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7 publicar\DICIEMBRE\"/>
    </mc:Choice>
  </mc:AlternateContent>
  <bookViews>
    <workbookView xWindow="0" yWindow="0" windowWidth="20496" windowHeight="7848" tabRatio="877" firstSheet="29" activeTab="35"/>
  </bookViews>
  <sheets>
    <sheet name="VIGENCIA ENERO 2017" sheetId="23" r:id="rId1"/>
    <sheet name="VIGENCIA FEBRERO 2017 " sheetId="2" r:id="rId2"/>
    <sheet name="VIGENCIA MARZO 2017" sheetId="24" r:id="rId3"/>
    <sheet name="VIGENCIA ABRIL 2017" sheetId="25" r:id="rId4"/>
    <sheet name="VIGENCIA MAYO 2017" sheetId="26" r:id="rId5"/>
    <sheet name="VIGENCIA JUNIO 2017" sheetId="30" r:id="rId6"/>
    <sheet name="VIGENCIA JULIO 2017" sheetId="39" r:id="rId7"/>
    <sheet name="VIGENCIA AGOSTO 2017" sheetId="47" r:id="rId8"/>
    <sheet name="VIGENCIA SEPTIEMBRE 2017" sheetId="54" r:id="rId9"/>
    <sheet name="VIGENCIA OCTUBRE 2017" sheetId="67" r:id="rId10"/>
    <sheet name="VIGENCIA NOVIEMBRE 2017" sheetId="77" r:id="rId11"/>
    <sheet name="VIGENCIA DICIEMBRE 2017" sheetId="85" r:id="rId12"/>
    <sheet name="RESERVAS ENERO 2017" sheetId="10" r:id="rId13"/>
    <sheet name="RESERVAS FEB 2017" sheetId="6" r:id="rId14"/>
    <sheet name="RESERVAS MARZO 2017" sheetId="12" r:id="rId15"/>
    <sheet name="RESERVAS ABRIL 2017" sheetId="16" r:id="rId16"/>
    <sheet name="RESERVAS MAYO 2017" sheetId="29" r:id="rId17"/>
    <sheet name="RESERVAS JUNIO 2017" sheetId="35" r:id="rId18"/>
    <sheet name="RESERVAS JULIO 2017" sheetId="41" r:id="rId19"/>
    <sheet name="RESERVAS AGOSTO 2017" sheetId="49" r:id="rId20"/>
    <sheet name="RESERVAS SEPTIEMBRE 2017" sheetId="56" r:id="rId21"/>
    <sheet name="RESERVAS OCTUBRE 2017" sheetId="61" r:id="rId22"/>
    <sheet name="RESERVAS NOVIEMBRE 2017" sheetId="76" r:id="rId23"/>
    <sheet name="RESERVAS DICIEMBRE 2017" sheetId="79" r:id="rId24"/>
    <sheet name="CxP ENERO 2017" sheetId="9" r:id="rId25"/>
    <sheet name="CxP FEBRERO 2017" sheetId="5" r:id="rId26"/>
    <sheet name="CxP MARZO 2017" sheetId="14" r:id="rId27"/>
    <sheet name="CxP ABRIL 2017" sheetId="17" r:id="rId28"/>
    <sheet name="CxP MAYO 2017" sheetId="28" r:id="rId29"/>
    <sheet name="CxP JUNIO 2017" sheetId="37" r:id="rId30"/>
    <sheet name="CxP JULIO 2017" sheetId="45" r:id="rId31"/>
    <sheet name="CxP AGOSTO 2017" sheetId="52" r:id="rId32"/>
    <sheet name="CxP SEPTIEMBRE 2017" sheetId="59" r:id="rId33"/>
    <sheet name="CxP OCTUBRE 2017" sheetId="65" r:id="rId34"/>
    <sheet name="CxP NOVIEMBRE 2017" sheetId="74" r:id="rId35"/>
    <sheet name="CxP DICIEMBRE 2017" sheetId="83" r:id="rId36"/>
  </sheets>
  <definedNames>
    <definedName name="_xlnm.Print_Area" localSheetId="27">'CxP ABRIL 2017'!$A$1:$G$136</definedName>
    <definedName name="_xlnm.Print_Area" localSheetId="31">'CxP AGOSTO 2017'!$A$1:$G$136</definedName>
    <definedName name="_xlnm.Print_Area" localSheetId="35">'CxP DICIEMBRE 2017'!$A$1:$G$137</definedName>
    <definedName name="_xlnm.Print_Area" localSheetId="24">'CxP ENERO 2017'!$A$45:$G$81</definedName>
    <definedName name="_xlnm.Print_Area" localSheetId="25">'CxP FEBRERO 2017'!$A$1:$G$136</definedName>
    <definedName name="_xlnm.Print_Area" localSheetId="30">'CxP JULIO 2017'!$A$1:$G$136</definedName>
    <definedName name="_xlnm.Print_Area" localSheetId="29">'CxP JUNIO 2017'!$A$1:$G$136</definedName>
    <definedName name="_xlnm.Print_Area" localSheetId="26">'CxP MARZO 2017'!$A$1:$G$136</definedName>
    <definedName name="_xlnm.Print_Area" localSheetId="28">'CxP MAYO 2017'!$A$1:$G$136</definedName>
    <definedName name="_xlnm.Print_Area" localSheetId="34">'CxP NOVIEMBRE 2017'!$A$1:$G$137</definedName>
    <definedName name="_xlnm.Print_Area" localSheetId="33">'CxP OCTUBRE 2017'!$A$1:$G$137</definedName>
    <definedName name="_xlnm.Print_Area" localSheetId="32">'CxP SEPTIEMBRE 2017'!$A$1:$G$137</definedName>
    <definedName name="_xlnm.Print_Area" localSheetId="15">'RESERVAS ABRIL 2017'!$A$1:$M$92</definedName>
    <definedName name="_xlnm.Print_Area" localSheetId="19">'RESERVAS AGOSTO 2017'!$A$1:$M$94</definedName>
    <definedName name="_xlnm.Print_Area" localSheetId="23">'RESERVAS DICIEMBRE 2017'!$A$1:$M$94</definedName>
    <definedName name="_xlnm.Print_Area" localSheetId="12">'RESERVAS ENERO 2017'!$A$1:$M$92</definedName>
    <definedName name="_xlnm.Print_Area" localSheetId="18">'RESERVAS JULIO 2017'!$A$1:$M$93</definedName>
    <definedName name="_xlnm.Print_Area" localSheetId="17">'RESERVAS JUNIO 2017'!$A$1:$M$93</definedName>
    <definedName name="_xlnm.Print_Area" localSheetId="16">'RESERVAS MAYO 2017'!$A$1:$M$92</definedName>
    <definedName name="_xlnm.Print_Area" localSheetId="22">'RESERVAS NOVIEMBRE 2017'!$A$1:$M$94</definedName>
    <definedName name="_xlnm.Print_Area" localSheetId="21">'RESERVAS OCTUBRE 2017'!$A$1:$M$94</definedName>
    <definedName name="_xlnm.Print_Area" localSheetId="20">'RESERVAS SEPTIEMBRE 2017'!$A$1:$M$94</definedName>
    <definedName name="_xlnm.Print_Area" localSheetId="3">'VIGENCIA ABRIL 2017'!$A$1:$H$226</definedName>
    <definedName name="_xlnm.Print_Area" localSheetId="7">'VIGENCIA AGOSTO 2017'!$A$1:$H$232</definedName>
    <definedName name="_xlnm.Print_Area" localSheetId="11">'VIGENCIA DICIEMBRE 2017'!$A$1:$H$247</definedName>
    <definedName name="_xlnm.Print_Area" localSheetId="0">'VIGENCIA ENERO 2017'!$A$1:$H$226</definedName>
    <definedName name="_xlnm.Print_Area" localSheetId="1">'VIGENCIA FEBRERO 2017 '!$A$1:$H$224</definedName>
    <definedName name="_xlnm.Print_Area" localSheetId="6">'VIGENCIA JULIO 2017'!$A$1:$H$235</definedName>
    <definedName name="_xlnm.Print_Area" localSheetId="5">'VIGENCIA JUNIO 2017'!$A$1:$H$225</definedName>
    <definedName name="_xlnm.Print_Area" localSheetId="2">'VIGENCIA MARZO 2017'!$A$1:$H$224</definedName>
    <definedName name="_xlnm.Print_Area" localSheetId="4">'VIGENCIA MAYO 2017'!$A$1:$H$224</definedName>
    <definedName name="_xlnm.Print_Area" localSheetId="10">'VIGENCIA NOVIEMBRE 2017'!$A$1:$H$237</definedName>
    <definedName name="_xlnm.Print_Area" localSheetId="9">'VIGENCIA OCTUBRE 2017'!$A$1:$H$237</definedName>
    <definedName name="_xlnm.Print_Area" localSheetId="8">'VIGENCIA SEPTIEMBRE 2017'!$A$1:$H$239</definedName>
  </definedNames>
  <calcPr calcId="171027"/>
</workbook>
</file>

<file path=xl/calcChain.xml><?xml version="1.0" encoding="utf-8"?>
<calcChain xmlns="http://schemas.openxmlformats.org/spreadsheetml/2006/main">
  <c r="H201" i="85" l="1"/>
  <c r="G201" i="85"/>
  <c r="F201" i="85"/>
  <c r="F200" i="85" s="1"/>
  <c r="E201" i="85"/>
  <c r="E200" i="85" s="1"/>
  <c r="D201" i="85"/>
  <c r="D200" i="85" s="1"/>
  <c r="H200" i="85"/>
  <c r="G200" i="85"/>
  <c r="F195" i="85"/>
  <c r="H188" i="85"/>
  <c r="H187" i="85" s="1"/>
  <c r="H146" i="85" s="1"/>
  <c r="G188" i="85"/>
  <c r="F188" i="85"/>
  <c r="E188" i="85"/>
  <c r="D188" i="85"/>
  <c r="G187" i="85"/>
  <c r="F187" i="85"/>
  <c r="E187" i="85"/>
  <c r="D187" i="85"/>
  <c r="H183" i="85"/>
  <c r="G183" i="85"/>
  <c r="F183" i="85"/>
  <c r="E183" i="85"/>
  <c r="E182" i="85" s="1"/>
  <c r="D183" i="85"/>
  <c r="D182" i="85" s="1"/>
  <c r="H182" i="85"/>
  <c r="G182" i="85"/>
  <c r="F182" i="85"/>
  <c r="F170" i="85"/>
  <c r="E170" i="85"/>
  <c r="G157" i="85"/>
  <c r="G148" i="85" s="1"/>
  <c r="G147" i="85" s="1"/>
  <c r="G146" i="85" s="1"/>
  <c r="F157" i="85"/>
  <c r="F148" i="85" s="1"/>
  <c r="F147" i="85" s="1"/>
  <c r="E157" i="85"/>
  <c r="D157" i="85"/>
  <c r="D154" i="85"/>
  <c r="H148" i="85"/>
  <c r="E148" i="85"/>
  <c r="E147" i="85" s="1"/>
  <c r="D148" i="85"/>
  <c r="D147" i="85" s="1"/>
  <c r="D146" i="85" s="1"/>
  <c r="H147" i="85"/>
  <c r="H145" i="85"/>
  <c r="G145" i="85"/>
  <c r="F145" i="85"/>
  <c r="F144" i="85" s="1"/>
  <c r="F143" i="85" s="1"/>
  <c r="F142" i="85" s="1"/>
  <c r="E145" i="85"/>
  <c r="E144" i="85" s="1"/>
  <c r="E143" i="85" s="1"/>
  <c r="E142" i="85" s="1"/>
  <c r="D145" i="85"/>
  <c r="D144" i="85" s="1"/>
  <c r="D143" i="85" s="1"/>
  <c r="D142" i="85" s="1"/>
  <c r="H144" i="85"/>
  <c r="H143" i="85" s="1"/>
  <c r="H142" i="85" s="1"/>
  <c r="G144" i="85"/>
  <c r="G143" i="85"/>
  <c r="G142" i="85" s="1"/>
  <c r="H137" i="85"/>
  <c r="H135" i="85" s="1"/>
  <c r="H124" i="85" s="1"/>
  <c r="G137" i="85"/>
  <c r="F137" i="85"/>
  <c r="E137" i="85"/>
  <c r="D137" i="85"/>
  <c r="H136" i="85"/>
  <c r="G136" i="85"/>
  <c r="G135" i="85" s="1"/>
  <c r="G124" i="85" s="1"/>
  <c r="F136" i="85"/>
  <c r="F135" i="85" s="1"/>
  <c r="F124" i="85" s="1"/>
  <c r="E136" i="85"/>
  <c r="E135" i="85" s="1"/>
  <c r="E124" i="85" s="1"/>
  <c r="D136" i="85"/>
  <c r="D135" i="85" s="1"/>
  <c r="D124" i="85" s="1"/>
  <c r="F131" i="85"/>
  <c r="E131" i="85"/>
  <c r="E195" i="85" s="1"/>
  <c r="H122" i="85"/>
  <c r="H121" i="85" s="1"/>
  <c r="H120" i="85" s="1"/>
  <c r="G122" i="85"/>
  <c r="G121" i="85" s="1"/>
  <c r="F122" i="85"/>
  <c r="F121" i="85" s="1"/>
  <c r="E122" i="85"/>
  <c r="D122" i="85"/>
  <c r="E121" i="85"/>
  <c r="D121" i="85"/>
  <c r="D120" i="85" s="1"/>
  <c r="H118" i="85"/>
  <c r="G118" i="85"/>
  <c r="F118" i="85"/>
  <c r="E118" i="85"/>
  <c r="D118" i="85"/>
  <c r="H114" i="85"/>
  <c r="G114" i="85"/>
  <c r="F114" i="85"/>
  <c r="E114" i="85"/>
  <c r="D114" i="85"/>
  <c r="H110" i="85"/>
  <c r="G110" i="85"/>
  <c r="F110" i="85"/>
  <c r="E110" i="85"/>
  <c r="D110" i="85"/>
  <c r="H108" i="85"/>
  <c r="G108" i="85"/>
  <c r="F108" i="85"/>
  <c r="E108" i="85"/>
  <c r="D108" i="85"/>
  <c r="H104" i="85"/>
  <c r="G104" i="85"/>
  <c r="F104" i="85"/>
  <c r="E104" i="85"/>
  <c r="D104" i="85"/>
  <c r="H99" i="85"/>
  <c r="G99" i="85"/>
  <c r="F99" i="85"/>
  <c r="E99" i="85"/>
  <c r="D99" i="85"/>
  <c r="H97" i="85"/>
  <c r="G97" i="85"/>
  <c r="F97" i="85"/>
  <c r="E97" i="85"/>
  <c r="D97" i="85"/>
  <c r="H93" i="85"/>
  <c r="G93" i="85"/>
  <c r="F93" i="85"/>
  <c r="E93" i="85"/>
  <c r="D93" i="85"/>
  <c r="F89" i="85"/>
  <c r="E89" i="85"/>
  <c r="H76" i="85"/>
  <c r="H65" i="85" s="1"/>
  <c r="H59" i="85" s="1"/>
  <c r="H58" i="85" s="1"/>
  <c r="G76" i="85"/>
  <c r="F76" i="85"/>
  <c r="E76" i="85"/>
  <c r="D76" i="85"/>
  <c r="H69" i="85"/>
  <c r="G69" i="85"/>
  <c r="F69" i="85"/>
  <c r="F65" i="85" s="1"/>
  <c r="F59" i="85" s="1"/>
  <c r="F58" i="85" s="1"/>
  <c r="E69" i="85"/>
  <c r="E65" i="85" s="1"/>
  <c r="D69" i="85"/>
  <c r="D65" i="85" s="1"/>
  <c r="D59" i="85" s="1"/>
  <c r="D58" i="85" s="1"/>
  <c r="H66" i="85"/>
  <c r="G66" i="85"/>
  <c r="F66" i="85"/>
  <c r="E66" i="85"/>
  <c r="D66" i="85"/>
  <c r="G65" i="85"/>
  <c r="G59" i="85" s="1"/>
  <c r="G58" i="85" s="1"/>
  <c r="H61" i="85"/>
  <c r="G61" i="85"/>
  <c r="G60" i="85" s="1"/>
  <c r="F61" i="85"/>
  <c r="F60" i="85" s="1"/>
  <c r="E61" i="85"/>
  <c r="E60" i="85" s="1"/>
  <c r="D61" i="85"/>
  <c r="D60" i="85" s="1"/>
  <c r="H60" i="85"/>
  <c r="G54" i="85"/>
  <c r="G89" i="85" s="1"/>
  <c r="G131" i="85" s="1"/>
  <c r="G170" i="85" s="1"/>
  <c r="G195" i="85" s="1"/>
  <c r="F54" i="85"/>
  <c r="E54" i="85"/>
  <c r="H42" i="85"/>
  <c r="G42" i="85"/>
  <c r="F42" i="85"/>
  <c r="E42" i="85"/>
  <c r="D42" i="85"/>
  <c r="D37" i="85" s="1"/>
  <c r="H38" i="85"/>
  <c r="H37" i="85" s="1"/>
  <c r="G38" i="85"/>
  <c r="G37" i="85" s="1"/>
  <c r="F38" i="85"/>
  <c r="E38" i="85"/>
  <c r="D38" i="85"/>
  <c r="F37" i="85"/>
  <c r="E37" i="85"/>
  <c r="H34" i="85"/>
  <c r="G34" i="85"/>
  <c r="F34" i="85"/>
  <c r="E34" i="85"/>
  <c r="D34" i="85"/>
  <c r="H30" i="85"/>
  <c r="G30" i="85"/>
  <c r="F30" i="85"/>
  <c r="E30" i="85"/>
  <c r="D30" i="85"/>
  <c r="H22" i="85"/>
  <c r="G22" i="85"/>
  <c r="F22" i="85"/>
  <c r="E22" i="85"/>
  <c r="D22" i="85"/>
  <c r="D14" i="85" s="1"/>
  <c r="D13" i="85" s="1"/>
  <c r="D12" i="85" s="1"/>
  <c r="H19" i="85"/>
  <c r="G19" i="85"/>
  <c r="F19" i="85"/>
  <c r="E19" i="85"/>
  <c r="D19" i="85"/>
  <c r="H15" i="85"/>
  <c r="H14" i="85" s="1"/>
  <c r="G15" i="85"/>
  <c r="G14" i="85" s="1"/>
  <c r="F15" i="85"/>
  <c r="F14" i="85" s="1"/>
  <c r="F13" i="85" s="1"/>
  <c r="F12" i="85" s="1"/>
  <c r="E15" i="85"/>
  <c r="E14" i="85" s="1"/>
  <c r="E13" i="85" s="1"/>
  <c r="E12" i="85" s="1"/>
  <c r="D15" i="85"/>
  <c r="H209" i="85" l="1"/>
  <c r="E11" i="85"/>
  <c r="E120" i="85"/>
  <c r="D11" i="85"/>
  <c r="D209" i="85" s="1"/>
  <c r="F146" i="85"/>
  <c r="H13" i="85"/>
  <c r="H12" i="85" s="1"/>
  <c r="H11" i="85" s="1"/>
  <c r="G13" i="85"/>
  <c r="G12" i="85" s="1"/>
  <c r="G11" i="85" s="1"/>
  <c r="G209" i="85"/>
  <c r="F120" i="85"/>
  <c r="F11" i="85" s="1"/>
  <c r="E59" i="85"/>
  <c r="E58" i="85" s="1"/>
  <c r="G120" i="85"/>
  <c r="E146" i="85"/>
  <c r="E124" i="83"/>
  <c r="F123" i="83"/>
  <c r="F122" i="83"/>
  <c r="G121" i="83"/>
  <c r="F121" i="83"/>
  <c r="E121" i="83"/>
  <c r="D121" i="83"/>
  <c r="D120" i="83" s="1"/>
  <c r="F120" i="83" s="1"/>
  <c r="G120" i="83"/>
  <c r="E120" i="83"/>
  <c r="F119" i="83"/>
  <c r="F118" i="83"/>
  <c r="G117" i="83"/>
  <c r="E117" i="83"/>
  <c r="E116" i="83" s="1"/>
  <c r="D117" i="83"/>
  <c r="F117" i="83" s="1"/>
  <c r="G116" i="83"/>
  <c r="D116" i="83"/>
  <c r="F116" i="83" s="1"/>
  <c r="F115" i="83"/>
  <c r="G114" i="83"/>
  <c r="G113" i="83" s="1"/>
  <c r="F114" i="83"/>
  <c r="E114" i="83"/>
  <c r="D114" i="83"/>
  <c r="E113" i="83"/>
  <c r="D113" i="83"/>
  <c r="F113" i="83" s="1"/>
  <c r="F106" i="83"/>
  <c r="G105" i="83"/>
  <c r="E105" i="83"/>
  <c r="D105" i="83"/>
  <c r="F105" i="83" s="1"/>
  <c r="F104" i="83"/>
  <c r="F103" i="83"/>
  <c r="G102" i="83"/>
  <c r="F102" i="83"/>
  <c r="E102" i="83"/>
  <c r="D102" i="83"/>
  <c r="F101" i="83"/>
  <c r="F100" i="83"/>
  <c r="G99" i="83"/>
  <c r="E99" i="83"/>
  <c r="E91" i="83" s="1"/>
  <c r="E90" i="83" s="1"/>
  <c r="D99" i="83"/>
  <c r="F99" i="83" s="1"/>
  <c r="F98" i="83"/>
  <c r="F97" i="83"/>
  <c r="F96" i="83"/>
  <c r="F95" i="83"/>
  <c r="F94" i="83"/>
  <c r="F93" i="83"/>
  <c r="G92" i="83"/>
  <c r="G91" i="83" s="1"/>
  <c r="G90" i="83" s="1"/>
  <c r="F92" i="83"/>
  <c r="E92" i="83"/>
  <c r="D92" i="83"/>
  <c r="F87" i="83"/>
  <c r="F111" i="83" s="1"/>
  <c r="F81" i="83"/>
  <c r="G80" i="83"/>
  <c r="G79" i="83" s="1"/>
  <c r="G78" i="83" s="1"/>
  <c r="F80" i="83"/>
  <c r="E80" i="83"/>
  <c r="D80" i="83"/>
  <c r="E79" i="83"/>
  <c r="E78" i="83" s="1"/>
  <c r="F78" i="83" s="1"/>
  <c r="D79" i="83"/>
  <c r="D78" i="83"/>
  <c r="F77" i="83"/>
  <c r="G76" i="83"/>
  <c r="F76" i="83"/>
  <c r="E76" i="83"/>
  <c r="D76" i="83"/>
  <c r="F75" i="83"/>
  <c r="G74" i="83"/>
  <c r="E74" i="83"/>
  <c r="D74" i="83"/>
  <c r="F74" i="83" s="1"/>
  <c r="F73" i="83"/>
  <c r="F72" i="83"/>
  <c r="G71" i="83"/>
  <c r="F71" i="83"/>
  <c r="E71" i="83"/>
  <c r="D71" i="83"/>
  <c r="F70" i="83"/>
  <c r="G69" i="83"/>
  <c r="F69" i="83"/>
  <c r="E69" i="83"/>
  <c r="D69" i="83"/>
  <c r="F68" i="83"/>
  <c r="G67" i="83"/>
  <c r="E67" i="83"/>
  <c r="D67" i="83"/>
  <c r="F67" i="83" s="1"/>
  <c r="F66" i="83"/>
  <c r="F65" i="83"/>
  <c r="G64" i="83"/>
  <c r="E64" i="83"/>
  <c r="F64" i="83" s="1"/>
  <c r="D64" i="83"/>
  <c r="F63" i="83"/>
  <c r="F62" i="83"/>
  <c r="F61" i="83"/>
  <c r="F60" i="83"/>
  <c r="F59" i="83"/>
  <c r="G58" i="83"/>
  <c r="F58" i="83"/>
  <c r="E58" i="83"/>
  <c r="D58" i="83"/>
  <c r="F57" i="83"/>
  <c r="G56" i="83"/>
  <c r="G55" i="83" s="1"/>
  <c r="G54" i="83" s="1"/>
  <c r="G53" i="83" s="1"/>
  <c r="E56" i="83"/>
  <c r="D56" i="83"/>
  <c r="F56" i="83" s="1"/>
  <c r="E55" i="83"/>
  <c r="E54" i="83"/>
  <c r="E53" i="83" s="1"/>
  <c r="G50" i="83"/>
  <c r="G87" i="83" s="1"/>
  <c r="G111" i="83" s="1"/>
  <c r="F50" i="83"/>
  <c r="F43" i="83"/>
  <c r="E43" i="83"/>
  <c r="F42" i="83"/>
  <c r="F41" i="83"/>
  <c r="F40" i="83"/>
  <c r="F39" i="83"/>
  <c r="G38" i="83"/>
  <c r="G33" i="83" s="1"/>
  <c r="F38" i="83"/>
  <c r="E38" i="83"/>
  <c r="D38" i="83"/>
  <c r="F37" i="83"/>
  <c r="F36" i="83"/>
  <c r="F35" i="83"/>
  <c r="G34" i="83"/>
  <c r="F34" i="83"/>
  <c r="E34" i="83"/>
  <c r="E33" i="83" s="1"/>
  <c r="D34" i="83"/>
  <c r="D33" i="83"/>
  <c r="F33" i="83" s="1"/>
  <c r="F32" i="83"/>
  <c r="G30" i="83"/>
  <c r="F30" i="83"/>
  <c r="E30" i="83"/>
  <c r="D30" i="83"/>
  <c r="F29" i="83"/>
  <c r="F28" i="83"/>
  <c r="G27" i="83"/>
  <c r="E27" i="83"/>
  <c r="D27" i="83"/>
  <c r="F27" i="83" s="1"/>
  <c r="F26" i="83"/>
  <c r="F25" i="83"/>
  <c r="F24" i="83"/>
  <c r="F23" i="83"/>
  <c r="F22" i="83"/>
  <c r="F21" i="83"/>
  <c r="G20" i="83"/>
  <c r="G12" i="83" s="1"/>
  <c r="F20" i="83"/>
  <c r="E20" i="83"/>
  <c r="D20" i="83"/>
  <c r="F19" i="83"/>
  <c r="F18" i="83"/>
  <c r="G17" i="83"/>
  <c r="E17" i="83"/>
  <c r="E12" i="83" s="1"/>
  <c r="E11" i="83" s="1"/>
  <c r="E10" i="83" s="1"/>
  <c r="E9" i="83" s="1"/>
  <c r="D17" i="83"/>
  <c r="F17" i="83" s="1"/>
  <c r="F16" i="83"/>
  <c r="F15" i="83"/>
  <c r="F14" i="83"/>
  <c r="G13" i="83"/>
  <c r="E13" i="83"/>
  <c r="D13" i="83"/>
  <c r="D12" i="83" s="1"/>
  <c r="I79" i="79"/>
  <c r="F78" i="79"/>
  <c r="O78" i="79" s="1"/>
  <c r="M77" i="79"/>
  <c r="J77" i="79"/>
  <c r="E77" i="79"/>
  <c r="E76" i="79" s="1"/>
  <c r="D77" i="79"/>
  <c r="F77" i="79" s="1"/>
  <c r="O77" i="79" s="1"/>
  <c r="M76" i="79"/>
  <c r="J76" i="79"/>
  <c r="E75" i="79"/>
  <c r="F75" i="79" s="1"/>
  <c r="O75" i="79" s="1"/>
  <c r="F74" i="79"/>
  <c r="O74" i="79" s="1"/>
  <c r="F73" i="79"/>
  <c r="O73" i="79" s="1"/>
  <c r="E73" i="79"/>
  <c r="M72" i="79"/>
  <c r="J72" i="79"/>
  <c r="E72" i="79"/>
  <c r="F72" i="79" s="1"/>
  <c r="D72" i="79"/>
  <c r="L71" i="79"/>
  <c r="K71" i="79"/>
  <c r="J71" i="79"/>
  <c r="D71" i="79"/>
  <c r="F70" i="79"/>
  <c r="O70" i="79" s="1"/>
  <c r="M69" i="79"/>
  <c r="O69" i="79" s="1"/>
  <c r="J69" i="79"/>
  <c r="J68" i="79" s="1"/>
  <c r="F69" i="79"/>
  <c r="E69" i="79"/>
  <c r="D69" i="79"/>
  <c r="E68" i="79"/>
  <c r="D68" i="79"/>
  <c r="F68" i="79" s="1"/>
  <c r="M64" i="79"/>
  <c r="J64" i="79"/>
  <c r="F64" i="79"/>
  <c r="F56" i="79"/>
  <c r="M55" i="79"/>
  <c r="J55" i="79"/>
  <c r="E55" i="79"/>
  <c r="F55" i="79" s="1"/>
  <c r="D55" i="79"/>
  <c r="F54" i="79"/>
  <c r="O54" i="79" s="1"/>
  <c r="M53" i="79"/>
  <c r="O53" i="79" s="1"/>
  <c r="J53" i="79"/>
  <c r="J49" i="79" s="1"/>
  <c r="J48" i="79" s="1"/>
  <c r="E53" i="79"/>
  <c r="F53" i="79" s="1"/>
  <c r="D53" i="79"/>
  <c r="F52" i="79"/>
  <c r="O52" i="79" s="1"/>
  <c r="O51" i="79"/>
  <c r="O50" i="79"/>
  <c r="F50" i="79"/>
  <c r="M49" i="79"/>
  <c r="D49" i="79"/>
  <c r="L48" i="79"/>
  <c r="L79" i="79" s="1"/>
  <c r="K48" i="79"/>
  <c r="K79" i="79" s="1"/>
  <c r="F47" i="79"/>
  <c r="F46" i="79"/>
  <c r="O46" i="79" s="1"/>
  <c r="O45" i="79"/>
  <c r="M45" i="79"/>
  <c r="J45" i="79"/>
  <c r="F45" i="79"/>
  <c r="E45" i="79"/>
  <c r="E44" i="79" s="1"/>
  <c r="E43" i="79" s="1"/>
  <c r="D45" i="79"/>
  <c r="M44" i="79"/>
  <c r="M43" i="79" s="1"/>
  <c r="J44" i="79"/>
  <c r="J43" i="79" s="1"/>
  <c r="D44" i="79"/>
  <c r="F44" i="79" s="1"/>
  <c r="F42" i="79"/>
  <c r="O42" i="79" s="1"/>
  <c r="F41" i="79"/>
  <c r="O41" i="79" s="1"/>
  <c r="M40" i="79"/>
  <c r="J40" i="79"/>
  <c r="J20" i="79" s="1"/>
  <c r="J19" i="79" s="1"/>
  <c r="J18" i="79" s="1"/>
  <c r="E40" i="79"/>
  <c r="D40" i="79"/>
  <c r="F40" i="79" s="1"/>
  <c r="F39" i="79"/>
  <c r="O39" i="79" s="1"/>
  <c r="F38" i="79"/>
  <c r="O38" i="79" s="1"/>
  <c r="O37" i="79"/>
  <c r="M37" i="79"/>
  <c r="J37" i="79"/>
  <c r="F37" i="79"/>
  <c r="E37" i="79"/>
  <c r="D37" i="79"/>
  <c r="F36" i="79"/>
  <c r="O36" i="79" s="1"/>
  <c r="O35" i="79"/>
  <c r="F35" i="79"/>
  <c r="F34" i="79"/>
  <c r="O34" i="79" s="1"/>
  <c r="O33" i="79"/>
  <c r="F33" i="79"/>
  <c r="F32" i="79"/>
  <c r="O32" i="79" s="1"/>
  <c r="O31" i="79"/>
  <c r="F31" i="79"/>
  <c r="F30" i="79"/>
  <c r="E29" i="79"/>
  <c r="E27" i="79" s="1"/>
  <c r="M27" i="79"/>
  <c r="J27" i="79"/>
  <c r="D27" i="79"/>
  <c r="F27" i="79" s="1"/>
  <c r="O27" i="79" s="1"/>
  <c r="F26" i="79"/>
  <c r="M25" i="79"/>
  <c r="J25" i="79"/>
  <c r="F25" i="79"/>
  <c r="E25" i="79"/>
  <c r="D25" i="79"/>
  <c r="F24" i="79"/>
  <c r="M23" i="79"/>
  <c r="M20" i="79" s="1"/>
  <c r="J23" i="79"/>
  <c r="E23" i="79"/>
  <c r="E20" i="79" s="1"/>
  <c r="E19" i="79" s="1"/>
  <c r="E18" i="79" s="1"/>
  <c r="D23" i="79"/>
  <c r="F23" i="79" s="1"/>
  <c r="F22" i="79"/>
  <c r="M21" i="79"/>
  <c r="J21" i="79"/>
  <c r="F21" i="79"/>
  <c r="E21" i="79"/>
  <c r="D21" i="79"/>
  <c r="L20" i="79"/>
  <c r="K20" i="79"/>
  <c r="L17" i="79"/>
  <c r="K17" i="79"/>
  <c r="E17" i="79"/>
  <c r="F17" i="79" s="1"/>
  <c r="O17" i="79" s="1"/>
  <c r="L16" i="79"/>
  <c r="K16" i="79"/>
  <c r="F16" i="79"/>
  <c r="O16" i="79" s="1"/>
  <c r="M15" i="79"/>
  <c r="J15" i="79"/>
  <c r="D15" i="79"/>
  <c r="M14" i="79"/>
  <c r="M13" i="79" s="1"/>
  <c r="J14" i="79"/>
  <c r="J13" i="79" s="1"/>
  <c r="J12" i="79" s="1"/>
  <c r="J79" i="79" s="1"/>
  <c r="D14" i="79"/>
  <c r="L12" i="79"/>
  <c r="K12" i="79"/>
  <c r="F209" i="85" l="1"/>
  <c r="E209" i="85"/>
  <c r="F12" i="83"/>
  <c r="D11" i="83"/>
  <c r="G11" i="83"/>
  <c r="G10" i="83" s="1"/>
  <c r="G9" i="83" s="1"/>
  <c r="G124" i="83" s="1"/>
  <c r="D55" i="83"/>
  <c r="F79" i="83"/>
  <c r="F13" i="83"/>
  <c r="D91" i="83"/>
  <c r="M19" i="79"/>
  <c r="O40" i="79"/>
  <c r="O72" i="79"/>
  <c r="E15" i="79"/>
  <c r="J30" i="79"/>
  <c r="M68" i="79"/>
  <c r="O68" i="79" s="1"/>
  <c r="M71" i="79"/>
  <c r="D76" i="79"/>
  <c r="F76" i="79" s="1"/>
  <c r="O76" i="79" s="1"/>
  <c r="M30" i="79"/>
  <c r="O30" i="79" s="1"/>
  <c r="D20" i="79"/>
  <c r="E28" i="79"/>
  <c r="F28" i="79" s="1"/>
  <c r="E49" i="79"/>
  <c r="D13" i="79"/>
  <c r="D43" i="79"/>
  <c r="F43" i="79" s="1"/>
  <c r="O43" i="79" s="1"/>
  <c r="E71" i="79"/>
  <c r="F71" i="79" s="1"/>
  <c r="F29" i="79"/>
  <c r="O29" i="79" s="1"/>
  <c r="O44" i="79"/>
  <c r="D14" i="77"/>
  <c r="D15" i="77"/>
  <c r="E15" i="77"/>
  <c r="F15" i="77"/>
  <c r="G15" i="77"/>
  <c r="G14" i="77" s="1"/>
  <c r="G13" i="77" s="1"/>
  <c r="G12" i="77" s="1"/>
  <c r="H15" i="77"/>
  <c r="H14" i="77" s="1"/>
  <c r="H13" i="77" s="1"/>
  <c r="H12" i="77" s="1"/>
  <c r="D19" i="77"/>
  <c r="E19" i="77"/>
  <c r="F19" i="77"/>
  <c r="G19" i="77"/>
  <c r="H19" i="77"/>
  <c r="D22" i="77"/>
  <c r="E22" i="77"/>
  <c r="E14" i="77" s="1"/>
  <c r="E13" i="77" s="1"/>
  <c r="E12" i="77" s="1"/>
  <c r="F22" i="77"/>
  <c r="F14" i="77" s="1"/>
  <c r="F13" i="77" s="1"/>
  <c r="F12" i="77" s="1"/>
  <c r="G22" i="77"/>
  <c r="H22" i="77"/>
  <c r="D30" i="77"/>
  <c r="E30" i="77"/>
  <c r="F30" i="77"/>
  <c r="G30" i="77"/>
  <c r="H30" i="77"/>
  <c r="D34" i="77"/>
  <c r="E34" i="77"/>
  <c r="F34" i="77"/>
  <c r="G34" i="77"/>
  <c r="H34" i="77"/>
  <c r="F37" i="77"/>
  <c r="G37" i="77"/>
  <c r="H37" i="77"/>
  <c r="D38" i="77"/>
  <c r="D37" i="77" s="1"/>
  <c r="E38" i="77"/>
  <c r="E37" i="77" s="1"/>
  <c r="F38" i="77"/>
  <c r="G38" i="77"/>
  <c r="H38" i="77"/>
  <c r="D42" i="77"/>
  <c r="E42" i="77"/>
  <c r="F42" i="77"/>
  <c r="G42" i="77"/>
  <c r="H42" i="77"/>
  <c r="E54" i="77"/>
  <c r="F54" i="77"/>
  <c r="G54" i="77"/>
  <c r="D60" i="77"/>
  <c r="D61" i="77"/>
  <c r="E61" i="77"/>
  <c r="E60" i="77" s="1"/>
  <c r="F61" i="77"/>
  <c r="F60" i="77" s="1"/>
  <c r="G61" i="77"/>
  <c r="G60" i="77" s="1"/>
  <c r="H61" i="77"/>
  <c r="H60" i="77" s="1"/>
  <c r="D66" i="77"/>
  <c r="E66" i="77"/>
  <c r="F66" i="77"/>
  <c r="G66" i="77"/>
  <c r="H66" i="77"/>
  <c r="D69" i="77"/>
  <c r="D65" i="77" s="1"/>
  <c r="D59" i="77" s="1"/>
  <c r="D58" i="77" s="1"/>
  <c r="E69" i="77"/>
  <c r="E65" i="77" s="1"/>
  <c r="F69" i="77"/>
  <c r="F65" i="77" s="1"/>
  <c r="F59" i="77" s="1"/>
  <c r="F58" i="77" s="1"/>
  <c r="G69" i="77"/>
  <c r="G65" i="77" s="1"/>
  <c r="G59" i="77" s="1"/>
  <c r="G58" i="77" s="1"/>
  <c r="H69" i="77"/>
  <c r="D75" i="77"/>
  <c r="E75" i="77"/>
  <c r="F75" i="77"/>
  <c r="G75" i="77"/>
  <c r="H75" i="77"/>
  <c r="E87" i="77"/>
  <c r="E128" i="77" s="1"/>
  <c r="E192" i="77" s="1"/>
  <c r="F87" i="77"/>
  <c r="G87" i="77"/>
  <c r="D91" i="77"/>
  <c r="E91" i="77"/>
  <c r="F91" i="77"/>
  <c r="G91" i="77"/>
  <c r="H91" i="77"/>
  <c r="D94" i="77"/>
  <c r="E94" i="77"/>
  <c r="F94" i="77"/>
  <c r="G94" i="77"/>
  <c r="H94" i="77"/>
  <c r="D96" i="77"/>
  <c r="E96" i="77"/>
  <c r="F96" i="77"/>
  <c r="G96" i="77"/>
  <c r="H96" i="77"/>
  <c r="D101" i="77"/>
  <c r="E101" i="77"/>
  <c r="F101" i="77"/>
  <c r="G101" i="77"/>
  <c r="H101" i="77"/>
  <c r="D105" i="77"/>
  <c r="E105" i="77"/>
  <c r="F105" i="77"/>
  <c r="G105" i="77"/>
  <c r="H105" i="77"/>
  <c r="D107" i="77"/>
  <c r="E107" i="77"/>
  <c r="F107" i="77"/>
  <c r="G107" i="77"/>
  <c r="H107" i="77"/>
  <c r="H65" i="77" s="1"/>
  <c r="D111" i="77"/>
  <c r="E111" i="77"/>
  <c r="F111" i="77"/>
  <c r="G111" i="77"/>
  <c r="H111" i="77"/>
  <c r="D115" i="77"/>
  <c r="E115" i="77"/>
  <c r="F115" i="77"/>
  <c r="G115" i="77"/>
  <c r="H115" i="77"/>
  <c r="D118" i="77"/>
  <c r="E118" i="77"/>
  <c r="F118" i="77"/>
  <c r="D119" i="77"/>
  <c r="E119" i="77"/>
  <c r="F119" i="77"/>
  <c r="G119" i="77"/>
  <c r="G118" i="77" s="1"/>
  <c r="H119" i="77"/>
  <c r="H118" i="77" s="1"/>
  <c r="F128" i="77"/>
  <c r="G128" i="77"/>
  <c r="G167" i="77" s="1"/>
  <c r="G192" i="77" s="1"/>
  <c r="D132" i="77"/>
  <c r="D121" i="77" s="1"/>
  <c r="D133" i="77"/>
  <c r="E133" i="77"/>
  <c r="E132" i="77" s="1"/>
  <c r="E121" i="77" s="1"/>
  <c r="F133" i="77"/>
  <c r="F132" i="77" s="1"/>
  <c r="F121" i="77" s="1"/>
  <c r="G133" i="77"/>
  <c r="G132" i="77" s="1"/>
  <c r="G121" i="77" s="1"/>
  <c r="H133" i="77"/>
  <c r="H132" i="77" s="1"/>
  <c r="H121" i="77" s="1"/>
  <c r="D134" i="77"/>
  <c r="E134" i="77"/>
  <c r="F134" i="77"/>
  <c r="G134" i="77"/>
  <c r="H134" i="77"/>
  <c r="H140" i="77"/>
  <c r="H139" i="77" s="1"/>
  <c r="H141" i="77"/>
  <c r="D142" i="77"/>
  <c r="D141" i="77" s="1"/>
  <c r="D140" i="77" s="1"/>
  <c r="D139" i="77" s="1"/>
  <c r="E142" i="77"/>
  <c r="E141" i="77" s="1"/>
  <c r="E140" i="77" s="1"/>
  <c r="E139" i="77" s="1"/>
  <c r="F142" i="77"/>
  <c r="F141" i="77" s="1"/>
  <c r="F140" i="77" s="1"/>
  <c r="F139" i="77" s="1"/>
  <c r="G142" i="77"/>
  <c r="G141" i="77" s="1"/>
  <c r="G140" i="77" s="1"/>
  <c r="G139" i="77" s="1"/>
  <c r="H142" i="77"/>
  <c r="D144" i="77"/>
  <c r="D145" i="77"/>
  <c r="E145" i="77"/>
  <c r="E144" i="77" s="1"/>
  <c r="E143" i="77" s="1"/>
  <c r="F145" i="77"/>
  <c r="F144" i="77" s="1"/>
  <c r="F143" i="77" s="1"/>
  <c r="G145" i="77"/>
  <c r="G144" i="77" s="1"/>
  <c r="D154" i="77"/>
  <c r="E154" i="77"/>
  <c r="F154" i="77"/>
  <c r="G154" i="77"/>
  <c r="H154" i="77"/>
  <c r="H145" i="77" s="1"/>
  <c r="H144" i="77" s="1"/>
  <c r="H143" i="77" s="1"/>
  <c r="E167" i="77"/>
  <c r="F167" i="77"/>
  <c r="D176" i="77"/>
  <c r="E176" i="77"/>
  <c r="F176" i="77"/>
  <c r="D179" i="77"/>
  <c r="E179" i="77"/>
  <c r="F179" i="77"/>
  <c r="G179" i="77"/>
  <c r="D180" i="77"/>
  <c r="E180" i="77"/>
  <c r="F180" i="77"/>
  <c r="G180" i="77"/>
  <c r="H180" i="77"/>
  <c r="H179" i="77" s="1"/>
  <c r="D184" i="77"/>
  <c r="E184" i="77"/>
  <c r="D185" i="77"/>
  <c r="E185" i="77"/>
  <c r="F185" i="77"/>
  <c r="F184" i="77" s="1"/>
  <c r="G185" i="77"/>
  <c r="G184" i="77" s="1"/>
  <c r="H185" i="77"/>
  <c r="H184" i="77" s="1"/>
  <c r="F192" i="77"/>
  <c r="F197" i="77"/>
  <c r="G197" i="77"/>
  <c r="H197" i="77"/>
  <c r="D198" i="77"/>
  <c r="D197" i="77" s="1"/>
  <c r="E198" i="77"/>
  <c r="E197" i="77" s="1"/>
  <c r="F198" i="77"/>
  <c r="G198" i="77"/>
  <c r="H198" i="77"/>
  <c r="K12" i="76"/>
  <c r="L12" i="76"/>
  <c r="J14" i="76"/>
  <c r="J13" i="76" s="1"/>
  <c r="D15" i="76"/>
  <c r="D14" i="76" s="1"/>
  <c r="E15" i="76"/>
  <c r="E14" i="76" s="1"/>
  <c r="E13" i="76" s="1"/>
  <c r="J15" i="76"/>
  <c r="M15" i="76"/>
  <c r="M14" i="76" s="1"/>
  <c r="F16" i="76"/>
  <c r="K16" i="76"/>
  <c r="L16" i="76"/>
  <c r="O16" i="76"/>
  <c r="E17" i="76"/>
  <c r="F17" i="76"/>
  <c r="O17" i="76" s="1"/>
  <c r="K17" i="76"/>
  <c r="L17" i="76"/>
  <c r="K20" i="76"/>
  <c r="L20" i="76"/>
  <c r="D21" i="76"/>
  <c r="E21" i="76"/>
  <c r="F21" i="76"/>
  <c r="J21" i="76"/>
  <c r="M21" i="76"/>
  <c r="F22" i="76"/>
  <c r="D23" i="76"/>
  <c r="D20" i="76" s="1"/>
  <c r="E23" i="76"/>
  <c r="J23" i="76"/>
  <c r="J20" i="76" s="1"/>
  <c r="J19" i="76" s="1"/>
  <c r="J18" i="76" s="1"/>
  <c r="M23" i="76"/>
  <c r="M20" i="76" s="1"/>
  <c r="F24" i="76"/>
  <c r="D25" i="76"/>
  <c r="E25" i="76"/>
  <c r="F25" i="76"/>
  <c r="J25" i="76"/>
  <c r="M25" i="76"/>
  <c r="F26" i="76"/>
  <c r="D27" i="76"/>
  <c r="J27" i="76"/>
  <c r="M27" i="76"/>
  <c r="E29" i="76"/>
  <c r="E27" i="76" s="1"/>
  <c r="F30" i="76"/>
  <c r="F31" i="76"/>
  <c r="O31" i="76"/>
  <c r="F32" i="76"/>
  <c r="O32" i="76"/>
  <c r="F33" i="76"/>
  <c r="O33" i="76"/>
  <c r="F34" i="76"/>
  <c r="O34" i="76"/>
  <c r="F35" i="76"/>
  <c r="O35" i="76"/>
  <c r="F36" i="76"/>
  <c r="O36" i="76"/>
  <c r="D37" i="76"/>
  <c r="F37" i="76" s="1"/>
  <c r="O37" i="76" s="1"/>
  <c r="E37" i="76"/>
  <c r="J37" i="76"/>
  <c r="M37" i="76"/>
  <c r="F38" i="76"/>
  <c r="O38" i="76"/>
  <c r="F39" i="76"/>
  <c r="O39" i="76"/>
  <c r="D40" i="76"/>
  <c r="F40" i="76" s="1"/>
  <c r="O40" i="76" s="1"/>
  <c r="E40" i="76"/>
  <c r="J40" i="76"/>
  <c r="M40" i="76"/>
  <c r="F41" i="76"/>
  <c r="O41" i="76"/>
  <c r="F42" i="76"/>
  <c r="O42" i="76"/>
  <c r="J44" i="76"/>
  <c r="J43" i="76" s="1"/>
  <c r="D45" i="76"/>
  <c r="D44" i="76" s="1"/>
  <c r="E45" i="76"/>
  <c r="E44" i="76" s="1"/>
  <c r="E43" i="76" s="1"/>
  <c r="J45" i="76"/>
  <c r="M45" i="76"/>
  <c r="M44" i="76" s="1"/>
  <c r="F46" i="76"/>
  <c r="O46" i="76"/>
  <c r="F47" i="76"/>
  <c r="K48" i="76"/>
  <c r="K79" i="76" s="1"/>
  <c r="D49" i="76"/>
  <c r="D48" i="76" s="1"/>
  <c r="M49" i="76"/>
  <c r="F50" i="76"/>
  <c r="O50" i="76" s="1"/>
  <c r="O51" i="76"/>
  <c r="F52" i="76"/>
  <c r="O52" i="76"/>
  <c r="D53" i="76"/>
  <c r="F53" i="76" s="1"/>
  <c r="O53" i="76" s="1"/>
  <c r="E53" i="76"/>
  <c r="E49" i="76" s="1"/>
  <c r="J53" i="76"/>
  <c r="J49" i="76" s="1"/>
  <c r="M53" i="76"/>
  <c r="F54" i="76"/>
  <c r="O54" i="76"/>
  <c r="D55" i="76"/>
  <c r="E55" i="76"/>
  <c r="F55" i="76" s="1"/>
  <c r="J55" i="76"/>
  <c r="M55" i="76"/>
  <c r="F56" i="76"/>
  <c r="F64" i="76"/>
  <c r="J64" i="76"/>
  <c r="M64" i="76"/>
  <c r="D68" i="76"/>
  <c r="J68" i="76"/>
  <c r="M68" i="76"/>
  <c r="D69" i="76"/>
  <c r="E69" i="76"/>
  <c r="E68" i="76" s="1"/>
  <c r="F69" i="76"/>
  <c r="J69" i="76"/>
  <c r="M69" i="76"/>
  <c r="O69" i="76" s="1"/>
  <c r="F70" i="76"/>
  <c r="O70" i="76" s="1"/>
  <c r="D71" i="76"/>
  <c r="K71" i="76"/>
  <c r="L71" i="76"/>
  <c r="L48" i="76" s="1"/>
  <c r="L79" i="76" s="1"/>
  <c r="M71" i="76"/>
  <c r="O71" i="76" s="1"/>
  <c r="D72" i="76"/>
  <c r="F72" i="76" s="1"/>
  <c r="O72" i="76" s="1"/>
  <c r="E72" i="76"/>
  <c r="E71" i="76" s="1"/>
  <c r="F71" i="76" s="1"/>
  <c r="J72" i="76"/>
  <c r="J71" i="76" s="1"/>
  <c r="M72" i="76"/>
  <c r="F73" i="76"/>
  <c r="O73" i="76"/>
  <c r="F74" i="76"/>
  <c r="O74" i="76"/>
  <c r="E75" i="76"/>
  <c r="F75" i="76"/>
  <c r="O75" i="76" s="1"/>
  <c r="D76" i="76"/>
  <c r="F76" i="76" s="1"/>
  <c r="E76" i="76"/>
  <c r="M76" i="76"/>
  <c r="D77" i="76"/>
  <c r="E77" i="76"/>
  <c r="F77" i="76"/>
  <c r="J77" i="76"/>
  <c r="J76" i="76" s="1"/>
  <c r="M77" i="76"/>
  <c r="O77" i="76" s="1"/>
  <c r="F78" i="76"/>
  <c r="O78" i="76" s="1"/>
  <c r="I79" i="76"/>
  <c r="E124" i="74"/>
  <c r="F123" i="74"/>
  <c r="F122" i="74"/>
  <c r="G121" i="74"/>
  <c r="G120" i="74" s="1"/>
  <c r="F121" i="74"/>
  <c r="E121" i="74"/>
  <c r="D121" i="74"/>
  <c r="F120" i="74"/>
  <c r="E120" i="74"/>
  <c r="D120" i="74"/>
  <c r="F119" i="74"/>
  <c r="F118" i="74"/>
  <c r="G117" i="74"/>
  <c r="E117" i="74"/>
  <c r="D117" i="74"/>
  <c r="F117" i="74" s="1"/>
  <c r="G116" i="74"/>
  <c r="E116" i="74"/>
  <c r="D116" i="74"/>
  <c r="F116" i="74" s="1"/>
  <c r="F115" i="74"/>
  <c r="G114" i="74"/>
  <c r="F114" i="74"/>
  <c r="E114" i="74"/>
  <c r="D114" i="74"/>
  <c r="G113" i="74"/>
  <c r="E113" i="74"/>
  <c r="F113" i="74" s="1"/>
  <c r="D113" i="74"/>
  <c r="F106" i="74"/>
  <c r="G105" i="74"/>
  <c r="E105" i="74"/>
  <c r="D105" i="74"/>
  <c r="F105" i="74" s="1"/>
  <c r="F104" i="74"/>
  <c r="F103" i="74"/>
  <c r="G102" i="74"/>
  <c r="F102" i="74"/>
  <c r="E102" i="74"/>
  <c r="D102" i="74"/>
  <c r="F101" i="74"/>
  <c r="F100" i="74"/>
  <c r="G99" i="74"/>
  <c r="E99" i="74"/>
  <c r="D99" i="74"/>
  <c r="F99" i="74" s="1"/>
  <c r="F98" i="74"/>
  <c r="F97" i="74"/>
  <c r="F96" i="74"/>
  <c r="F95" i="74"/>
  <c r="F94" i="74"/>
  <c r="F93" i="74"/>
  <c r="G92" i="74"/>
  <c r="F92" i="74"/>
  <c r="E92" i="74"/>
  <c r="E91" i="74" s="1"/>
  <c r="E90" i="74" s="1"/>
  <c r="D92" i="74"/>
  <c r="D91" i="74" s="1"/>
  <c r="G91" i="74"/>
  <c r="G90" i="74" s="1"/>
  <c r="F87" i="74"/>
  <c r="F111" i="74" s="1"/>
  <c r="F81" i="74"/>
  <c r="G80" i="74"/>
  <c r="F80" i="74"/>
  <c r="E80" i="74"/>
  <c r="D80" i="74"/>
  <c r="D79" i="74" s="1"/>
  <c r="G79" i="74"/>
  <c r="G78" i="74" s="1"/>
  <c r="E79" i="74"/>
  <c r="E78" i="74" s="1"/>
  <c r="F77" i="74"/>
  <c r="G76" i="74"/>
  <c r="F76" i="74"/>
  <c r="E76" i="74"/>
  <c r="D76" i="74"/>
  <c r="F75" i="74"/>
  <c r="G74" i="74"/>
  <c r="E74" i="74"/>
  <c r="D74" i="74"/>
  <c r="F74" i="74" s="1"/>
  <c r="F73" i="74"/>
  <c r="F72" i="74"/>
  <c r="G71" i="74"/>
  <c r="F71" i="74"/>
  <c r="E71" i="74"/>
  <c r="D71" i="74"/>
  <c r="F70" i="74"/>
  <c r="G69" i="74"/>
  <c r="F69" i="74"/>
  <c r="E69" i="74"/>
  <c r="D69" i="74"/>
  <c r="F68" i="74"/>
  <c r="G67" i="74"/>
  <c r="E67" i="74"/>
  <c r="D67" i="74"/>
  <c r="F67" i="74" s="1"/>
  <c r="F66" i="74"/>
  <c r="F65" i="74"/>
  <c r="G64" i="74"/>
  <c r="F64" i="74"/>
  <c r="E64" i="74"/>
  <c r="E55" i="74" s="1"/>
  <c r="E54" i="74" s="1"/>
  <c r="D64" i="74"/>
  <c r="F63" i="74"/>
  <c r="F62" i="74"/>
  <c r="F61" i="74"/>
  <c r="F60" i="74"/>
  <c r="F59" i="74"/>
  <c r="G58" i="74"/>
  <c r="F58" i="74"/>
  <c r="E58" i="74"/>
  <c r="D58" i="74"/>
  <c r="F57" i="74"/>
  <c r="G56" i="74"/>
  <c r="G55" i="74" s="1"/>
  <c r="G54" i="74" s="1"/>
  <c r="G53" i="74" s="1"/>
  <c r="E56" i="74"/>
  <c r="D56" i="74"/>
  <c r="F56" i="74" s="1"/>
  <c r="D55" i="74"/>
  <c r="D54" i="74" s="1"/>
  <c r="G50" i="74"/>
  <c r="G87" i="74" s="1"/>
  <c r="G111" i="74" s="1"/>
  <c r="F50" i="74"/>
  <c r="F42" i="74"/>
  <c r="F41" i="74"/>
  <c r="F40" i="74"/>
  <c r="F39" i="74"/>
  <c r="G38" i="74"/>
  <c r="E38" i="74"/>
  <c r="D38" i="74"/>
  <c r="F38" i="74" s="1"/>
  <c r="F37" i="74"/>
  <c r="F36" i="74"/>
  <c r="F35" i="74"/>
  <c r="G34" i="74"/>
  <c r="G33" i="74" s="1"/>
  <c r="F34" i="74"/>
  <c r="E34" i="74"/>
  <c r="D34" i="74"/>
  <c r="F32" i="74"/>
  <c r="G30" i="74"/>
  <c r="E30" i="74"/>
  <c r="D30" i="74"/>
  <c r="F30" i="74" s="1"/>
  <c r="F29" i="74"/>
  <c r="F28" i="74"/>
  <c r="G27" i="74"/>
  <c r="E27" i="74"/>
  <c r="F27" i="74" s="1"/>
  <c r="D27" i="74"/>
  <c r="F26" i="74"/>
  <c r="F25" i="74"/>
  <c r="F24" i="74"/>
  <c r="F23" i="74"/>
  <c r="F22" i="74"/>
  <c r="F21" i="74"/>
  <c r="G20" i="74"/>
  <c r="E20" i="74"/>
  <c r="D20" i="74"/>
  <c r="F20" i="74" s="1"/>
  <c r="F19" i="74"/>
  <c r="F18" i="74"/>
  <c r="G17" i="74"/>
  <c r="G12" i="74" s="1"/>
  <c r="G11" i="74" s="1"/>
  <c r="G10" i="74" s="1"/>
  <c r="G9" i="74" s="1"/>
  <c r="G124" i="74" s="1"/>
  <c r="E17" i="74"/>
  <c r="F17" i="74" s="1"/>
  <c r="D17" i="74"/>
  <c r="F16" i="74"/>
  <c r="F15" i="74"/>
  <c r="F14" i="74"/>
  <c r="G13" i="74"/>
  <c r="E13" i="74"/>
  <c r="E12" i="74" s="1"/>
  <c r="D13" i="74"/>
  <c r="D12" i="74" s="1"/>
  <c r="F91" i="83" l="1"/>
  <c r="D90" i="83"/>
  <c r="F90" i="83" s="1"/>
  <c r="D54" i="83"/>
  <c r="F55" i="83"/>
  <c r="D10" i="83"/>
  <c r="F11" i="83"/>
  <c r="M18" i="79"/>
  <c r="P71" i="79"/>
  <c r="O71" i="79"/>
  <c r="M48" i="79"/>
  <c r="D48" i="79"/>
  <c r="E48" i="79"/>
  <c r="F49" i="79"/>
  <c r="O49" i="79" s="1"/>
  <c r="E14" i="79"/>
  <c r="F15" i="79"/>
  <c r="F20" i="79"/>
  <c r="O20" i="79" s="1"/>
  <c r="D19" i="79"/>
  <c r="H59" i="77"/>
  <c r="H58" i="77" s="1"/>
  <c r="D143" i="77"/>
  <c r="E59" i="77"/>
  <c r="E58" i="77" s="1"/>
  <c r="E11" i="77" s="1"/>
  <c r="E206" i="77" s="1"/>
  <c r="F11" i="77"/>
  <c r="F206" i="77" s="1"/>
  <c r="H11" i="77"/>
  <c r="H206" i="77" s="1"/>
  <c r="F117" i="77"/>
  <c r="G11" i="77"/>
  <c r="E117" i="77"/>
  <c r="G143" i="77"/>
  <c r="G206" i="77" s="1"/>
  <c r="D117" i="77"/>
  <c r="H117" i="77"/>
  <c r="G117" i="77"/>
  <c r="D13" i="77"/>
  <c r="D12" i="77" s="1"/>
  <c r="O44" i="76"/>
  <c r="M43" i="76"/>
  <c r="O43" i="76" s="1"/>
  <c r="M30" i="76"/>
  <c r="O30" i="76" s="1"/>
  <c r="M13" i="76"/>
  <c r="O49" i="76"/>
  <c r="D19" i="76"/>
  <c r="J48" i="76"/>
  <c r="F48" i="76"/>
  <c r="D43" i="76"/>
  <c r="F43" i="76" s="1"/>
  <c r="F44" i="76"/>
  <c r="O27" i="76"/>
  <c r="E48" i="76"/>
  <c r="D13" i="76"/>
  <c r="F14" i="76"/>
  <c r="O14" i="76" s="1"/>
  <c r="O68" i="76"/>
  <c r="F27" i="76"/>
  <c r="M19" i="76"/>
  <c r="J12" i="76"/>
  <c r="O76" i="76"/>
  <c r="F68" i="76"/>
  <c r="E20" i="76"/>
  <c r="E19" i="76" s="1"/>
  <c r="E18" i="76" s="1"/>
  <c r="E12" i="76" s="1"/>
  <c r="E79" i="76" s="1"/>
  <c r="P71" i="76"/>
  <c r="F49" i="76"/>
  <c r="E28" i="76"/>
  <c r="F28" i="76" s="1"/>
  <c r="F23" i="76"/>
  <c r="F45" i="76"/>
  <c r="O45" i="76" s="1"/>
  <c r="F15" i="76"/>
  <c r="J30" i="76"/>
  <c r="M48" i="76"/>
  <c r="F29" i="76"/>
  <c r="O29" i="76" s="1"/>
  <c r="F54" i="74"/>
  <c r="D53" i="74"/>
  <c r="F53" i="74" s="1"/>
  <c r="F12" i="74"/>
  <c r="D90" i="74"/>
  <c r="F90" i="74" s="1"/>
  <c r="F91" i="74"/>
  <c r="D78" i="74"/>
  <c r="F78" i="74" s="1"/>
  <c r="F79" i="74"/>
  <c r="E43" i="74"/>
  <c r="F43" i="74" s="1"/>
  <c r="E53" i="74"/>
  <c r="F13" i="74"/>
  <c r="D33" i="74"/>
  <c r="F55" i="74"/>
  <c r="H198" i="67"/>
  <c r="G198" i="67"/>
  <c r="G197" i="67" s="1"/>
  <c r="F198" i="67"/>
  <c r="F197" i="67" s="1"/>
  <c r="E198" i="67"/>
  <c r="E197" i="67" s="1"/>
  <c r="D198" i="67"/>
  <c r="H197" i="67"/>
  <c r="D197" i="67"/>
  <c r="F192" i="67"/>
  <c r="H185" i="67"/>
  <c r="H184" i="67" s="1"/>
  <c r="G185" i="67"/>
  <c r="G184" i="67" s="1"/>
  <c r="F185" i="67"/>
  <c r="F184" i="67" s="1"/>
  <c r="E185" i="67"/>
  <c r="D185" i="67"/>
  <c r="D184" i="67" s="1"/>
  <c r="E184" i="67"/>
  <c r="H180" i="67"/>
  <c r="H179" i="67" s="1"/>
  <c r="G180" i="67"/>
  <c r="F180" i="67"/>
  <c r="F179" i="67" s="1"/>
  <c r="E180" i="67"/>
  <c r="E179" i="67" s="1"/>
  <c r="D180" i="67"/>
  <c r="D179" i="67" s="1"/>
  <c r="G179" i="67"/>
  <c r="F176" i="67"/>
  <c r="E176" i="67"/>
  <c r="E145" i="67" s="1"/>
  <c r="E144" i="67" s="1"/>
  <c r="E143" i="67" s="1"/>
  <c r="D176" i="67"/>
  <c r="F167" i="67"/>
  <c r="E167" i="67"/>
  <c r="F154" i="67"/>
  <c r="E154" i="67"/>
  <c r="D154" i="67"/>
  <c r="H145" i="67"/>
  <c r="H144" i="67" s="1"/>
  <c r="H143" i="67" s="1"/>
  <c r="G145" i="67"/>
  <c r="G144" i="67" s="1"/>
  <c r="H142" i="67"/>
  <c r="H141" i="67" s="1"/>
  <c r="H140" i="67" s="1"/>
  <c r="H139" i="67" s="1"/>
  <c r="G142" i="67"/>
  <c r="F142" i="67"/>
  <c r="F141" i="67" s="1"/>
  <c r="F140" i="67" s="1"/>
  <c r="F139" i="67" s="1"/>
  <c r="E142" i="67"/>
  <c r="D142" i="67"/>
  <c r="D141" i="67" s="1"/>
  <c r="D140" i="67" s="1"/>
  <c r="D139" i="67" s="1"/>
  <c r="G141" i="67"/>
  <c r="G140" i="67" s="1"/>
  <c r="G139" i="67" s="1"/>
  <c r="E141" i="67"/>
  <c r="E140" i="67" s="1"/>
  <c r="E139" i="67" s="1"/>
  <c r="H134" i="67"/>
  <c r="G134" i="67"/>
  <c r="F134" i="67"/>
  <c r="E134" i="67"/>
  <c r="D134" i="67"/>
  <c r="H133" i="67"/>
  <c r="H132" i="67" s="1"/>
  <c r="H121" i="67" s="1"/>
  <c r="G133" i="67"/>
  <c r="G132" i="67" s="1"/>
  <c r="G121" i="67" s="1"/>
  <c r="F133" i="67"/>
  <c r="F132" i="67" s="1"/>
  <c r="F121" i="67" s="1"/>
  <c r="E133" i="67"/>
  <c r="D133" i="67"/>
  <c r="D132" i="67" s="1"/>
  <c r="D121" i="67" s="1"/>
  <c r="F128" i="67"/>
  <c r="H119" i="67"/>
  <c r="G119" i="67"/>
  <c r="G118" i="67" s="1"/>
  <c r="F119" i="67"/>
  <c r="E119" i="67"/>
  <c r="E118" i="67" s="1"/>
  <c r="D119" i="67"/>
  <c r="D118" i="67" s="1"/>
  <c r="H118" i="67"/>
  <c r="F118" i="67"/>
  <c r="H115" i="67"/>
  <c r="G115" i="67"/>
  <c r="F115" i="67"/>
  <c r="E115" i="67"/>
  <c r="D115" i="67"/>
  <c r="H111" i="67"/>
  <c r="G111" i="67"/>
  <c r="F111" i="67"/>
  <c r="E111" i="67"/>
  <c r="D111" i="67"/>
  <c r="H107" i="67"/>
  <c r="G107" i="67"/>
  <c r="F107" i="67"/>
  <c r="E107" i="67"/>
  <c r="D107" i="67"/>
  <c r="H105" i="67"/>
  <c r="G105" i="67"/>
  <c r="F105" i="67"/>
  <c r="E105" i="67"/>
  <c r="D105" i="67"/>
  <c r="H101" i="67"/>
  <c r="G101" i="67"/>
  <c r="F101" i="67"/>
  <c r="E101" i="67"/>
  <c r="D101" i="67"/>
  <c r="H96" i="67"/>
  <c r="G96" i="67"/>
  <c r="F96" i="67"/>
  <c r="E96" i="67"/>
  <c r="D96" i="67"/>
  <c r="H94" i="67"/>
  <c r="G94" i="67"/>
  <c r="F94" i="67"/>
  <c r="E94" i="67"/>
  <c r="D94" i="67"/>
  <c r="D65" i="67" s="1"/>
  <c r="D59" i="67" s="1"/>
  <c r="D58" i="67" s="1"/>
  <c r="H91" i="67"/>
  <c r="G91" i="67"/>
  <c r="F91" i="67"/>
  <c r="E91" i="67"/>
  <c r="D91" i="67"/>
  <c r="F87" i="67"/>
  <c r="E87" i="67"/>
  <c r="E128" i="67" s="1"/>
  <c r="E192" i="67" s="1"/>
  <c r="H75" i="67"/>
  <c r="G75" i="67"/>
  <c r="F75" i="67"/>
  <c r="E75" i="67"/>
  <c r="D75" i="67"/>
  <c r="H69" i="67"/>
  <c r="G69" i="67"/>
  <c r="F69" i="67"/>
  <c r="F65" i="67" s="1"/>
  <c r="E69" i="67"/>
  <c r="D69" i="67"/>
  <c r="H66" i="67"/>
  <c r="G66" i="67"/>
  <c r="G65" i="67" s="1"/>
  <c r="F66" i="67"/>
  <c r="E66" i="67"/>
  <c r="E65" i="67" s="1"/>
  <c r="D66" i="67"/>
  <c r="H65" i="67"/>
  <c r="H61" i="67"/>
  <c r="G61" i="67"/>
  <c r="G60" i="67" s="1"/>
  <c r="F61" i="67"/>
  <c r="F60" i="67" s="1"/>
  <c r="E61" i="67"/>
  <c r="E60" i="67" s="1"/>
  <c r="D61" i="67"/>
  <c r="H60" i="67"/>
  <c r="D60" i="67"/>
  <c r="G54" i="67"/>
  <c r="G87" i="67" s="1"/>
  <c r="G128" i="67" s="1"/>
  <c r="G167" i="67" s="1"/>
  <c r="G192" i="67" s="1"/>
  <c r="F54" i="67"/>
  <c r="E54" i="67"/>
  <c r="H42" i="67"/>
  <c r="G42" i="67"/>
  <c r="F42" i="67"/>
  <c r="E42" i="67"/>
  <c r="D42" i="67"/>
  <c r="H38" i="67"/>
  <c r="G38" i="67"/>
  <c r="G37" i="67" s="1"/>
  <c r="F38" i="67"/>
  <c r="F37" i="67" s="1"/>
  <c r="E38" i="67"/>
  <c r="E37" i="67" s="1"/>
  <c r="D38" i="67"/>
  <c r="H37" i="67"/>
  <c r="D37" i="67"/>
  <c r="H34" i="67"/>
  <c r="G34" i="67"/>
  <c r="F34" i="67"/>
  <c r="E34" i="67"/>
  <c r="D34" i="67"/>
  <c r="H30" i="67"/>
  <c r="G30" i="67"/>
  <c r="F30" i="67"/>
  <c r="E30" i="67"/>
  <c r="D30" i="67"/>
  <c r="D14" i="67" s="1"/>
  <c r="D13" i="67" s="1"/>
  <c r="D12" i="67" s="1"/>
  <c r="H22" i="67"/>
  <c r="G22" i="67"/>
  <c r="F22" i="67"/>
  <c r="E22" i="67"/>
  <c r="D22" i="67"/>
  <c r="H19" i="67"/>
  <c r="G19" i="67"/>
  <c r="F19" i="67"/>
  <c r="F14" i="67" s="1"/>
  <c r="F13" i="67" s="1"/>
  <c r="F12" i="67" s="1"/>
  <c r="E19" i="67"/>
  <c r="D19" i="67"/>
  <c r="H15" i="67"/>
  <c r="G15" i="67"/>
  <c r="G14" i="67" s="1"/>
  <c r="F15" i="67"/>
  <c r="E15" i="67"/>
  <c r="D15" i="67"/>
  <c r="H14" i="67"/>
  <c r="H13" i="67" s="1"/>
  <c r="H12" i="67" s="1"/>
  <c r="F123" i="65"/>
  <c r="F122" i="65"/>
  <c r="G121" i="65"/>
  <c r="E121" i="65"/>
  <c r="E120" i="65" s="1"/>
  <c r="D121" i="65"/>
  <c r="F121" i="65" s="1"/>
  <c r="G120" i="65"/>
  <c r="D120" i="65"/>
  <c r="G119" i="65"/>
  <c r="F119" i="65"/>
  <c r="F118" i="65"/>
  <c r="G117" i="65"/>
  <c r="G116" i="65" s="1"/>
  <c r="E117" i="65"/>
  <c r="D117" i="65"/>
  <c r="F117" i="65" s="1"/>
  <c r="E116" i="65"/>
  <c r="F115" i="65"/>
  <c r="G114" i="65"/>
  <c r="E114" i="65"/>
  <c r="E113" i="65" s="1"/>
  <c r="D114" i="65"/>
  <c r="F114" i="65" s="1"/>
  <c r="G113" i="65"/>
  <c r="D113" i="65"/>
  <c r="F106" i="65"/>
  <c r="G105" i="65"/>
  <c r="E105" i="65"/>
  <c r="D105" i="65"/>
  <c r="F105" i="65" s="1"/>
  <c r="F104" i="65"/>
  <c r="F103" i="65"/>
  <c r="G102" i="65"/>
  <c r="E102" i="65"/>
  <c r="D102" i="65"/>
  <c r="F101" i="65"/>
  <c r="F100" i="65"/>
  <c r="G99" i="65"/>
  <c r="E99" i="65"/>
  <c r="D99" i="65"/>
  <c r="F99" i="65" s="1"/>
  <c r="F98" i="65"/>
  <c r="F97" i="65"/>
  <c r="F96" i="65"/>
  <c r="F95" i="65"/>
  <c r="F94" i="65"/>
  <c r="F93" i="65"/>
  <c r="G92" i="65"/>
  <c r="E92" i="65"/>
  <c r="E124" i="65" s="1"/>
  <c r="D92" i="65"/>
  <c r="G91" i="65"/>
  <c r="G90" i="65" s="1"/>
  <c r="F81" i="65"/>
  <c r="G80" i="65"/>
  <c r="E80" i="65"/>
  <c r="E79" i="65" s="1"/>
  <c r="E78" i="65" s="1"/>
  <c r="D80" i="65"/>
  <c r="G79" i="65"/>
  <c r="G78" i="65" s="1"/>
  <c r="D79" i="65"/>
  <c r="F77" i="65"/>
  <c r="G76" i="65"/>
  <c r="E76" i="65"/>
  <c r="D76" i="65"/>
  <c r="F75" i="65"/>
  <c r="G74" i="65"/>
  <c r="E74" i="65"/>
  <c r="D74" i="65"/>
  <c r="F73" i="65"/>
  <c r="F72" i="65"/>
  <c r="G71" i="65"/>
  <c r="E71" i="65"/>
  <c r="D71" i="65"/>
  <c r="F71" i="65" s="1"/>
  <c r="F70" i="65"/>
  <c r="G69" i="65"/>
  <c r="E69" i="65"/>
  <c r="D69" i="65"/>
  <c r="F69" i="65" s="1"/>
  <c r="F68" i="65"/>
  <c r="G67" i="65"/>
  <c r="E67" i="65"/>
  <c r="D67" i="65"/>
  <c r="F67" i="65" s="1"/>
  <c r="F66" i="65"/>
  <c r="F65" i="65"/>
  <c r="G64" i="65"/>
  <c r="E64" i="65"/>
  <c r="D64" i="65"/>
  <c r="F63" i="65"/>
  <c r="F62" i="65"/>
  <c r="F61" i="65"/>
  <c r="F60" i="65"/>
  <c r="F59" i="65"/>
  <c r="G58" i="65"/>
  <c r="E58" i="65"/>
  <c r="D58" i="65"/>
  <c r="F57" i="65"/>
  <c r="G56" i="65"/>
  <c r="E56" i="65"/>
  <c r="E55" i="65" s="1"/>
  <c r="E54" i="65" s="1"/>
  <c r="D56" i="65"/>
  <c r="F56" i="65" s="1"/>
  <c r="G55" i="65"/>
  <c r="G54" i="65" s="1"/>
  <c r="G53" i="65" s="1"/>
  <c r="D55" i="65"/>
  <c r="D54" i="65" s="1"/>
  <c r="G50" i="65"/>
  <c r="G87" i="65" s="1"/>
  <c r="G111" i="65" s="1"/>
  <c r="F50" i="65"/>
  <c r="F87" i="65" s="1"/>
  <c r="F111" i="65" s="1"/>
  <c r="F42" i="65"/>
  <c r="F41" i="65"/>
  <c r="F40" i="65"/>
  <c r="F39" i="65"/>
  <c r="G38" i="65"/>
  <c r="E38" i="65"/>
  <c r="D38" i="65"/>
  <c r="F37" i="65"/>
  <c r="F36" i="65"/>
  <c r="F35" i="65"/>
  <c r="G34" i="65"/>
  <c r="E34" i="65"/>
  <c r="D34" i="65"/>
  <c r="G33" i="65"/>
  <c r="D33" i="65"/>
  <c r="F32" i="65"/>
  <c r="G30" i="65"/>
  <c r="E30" i="65"/>
  <c r="D30" i="65"/>
  <c r="F30" i="65" s="1"/>
  <c r="F29" i="65"/>
  <c r="F28" i="65"/>
  <c r="G27" i="65"/>
  <c r="E27" i="65"/>
  <c r="D27" i="65"/>
  <c r="F26" i="65"/>
  <c r="F25" i="65"/>
  <c r="F24" i="65"/>
  <c r="F23" i="65"/>
  <c r="F22" i="65"/>
  <c r="F21" i="65"/>
  <c r="G20" i="65"/>
  <c r="E20" i="65"/>
  <c r="D20" i="65"/>
  <c r="F20" i="65" s="1"/>
  <c r="F19" i="65"/>
  <c r="F18" i="65"/>
  <c r="G17" i="65"/>
  <c r="E17" i="65"/>
  <c r="D17" i="65"/>
  <c r="F16" i="65"/>
  <c r="F15" i="65"/>
  <c r="F14" i="65"/>
  <c r="G13" i="65"/>
  <c r="E13" i="65"/>
  <c r="E12" i="65" s="1"/>
  <c r="D13" i="65"/>
  <c r="G12" i="65"/>
  <c r="G11" i="65" s="1"/>
  <c r="G10" i="65" s="1"/>
  <c r="G9" i="65" s="1"/>
  <c r="G124" i="65" s="1"/>
  <c r="D12" i="65"/>
  <c r="D11" i="65" s="1"/>
  <c r="I79" i="61"/>
  <c r="F78" i="61"/>
  <c r="O78" i="61" s="1"/>
  <c r="M77" i="61"/>
  <c r="M76" i="61" s="1"/>
  <c r="J77" i="61"/>
  <c r="J76" i="61" s="1"/>
  <c r="E77" i="61"/>
  <c r="D77" i="61"/>
  <c r="F77" i="61" s="1"/>
  <c r="O77" i="61" s="1"/>
  <c r="E76" i="61"/>
  <c r="D76" i="61"/>
  <c r="F76" i="61" s="1"/>
  <c r="E75" i="61"/>
  <c r="F75" i="61" s="1"/>
  <c r="O75" i="61" s="1"/>
  <c r="F74" i="61"/>
  <c r="O74" i="61" s="1"/>
  <c r="M73" i="61"/>
  <c r="J73" i="61"/>
  <c r="J72" i="61" s="1"/>
  <c r="J71" i="61" s="1"/>
  <c r="F73" i="61"/>
  <c r="M72" i="61"/>
  <c r="D72" i="61"/>
  <c r="D71" i="61" s="1"/>
  <c r="L71" i="61"/>
  <c r="K71" i="61"/>
  <c r="K48" i="61" s="1"/>
  <c r="O70" i="61"/>
  <c r="F70" i="61"/>
  <c r="M69" i="61"/>
  <c r="J69" i="61"/>
  <c r="J68" i="61" s="1"/>
  <c r="E69" i="61"/>
  <c r="D69" i="61"/>
  <c r="D68" i="61" s="1"/>
  <c r="F68" i="61" s="1"/>
  <c r="O68" i="61" s="1"/>
  <c r="M68" i="61"/>
  <c r="E68" i="61"/>
  <c r="M64" i="61"/>
  <c r="J64" i="61"/>
  <c r="F64" i="61"/>
  <c r="F56" i="61"/>
  <c r="M55" i="61"/>
  <c r="J55" i="61"/>
  <c r="E55" i="61"/>
  <c r="E49" i="61" s="1"/>
  <c r="D55" i="61"/>
  <c r="F54" i="61"/>
  <c r="O54" i="61" s="1"/>
  <c r="M53" i="61"/>
  <c r="J53" i="61"/>
  <c r="J49" i="61" s="1"/>
  <c r="J48" i="61" s="1"/>
  <c r="E53" i="61"/>
  <c r="D53" i="61"/>
  <c r="F53" i="61" s="1"/>
  <c r="F52" i="61"/>
  <c r="O52" i="61" s="1"/>
  <c r="O51" i="61"/>
  <c r="F50" i="61"/>
  <c r="O50" i="61" s="1"/>
  <c r="L48" i="61"/>
  <c r="F47" i="61"/>
  <c r="F46" i="61"/>
  <c r="O46" i="61" s="1"/>
  <c r="M45" i="61"/>
  <c r="J45" i="61"/>
  <c r="E45" i="61"/>
  <c r="E44" i="61" s="1"/>
  <c r="E43" i="61" s="1"/>
  <c r="D45" i="61"/>
  <c r="F45" i="61" s="1"/>
  <c r="J44" i="61"/>
  <c r="J43" i="61" s="1"/>
  <c r="F42" i="61"/>
  <c r="O42" i="61" s="1"/>
  <c r="F41" i="61"/>
  <c r="O41" i="61" s="1"/>
  <c r="M40" i="61"/>
  <c r="J40" i="61"/>
  <c r="E40" i="61"/>
  <c r="D40" i="61"/>
  <c r="F40" i="61" s="1"/>
  <c r="F39" i="61"/>
  <c r="O39" i="61" s="1"/>
  <c r="F38" i="61"/>
  <c r="O38" i="61" s="1"/>
  <c r="M37" i="61"/>
  <c r="J37" i="61"/>
  <c r="E37" i="61"/>
  <c r="D37" i="61"/>
  <c r="F37" i="61" s="1"/>
  <c r="F36" i="61"/>
  <c r="O36" i="61" s="1"/>
  <c r="F35" i="61"/>
  <c r="O35" i="61" s="1"/>
  <c r="F34" i="61"/>
  <c r="O34" i="61" s="1"/>
  <c r="F33" i="61"/>
  <c r="O33" i="61" s="1"/>
  <c r="F32" i="61"/>
  <c r="O32" i="61" s="1"/>
  <c r="F31" i="61"/>
  <c r="O31" i="61" s="1"/>
  <c r="F30" i="61"/>
  <c r="E29" i="61"/>
  <c r="F29" i="61" s="1"/>
  <c r="O29" i="61" s="1"/>
  <c r="E28" i="61"/>
  <c r="F28" i="61" s="1"/>
  <c r="M27" i="61"/>
  <c r="J27" i="61"/>
  <c r="D27" i="61"/>
  <c r="F26" i="61"/>
  <c r="M25" i="61"/>
  <c r="M20" i="61" s="1"/>
  <c r="M19" i="61" s="1"/>
  <c r="M18" i="61" s="1"/>
  <c r="J25" i="61"/>
  <c r="E25" i="61"/>
  <c r="D25" i="61"/>
  <c r="F24" i="61"/>
  <c r="M23" i="61"/>
  <c r="J23" i="61"/>
  <c r="J20" i="61" s="1"/>
  <c r="J19" i="61" s="1"/>
  <c r="J18" i="61" s="1"/>
  <c r="E23" i="61"/>
  <c r="D23" i="61"/>
  <c r="F23" i="61" s="1"/>
  <c r="F22" i="61"/>
  <c r="M21" i="61"/>
  <c r="J21" i="61"/>
  <c r="E21" i="61"/>
  <c r="D21" i="61"/>
  <c r="L20" i="61"/>
  <c r="K20" i="61"/>
  <c r="L17" i="61"/>
  <c r="K17" i="61"/>
  <c r="E17" i="61"/>
  <c r="F17" i="61" s="1"/>
  <c r="O17" i="61" s="1"/>
  <c r="L16" i="61"/>
  <c r="K16" i="61"/>
  <c r="F16" i="61"/>
  <c r="O16" i="61" s="1"/>
  <c r="M15" i="61"/>
  <c r="M14" i="61" s="1"/>
  <c r="M13" i="61" s="1"/>
  <c r="J15" i="61"/>
  <c r="E15" i="61"/>
  <c r="E14" i="61" s="1"/>
  <c r="E13" i="61" s="1"/>
  <c r="D15" i="61"/>
  <c r="J14" i="61"/>
  <c r="J13" i="61" s="1"/>
  <c r="J12" i="61" s="1"/>
  <c r="D14" i="61"/>
  <c r="D13" i="61" s="1"/>
  <c r="L12" i="61"/>
  <c r="K12" i="61"/>
  <c r="F10" i="83" l="1"/>
  <c r="D9" i="83"/>
  <c r="F54" i="83"/>
  <c r="D53" i="83"/>
  <c r="F53" i="83" s="1"/>
  <c r="F48" i="79"/>
  <c r="O48" i="79" s="1"/>
  <c r="F19" i="79"/>
  <c r="O19" i="79" s="1"/>
  <c r="D18" i="79"/>
  <c r="O15" i="79"/>
  <c r="E13" i="79"/>
  <c r="F14" i="79"/>
  <c r="O14" i="79" s="1"/>
  <c r="M12" i="79"/>
  <c r="D11" i="77"/>
  <c r="D206" i="77" s="1"/>
  <c r="O48" i="76"/>
  <c r="D12" i="76"/>
  <c r="D79" i="76" s="1"/>
  <c r="F79" i="76" s="1"/>
  <c r="F13" i="76"/>
  <c r="F20" i="76"/>
  <c r="O20" i="76" s="1"/>
  <c r="F12" i="76"/>
  <c r="O15" i="76"/>
  <c r="D18" i="76"/>
  <c r="F18" i="76" s="1"/>
  <c r="F19" i="76"/>
  <c r="O19" i="76" s="1"/>
  <c r="O13" i="76"/>
  <c r="M12" i="76"/>
  <c r="M18" i="76"/>
  <c r="O18" i="76" s="1"/>
  <c r="J79" i="76"/>
  <c r="F33" i="74"/>
  <c r="D11" i="74"/>
  <c r="E33" i="74"/>
  <c r="E11" i="74" s="1"/>
  <c r="E10" i="74" s="1"/>
  <c r="E9" i="74" s="1"/>
  <c r="E43" i="65"/>
  <c r="F43" i="65" s="1"/>
  <c r="E53" i="65"/>
  <c r="D117" i="67"/>
  <c r="D10" i="65"/>
  <c r="F54" i="65"/>
  <c r="D53" i="65"/>
  <c r="J79" i="61"/>
  <c r="F13" i="61"/>
  <c r="O13" i="61" s="1"/>
  <c r="E33" i="65"/>
  <c r="E11" i="65" s="1"/>
  <c r="F11" i="67"/>
  <c r="F206" i="67" s="1"/>
  <c r="D11" i="67"/>
  <c r="D206" i="67" s="1"/>
  <c r="F59" i="67"/>
  <c r="F58" i="67" s="1"/>
  <c r="L79" i="61"/>
  <c r="O53" i="61"/>
  <c r="H117" i="67"/>
  <c r="M49" i="61"/>
  <c r="F79" i="65"/>
  <c r="E14" i="67"/>
  <c r="E13" i="67" s="1"/>
  <c r="E12" i="67" s="1"/>
  <c r="O45" i="61"/>
  <c r="G143" i="67"/>
  <c r="J30" i="61"/>
  <c r="D44" i="61"/>
  <c r="F15" i="61"/>
  <c r="F21" i="61"/>
  <c r="E27" i="61"/>
  <c r="E20" i="61" s="1"/>
  <c r="E19" i="61" s="1"/>
  <c r="E18" i="61" s="1"/>
  <c r="E12" i="61" s="1"/>
  <c r="O40" i="61"/>
  <c r="F55" i="61"/>
  <c r="F27" i="65"/>
  <c r="F76" i="65"/>
  <c r="E117" i="67"/>
  <c r="D145" i="67"/>
  <c r="D144" i="67" s="1"/>
  <c r="D143" i="67" s="1"/>
  <c r="F12" i="65"/>
  <c r="F33" i="65"/>
  <c r="D91" i="65"/>
  <c r="G13" i="67"/>
  <c r="G12" i="67" s="1"/>
  <c r="H59" i="67"/>
  <c r="H58" i="67" s="1"/>
  <c r="D20" i="61"/>
  <c r="F25" i="61"/>
  <c r="O37" i="61"/>
  <c r="M44" i="61"/>
  <c r="O73" i="61"/>
  <c r="F17" i="65"/>
  <c r="F38" i="65"/>
  <c r="F58" i="65"/>
  <c r="F64" i="65"/>
  <c r="F80" i="65"/>
  <c r="E91" i="65"/>
  <c r="E90" i="65" s="1"/>
  <c r="F102" i="65"/>
  <c r="D116" i="65"/>
  <c r="F116" i="65" s="1"/>
  <c r="G117" i="67"/>
  <c r="F145" i="67"/>
  <c r="F144" i="67" s="1"/>
  <c r="F143" i="67" s="1"/>
  <c r="F55" i="65"/>
  <c r="F113" i="65"/>
  <c r="F120" i="65"/>
  <c r="F14" i="61"/>
  <c r="O14" i="61" s="1"/>
  <c r="D49" i="61"/>
  <c r="F49" i="61" s="1"/>
  <c r="F69" i="61"/>
  <c r="O69" i="61" s="1"/>
  <c r="F13" i="65"/>
  <c r="F34" i="65"/>
  <c r="F74" i="65"/>
  <c r="D78" i="65"/>
  <c r="F78" i="65" s="1"/>
  <c r="F92" i="65"/>
  <c r="E132" i="67"/>
  <c r="E121" i="67" s="1"/>
  <c r="K79" i="61"/>
  <c r="O76" i="61"/>
  <c r="H11" i="67"/>
  <c r="H206" i="67" s="1"/>
  <c r="F117" i="67"/>
  <c r="E59" i="67"/>
  <c r="E58" i="67" s="1"/>
  <c r="G59" i="67"/>
  <c r="G58" i="67" s="1"/>
  <c r="O15" i="61"/>
  <c r="O49" i="61"/>
  <c r="D48" i="61"/>
  <c r="M71" i="61"/>
  <c r="E72" i="61"/>
  <c r="E71" i="61" s="1"/>
  <c r="E48" i="61" s="1"/>
  <c r="F123" i="59"/>
  <c r="F122" i="59"/>
  <c r="G121" i="59"/>
  <c r="G120" i="59" s="1"/>
  <c r="E121" i="59"/>
  <c r="D121" i="59"/>
  <c r="E120" i="59"/>
  <c r="D120" i="59"/>
  <c r="F120" i="59" s="1"/>
  <c r="F119" i="59"/>
  <c r="F118" i="59"/>
  <c r="G117" i="59"/>
  <c r="G116" i="59" s="1"/>
  <c r="E117" i="59"/>
  <c r="D117" i="59"/>
  <c r="E116" i="59"/>
  <c r="D116" i="59"/>
  <c r="F116" i="59" s="1"/>
  <c r="F115" i="59"/>
  <c r="G114" i="59"/>
  <c r="E114" i="59"/>
  <c r="E113" i="59" s="1"/>
  <c r="D114" i="59"/>
  <c r="F114" i="59" s="1"/>
  <c r="G113" i="59"/>
  <c r="D113" i="59"/>
  <c r="F106" i="59"/>
  <c r="G105" i="59"/>
  <c r="E105" i="59"/>
  <c r="D105" i="59"/>
  <c r="F105" i="59" s="1"/>
  <c r="F104" i="59"/>
  <c r="F103" i="59"/>
  <c r="G102" i="59"/>
  <c r="E102" i="59"/>
  <c r="D102" i="59"/>
  <c r="F102" i="59" s="1"/>
  <c r="F101" i="59"/>
  <c r="F100" i="59"/>
  <c r="G99" i="59"/>
  <c r="E99" i="59"/>
  <c r="D99" i="59"/>
  <c r="F98" i="59"/>
  <c r="F97" i="59"/>
  <c r="F96" i="59"/>
  <c r="F95" i="59"/>
  <c r="F94" i="59"/>
  <c r="F93" i="59"/>
  <c r="G92" i="59"/>
  <c r="E92" i="59"/>
  <c r="E124" i="59" s="1"/>
  <c r="D92" i="59"/>
  <c r="G91" i="59"/>
  <c r="E91" i="59"/>
  <c r="F81" i="59"/>
  <c r="G80" i="59"/>
  <c r="G79" i="59" s="1"/>
  <c r="G78" i="59" s="1"/>
  <c r="E80" i="59"/>
  <c r="E79" i="59" s="1"/>
  <c r="E78" i="59" s="1"/>
  <c r="D80" i="59"/>
  <c r="F80" i="59" s="1"/>
  <c r="F77" i="59"/>
  <c r="G76" i="59"/>
  <c r="E76" i="59"/>
  <c r="D76" i="59"/>
  <c r="F76" i="59" s="1"/>
  <c r="F75" i="59"/>
  <c r="G74" i="59"/>
  <c r="E74" i="59"/>
  <c r="D74" i="59"/>
  <c r="F73" i="59"/>
  <c r="F72" i="59"/>
  <c r="G71" i="59"/>
  <c r="E71" i="59"/>
  <c r="D71" i="59"/>
  <c r="F71" i="59" s="1"/>
  <c r="F70" i="59"/>
  <c r="G69" i="59"/>
  <c r="E69" i="59"/>
  <c r="D69" i="59"/>
  <c r="F69" i="59" s="1"/>
  <c r="F68" i="59"/>
  <c r="G67" i="59"/>
  <c r="E67" i="59"/>
  <c r="D67" i="59"/>
  <c r="F67" i="59" s="1"/>
  <c r="F66" i="59"/>
  <c r="F65" i="59"/>
  <c r="G64" i="59"/>
  <c r="E64" i="59"/>
  <c r="D64" i="59"/>
  <c r="F64" i="59" s="1"/>
  <c r="F63" i="59"/>
  <c r="F62" i="59"/>
  <c r="F61" i="59"/>
  <c r="F60" i="59"/>
  <c r="F59" i="59"/>
  <c r="G58" i="59"/>
  <c r="E58" i="59"/>
  <c r="E55" i="59" s="1"/>
  <c r="E54" i="59" s="1"/>
  <c r="D58" i="59"/>
  <c r="F58" i="59" s="1"/>
  <c r="F57" i="59"/>
  <c r="G56" i="59"/>
  <c r="E56" i="59"/>
  <c r="D56" i="59"/>
  <c r="F56" i="59" s="1"/>
  <c r="G50" i="59"/>
  <c r="G87" i="59" s="1"/>
  <c r="G111" i="59" s="1"/>
  <c r="F50" i="59"/>
  <c r="F87" i="59" s="1"/>
  <c r="F111" i="59" s="1"/>
  <c r="F42" i="59"/>
  <c r="F41" i="59"/>
  <c r="F40" i="59"/>
  <c r="F39" i="59"/>
  <c r="G38" i="59"/>
  <c r="E38" i="59"/>
  <c r="D38" i="59"/>
  <c r="D33" i="59" s="1"/>
  <c r="F37" i="59"/>
  <c r="F36" i="59"/>
  <c r="F35" i="59"/>
  <c r="G34" i="59"/>
  <c r="E34" i="59"/>
  <c r="D34" i="59"/>
  <c r="F34" i="59" s="1"/>
  <c r="G33" i="59"/>
  <c r="F32" i="59"/>
  <c r="G30" i="59"/>
  <c r="E30" i="59"/>
  <c r="D30" i="59"/>
  <c r="F30" i="59" s="1"/>
  <c r="F29" i="59"/>
  <c r="F28" i="59"/>
  <c r="G27" i="59"/>
  <c r="E27" i="59"/>
  <c r="D27" i="59"/>
  <c r="F27" i="59" s="1"/>
  <c r="F26" i="59"/>
  <c r="F25" i="59"/>
  <c r="F24" i="59"/>
  <c r="F23" i="59"/>
  <c r="F22" i="59"/>
  <c r="F21" i="59"/>
  <c r="G20" i="59"/>
  <c r="E20" i="59"/>
  <c r="D20" i="59"/>
  <c r="F19" i="59"/>
  <c r="F18" i="59"/>
  <c r="G17" i="59"/>
  <c r="G12" i="59" s="1"/>
  <c r="G11" i="59" s="1"/>
  <c r="G10" i="59" s="1"/>
  <c r="E17" i="59"/>
  <c r="D17" i="59"/>
  <c r="F16" i="59"/>
  <c r="F15" i="59"/>
  <c r="F14" i="59"/>
  <c r="G13" i="59"/>
  <c r="E13" i="59"/>
  <c r="E12" i="59" s="1"/>
  <c r="D13" i="59"/>
  <c r="F13" i="59" s="1"/>
  <c r="I79" i="56"/>
  <c r="F78" i="56"/>
  <c r="O78" i="56" s="1"/>
  <c r="M77" i="56"/>
  <c r="J77" i="56"/>
  <c r="E77" i="56"/>
  <c r="D77" i="56"/>
  <c r="F77" i="56" s="1"/>
  <c r="O77" i="56" s="1"/>
  <c r="M76" i="56"/>
  <c r="J76" i="56"/>
  <c r="E76" i="56"/>
  <c r="O75" i="56"/>
  <c r="F75" i="56"/>
  <c r="F74" i="56"/>
  <c r="O74" i="56" s="1"/>
  <c r="O73" i="56"/>
  <c r="F73" i="56"/>
  <c r="M72" i="56"/>
  <c r="M71" i="56" s="1"/>
  <c r="J72" i="56"/>
  <c r="J71" i="56" s="1"/>
  <c r="E72" i="56"/>
  <c r="E71" i="56" s="1"/>
  <c r="D72" i="56"/>
  <c r="L71" i="56"/>
  <c r="K71" i="56"/>
  <c r="K48" i="56" s="1"/>
  <c r="D71" i="56"/>
  <c r="F70" i="56"/>
  <c r="O70" i="56" s="1"/>
  <c r="M69" i="56"/>
  <c r="J69" i="56"/>
  <c r="E69" i="56"/>
  <c r="D69" i="56"/>
  <c r="M68" i="56"/>
  <c r="J68" i="56"/>
  <c r="E68" i="56"/>
  <c r="D68" i="56"/>
  <c r="M64" i="56"/>
  <c r="J64" i="56"/>
  <c r="F64" i="56"/>
  <c r="F56" i="56"/>
  <c r="M55" i="56"/>
  <c r="J55" i="56"/>
  <c r="J49" i="56" s="1"/>
  <c r="E55" i="56"/>
  <c r="E49" i="56" s="1"/>
  <c r="D55" i="56"/>
  <c r="F54" i="56"/>
  <c r="O54" i="56" s="1"/>
  <c r="M53" i="56"/>
  <c r="M49" i="56" s="1"/>
  <c r="M48" i="56" s="1"/>
  <c r="J53" i="56"/>
  <c r="E53" i="56"/>
  <c r="D53" i="56"/>
  <c r="F53" i="56" s="1"/>
  <c r="F52" i="56"/>
  <c r="O52" i="56" s="1"/>
  <c r="O51" i="56"/>
  <c r="F50" i="56"/>
  <c r="O50" i="56" s="1"/>
  <c r="L48" i="56"/>
  <c r="F47" i="56"/>
  <c r="F46" i="56"/>
  <c r="O46" i="56" s="1"/>
  <c r="M45" i="56"/>
  <c r="J45" i="56"/>
  <c r="E45" i="56"/>
  <c r="E44" i="56" s="1"/>
  <c r="E43" i="56" s="1"/>
  <c r="D45" i="56"/>
  <c r="F45" i="56" s="1"/>
  <c r="M44" i="56"/>
  <c r="M43" i="56" s="1"/>
  <c r="J44" i="56"/>
  <c r="J43" i="56" s="1"/>
  <c r="O42" i="56"/>
  <c r="F42" i="56"/>
  <c r="F41" i="56"/>
  <c r="O41" i="56" s="1"/>
  <c r="M40" i="56"/>
  <c r="J40" i="56"/>
  <c r="E40" i="56"/>
  <c r="D40" i="56"/>
  <c r="F40" i="56" s="1"/>
  <c r="O40" i="56" s="1"/>
  <c r="O39" i="56"/>
  <c r="F39" i="56"/>
  <c r="F38" i="56"/>
  <c r="O38" i="56" s="1"/>
  <c r="M37" i="56"/>
  <c r="J37" i="56"/>
  <c r="E37" i="56"/>
  <c r="D37" i="56"/>
  <c r="F37" i="56" s="1"/>
  <c r="O37" i="56" s="1"/>
  <c r="F36" i="56"/>
  <c r="O36" i="56" s="1"/>
  <c r="F35" i="56"/>
  <c r="O35" i="56" s="1"/>
  <c r="F34" i="56"/>
  <c r="O34" i="56" s="1"/>
  <c r="F33" i="56"/>
  <c r="O33" i="56" s="1"/>
  <c r="F32" i="56"/>
  <c r="O32" i="56" s="1"/>
  <c r="F31" i="56"/>
  <c r="O31" i="56" s="1"/>
  <c r="M30" i="56"/>
  <c r="O30" i="56" s="1"/>
  <c r="J30" i="56"/>
  <c r="F30" i="56"/>
  <c r="E29" i="56"/>
  <c r="F29" i="56" s="1"/>
  <c r="O29" i="56" s="1"/>
  <c r="E28" i="56"/>
  <c r="F28" i="56" s="1"/>
  <c r="M27" i="56"/>
  <c r="J27" i="56"/>
  <c r="E27" i="56"/>
  <c r="E20" i="56" s="1"/>
  <c r="E19" i="56" s="1"/>
  <c r="E18" i="56" s="1"/>
  <c r="D27" i="56"/>
  <c r="F27" i="56" s="1"/>
  <c r="O27" i="56" s="1"/>
  <c r="F26" i="56"/>
  <c r="M25" i="56"/>
  <c r="J25" i="56"/>
  <c r="E25" i="56"/>
  <c r="D25" i="56"/>
  <c r="F24" i="56"/>
  <c r="M23" i="56"/>
  <c r="J23" i="56"/>
  <c r="J20" i="56" s="1"/>
  <c r="J19" i="56" s="1"/>
  <c r="J18" i="56" s="1"/>
  <c r="E23" i="56"/>
  <c r="D23" i="56"/>
  <c r="F22" i="56"/>
  <c r="M21" i="56"/>
  <c r="J21" i="56"/>
  <c r="E21" i="56"/>
  <c r="D21" i="56"/>
  <c r="F21" i="56" s="1"/>
  <c r="M20" i="56"/>
  <c r="M19" i="56" s="1"/>
  <c r="M18" i="56" s="1"/>
  <c r="L20" i="56"/>
  <c r="K20" i="56"/>
  <c r="L17" i="56"/>
  <c r="K17" i="56"/>
  <c r="E17" i="56"/>
  <c r="F17" i="56" s="1"/>
  <c r="O17" i="56" s="1"/>
  <c r="L16" i="56"/>
  <c r="K16" i="56"/>
  <c r="F16" i="56"/>
  <c r="O16" i="56" s="1"/>
  <c r="M15" i="56"/>
  <c r="J15" i="56"/>
  <c r="D15" i="56"/>
  <c r="M14" i="56"/>
  <c r="J14" i="56"/>
  <c r="J13" i="56" s="1"/>
  <c r="J12" i="56" s="1"/>
  <c r="L12" i="56"/>
  <c r="K12" i="56"/>
  <c r="H198" i="54"/>
  <c r="H197" i="54" s="1"/>
  <c r="G198" i="54"/>
  <c r="G197" i="54" s="1"/>
  <c r="F198" i="54"/>
  <c r="F197" i="54" s="1"/>
  <c r="E198" i="54"/>
  <c r="D198" i="54"/>
  <c r="D197" i="54" s="1"/>
  <c r="E197" i="54"/>
  <c r="F192" i="54"/>
  <c r="H185" i="54"/>
  <c r="G185" i="54"/>
  <c r="G184" i="54" s="1"/>
  <c r="F185" i="54"/>
  <c r="F184" i="54" s="1"/>
  <c r="E185" i="54"/>
  <c r="E184" i="54" s="1"/>
  <c r="D185" i="54"/>
  <c r="H184" i="54"/>
  <c r="D184" i="54"/>
  <c r="H180" i="54"/>
  <c r="G180" i="54"/>
  <c r="G179" i="54" s="1"/>
  <c r="F180" i="54"/>
  <c r="F179" i="54" s="1"/>
  <c r="E180" i="54"/>
  <c r="E179" i="54" s="1"/>
  <c r="D180" i="54"/>
  <c r="H179" i="54"/>
  <c r="D179" i="54"/>
  <c r="F176" i="54"/>
  <c r="E176" i="54"/>
  <c r="D176" i="54"/>
  <c r="J176" i="54" s="1"/>
  <c r="K176" i="54" s="1"/>
  <c r="F167" i="54"/>
  <c r="E167" i="54"/>
  <c r="F154" i="54"/>
  <c r="F145" i="54" s="1"/>
  <c r="F144" i="54" s="1"/>
  <c r="F143" i="54" s="1"/>
  <c r="E154" i="54"/>
  <c r="D154" i="54"/>
  <c r="H145" i="54"/>
  <c r="H144" i="54" s="1"/>
  <c r="H143" i="54" s="1"/>
  <c r="G145" i="54"/>
  <c r="G144" i="54" s="1"/>
  <c r="G143" i="54" s="1"/>
  <c r="D145" i="54"/>
  <c r="D144" i="54" s="1"/>
  <c r="D143" i="54" s="1"/>
  <c r="H142" i="54"/>
  <c r="H141" i="54" s="1"/>
  <c r="H140" i="54" s="1"/>
  <c r="H139" i="54" s="1"/>
  <c r="G142" i="54"/>
  <c r="G141" i="54" s="1"/>
  <c r="G140" i="54" s="1"/>
  <c r="G139" i="54" s="1"/>
  <c r="F142" i="54"/>
  <c r="E142" i="54"/>
  <c r="E141" i="54" s="1"/>
  <c r="E140" i="54" s="1"/>
  <c r="E139" i="54" s="1"/>
  <c r="D142" i="54"/>
  <c r="D141" i="54" s="1"/>
  <c r="D140" i="54" s="1"/>
  <c r="D139" i="54" s="1"/>
  <c r="F141" i="54"/>
  <c r="F140" i="54" s="1"/>
  <c r="F139" i="54" s="1"/>
  <c r="H134" i="54"/>
  <c r="G134" i="54"/>
  <c r="F134" i="54"/>
  <c r="E134" i="54"/>
  <c r="E132" i="54" s="1"/>
  <c r="E121" i="54" s="1"/>
  <c r="D134" i="54"/>
  <c r="H133" i="54"/>
  <c r="G133" i="54"/>
  <c r="G132" i="54" s="1"/>
  <c r="G121" i="54" s="1"/>
  <c r="F133" i="54"/>
  <c r="F132" i="54" s="1"/>
  <c r="F121" i="54" s="1"/>
  <c r="E133" i="54"/>
  <c r="D133" i="54"/>
  <c r="F128" i="54"/>
  <c r="H119" i="54"/>
  <c r="H118" i="54" s="1"/>
  <c r="G119" i="54"/>
  <c r="F119" i="54"/>
  <c r="F118" i="54" s="1"/>
  <c r="F117" i="54" s="1"/>
  <c r="E119" i="54"/>
  <c r="E118" i="54" s="1"/>
  <c r="D119" i="54"/>
  <c r="D118" i="54" s="1"/>
  <c r="G118" i="54"/>
  <c r="H115" i="54"/>
  <c r="G115" i="54"/>
  <c r="F115" i="54"/>
  <c r="E115" i="54"/>
  <c r="D115" i="54"/>
  <c r="H111" i="54"/>
  <c r="G111" i="54"/>
  <c r="F111" i="54"/>
  <c r="E111" i="54"/>
  <c r="D111" i="54"/>
  <c r="H107" i="54"/>
  <c r="G107" i="54"/>
  <c r="F107" i="54"/>
  <c r="E107" i="54"/>
  <c r="D107" i="54"/>
  <c r="H105" i="54"/>
  <c r="G105" i="54"/>
  <c r="F105" i="54"/>
  <c r="E105" i="54"/>
  <c r="D105" i="54"/>
  <c r="H101" i="54"/>
  <c r="G101" i="54"/>
  <c r="F101" i="54"/>
  <c r="E101" i="54"/>
  <c r="D101" i="54"/>
  <c r="H96" i="54"/>
  <c r="G96" i="54"/>
  <c r="F96" i="54"/>
  <c r="E96" i="54"/>
  <c r="D96" i="54"/>
  <c r="H94" i="54"/>
  <c r="G94" i="54"/>
  <c r="F94" i="54"/>
  <c r="E94" i="54"/>
  <c r="D94" i="54"/>
  <c r="H91" i="54"/>
  <c r="G91" i="54"/>
  <c r="F91" i="54"/>
  <c r="E91" i="54"/>
  <c r="D91" i="54"/>
  <c r="F87" i="54"/>
  <c r="H75" i="54"/>
  <c r="G75" i="54"/>
  <c r="G65" i="54" s="1"/>
  <c r="G59" i="54" s="1"/>
  <c r="G58" i="54" s="1"/>
  <c r="F75" i="54"/>
  <c r="E75" i="54"/>
  <c r="D75" i="54"/>
  <c r="H69" i="54"/>
  <c r="G69" i="54"/>
  <c r="F69" i="54"/>
  <c r="E69" i="54"/>
  <c r="D69" i="54"/>
  <c r="H66" i="54"/>
  <c r="G66" i="54"/>
  <c r="F66" i="54"/>
  <c r="E66" i="54"/>
  <c r="E65" i="54" s="1"/>
  <c r="D66" i="54"/>
  <c r="H61" i="54"/>
  <c r="H60" i="54" s="1"/>
  <c r="G61" i="54"/>
  <c r="G60" i="54" s="1"/>
  <c r="F61" i="54"/>
  <c r="F60" i="54" s="1"/>
  <c r="E61" i="54"/>
  <c r="E60" i="54" s="1"/>
  <c r="D61" i="54"/>
  <c r="D60" i="54" s="1"/>
  <c r="G54" i="54"/>
  <c r="G87" i="54" s="1"/>
  <c r="G128" i="54" s="1"/>
  <c r="G167" i="54" s="1"/>
  <c r="G192" i="54" s="1"/>
  <c r="F54" i="54"/>
  <c r="E54" i="54"/>
  <c r="E87" i="54" s="1"/>
  <c r="E128" i="54" s="1"/>
  <c r="E192" i="54" s="1"/>
  <c r="H42" i="54"/>
  <c r="G42" i="54"/>
  <c r="G37" i="54" s="1"/>
  <c r="F42" i="54"/>
  <c r="E42" i="54"/>
  <c r="D42" i="54"/>
  <c r="H38" i="54"/>
  <c r="H37" i="54" s="1"/>
  <c r="G38" i="54"/>
  <c r="F38" i="54"/>
  <c r="E38" i="54"/>
  <c r="D38" i="54"/>
  <c r="D37" i="54" s="1"/>
  <c r="E37" i="54"/>
  <c r="H34" i="54"/>
  <c r="G34" i="54"/>
  <c r="F34" i="54"/>
  <c r="E34" i="54"/>
  <c r="D34" i="54"/>
  <c r="H30" i="54"/>
  <c r="G30" i="54"/>
  <c r="F30" i="54"/>
  <c r="E30" i="54"/>
  <c r="D30" i="54"/>
  <c r="H22" i="54"/>
  <c r="G22" i="54"/>
  <c r="G14" i="54" s="1"/>
  <c r="F22" i="54"/>
  <c r="E22" i="54"/>
  <c r="D22" i="54"/>
  <c r="H19" i="54"/>
  <c r="G19" i="54"/>
  <c r="F19" i="54"/>
  <c r="E19" i="54"/>
  <c r="D19" i="54"/>
  <c r="H15" i="54"/>
  <c r="G15" i="54"/>
  <c r="F15" i="54"/>
  <c r="E15" i="54"/>
  <c r="E14" i="54" s="1"/>
  <c r="D15" i="54"/>
  <c r="D124" i="83" l="1"/>
  <c r="F9" i="83"/>
  <c r="F124" i="83" s="1"/>
  <c r="E12" i="79"/>
  <c r="E79" i="79" s="1"/>
  <c r="F13" i="79"/>
  <c r="O13" i="79" s="1"/>
  <c r="F18" i="79"/>
  <c r="D12" i="79"/>
  <c r="D79" i="79" s="1"/>
  <c r="F79" i="79" s="1"/>
  <c r="M79" i="79"/>
  <c r="M79" i="76"/>
  <c r="O79" i="76" s="1"/>
  <c r="O12" i="76"/>
  <c r="D10" i="74"/>
  <c r="F11" i="74"/>
  <c r="E10" i="65"/>
  <c r="E9" i="65" s="1"/>
  <c r="F11" i="65"/>
  <c r="E59" i="54"/>
  <c r="E58" i="54" s="1"/>
  <c r="G90" i="59"/>
  <c r="E90" i="59"/>
  <c r="E117" i="54"/>
  <c r="G117" i="54"/>
  <c r="E15" i="56"/>
  <c r="E14" i="56" s="1"/>
  <c r="E13" i="56" s="1"/>
  <c r="E12" i="56" s="1"/>
  <c r="E79" i="56" s="1"/>
  <c r="D49" i="56"/>
  <c r="F69" i="56"/>
  <c r="D12" i="59"/>
  <c r="G55" i="59"/>
  <c r="G54" i="59" s="1"/>
  <c r="G53" i="59" s="1"/>
  <c r="G9" i="59" s="1"/>
  <c r="G124" i="59" s="1"/>
  <c r="F74" i="59"/>
  <c r="F92" i="59"/>
  <c r="M30" i="61"/>
  <c r="O30" i="61" s="1"/>
  <c r="M43" i="61"/>
  <c r="H14" i="54"/>
  <c r="H13" i="54" s="1"/>
  <c r="H12" i="54" s="1"/>
  <c r="F37" i="54"/>
  <c r="H65" i="54"/>
  <c r="H59" i="54" s="1"/>
  <c r="H58" i="54" s="1"/>
  <c r="D132" i="54"/>
  <c r="D121" i="54" s="1"/>
  <c r="D117" i="54" s="1"/>
  <c r="E145" i="54"/>
  <c r="E144" i="54" s="1"/>
  <c r="E143" i="54" s="1"/>
  <c r="D20" i="56"/>
  <c r="F25" i="56"/>
  <c r="F72" i="56"/>
  <c r="O72" i="56" s="1"/>
  <c r="D55" i="59"/>
  <c r="F99" i="59"/>
  <c r="F117" i="59"/>
  <c r="F121" i="59"/>
  <c r="D14" i="56"/>
  <c r="O69" i="56"/>
  <c r="J48" i="56"/>
  <c r="J79" i="56" s="1"/>
  <c r="D76" i="56"/>
  <c r="F76" i="56" s="1"/>
  <c r="O76" i="56" s="1"/>
  <c r="D79" i="59"/>
  <c r="G11" i="67"/>
  <c r="G206" i="67" s="1"/>
  <c r="F20" i="61"/>
  <c r="O20" i="61" s="1"/>
  <c r="D19" i="61"/>
  <c r="E79" i="61"/>
  <c r="F91" i="65"/>
  <c r="D90" i="65"/>
  <c r="F90" i="65" s="1"/>
  <c r="F14" i="54"/>
  <c r="F65" i="54"/>
  <c r="F59" i="54" s="1"/>
  <c r="F58" i="54" s="1"/>
  <c r="K79" i="56"/>
  <c r="F23" i="56"/>
  <c r="F55" i="56"/>
  <c r="F68" i="56"/>
  <c r="O68" i="56" s="1"/>
  <c r="E11" i="67"/>
  <c r="E206" i="67" s="1"/>
  <c r="F27" i="61"/>
  <c r="O27" i="61" s="1"/>
  <c r="F53" i="65"/>
  <c r="F10" i="65"/>
  <c r="D9" i="65"/>
  <c r="M13" i="56"/>
  <c r="D44" i="56"/>
  <c r="E48" i="56"/>
  <c r="F44" i="61"/>
  <c r="O44" i="61" s="1"/>
  <c r="D43" i="61"/>
  <c r="F43" i="61" s="1"/>
  <c r="D14" i="54"/>
  <c r="D13" i="54" s="1"/>
  <c r="D12" i="54" s="1"/>
  <c r="D65" i="54"/>
  <c r="D59" i="54" s="1"/>
  <c r="D58" i="54" s="1"/>
  <c r="H132" i="54"/>
  <c r="H121" i="54" s="1"/>
  <c r="H117" i="54" s="1"/>
  <c r="L79" i="56"/>
  <c r="F71" i="56"/>
  <c r="F20" i="59"/>
  <c r="D91" i="59"/>
  <c r="F91" i="59" s="1"/>
  <c r="P71" i="61"/>
  <c r="M48" i="61"/>
  <c r="F72" i="61"/>
  <c r="O72" i="61" s="1"/>
  <c r="F48" i="61"/>
  <c r="F71" i="61"/>
  <c r="O71" i="61" s="1"/>
  <c r="F12" i="59"/>
  <c r="D11" i="59"/>
  <c r="E53" i="59"/>
  <c r="E43" i="59"/>
  <c r="F17" i="59"/>
  <c r="F38" i="59"/>
  <c r="F113" i="59"/>
  <c r="O53" i="56"/>
  <c r="O71" i="56"/>
  <c r="O45" i="56"/>
  <c r="P71" i="56"/>
  <c r="G13" i="54"/>
  <c r="G12" i="54" s="1"/>
  <c r="G11" i="54" s="1"/>
  <c r="G206" i="54" s="1"/>
  <c r="E13" i="54"/>
  <c r="E12" i="54" s="1"/>
  <c r="F123" i="52"/>
  <c r="F122" i="52"/>
  <c r="G121" i="52"/>
  <c r="G120" i="52" s="1"/>
  <c r="E121" i="52"/>
  <c r="E120" i="52" s="1"/>
  <c r="D121" i="52"/>
  <c r="D120" i="52" s="1"/>
  <c r="F119" i="52"/>
  <c r="F118" i="52"/>
  <c r="G117" i="52"/>
  <c r="G116" i="52" s="1"/>
  <c r="E117" i="52"/>
  <c r="E116" i="52" s="1"/>
  <c r="D117" i="52"/>
  <c r="D116" i="52"/>
  <c r="F115" i="52"/>
  <c r="G114" i="52"/>
  <c r="G113" i="52" s="1"/>
  <c r="E114" i="52"/>
  <c r="E113" i="52" s="1"/>
  <c r="D114" i="52"/>
  <c r="F106" i="52"/>
  <c r="G105" i="52"/>
  <c r="E105" i="52"/>
  <c r="D105" i="52"/>
  <c r="F104" i="52"/>
  <c r="F103" i="52"/>
  <c r="G102" i="52"/>
  <c r="E102" i="52"/>
  <c r="D102" i="52"/>
  <c r="F101" i="52"/>
  <c r="F100" i="52"/>
  <c r="G99" i="52"/>
  <c r="E99" i="52"/>
  <c r="D99" i="52"/>
  <c r="F98" i="52"/>
  <c r="F97" i="52"/>
  <c r="F96" i="52"/>
  <c r="F95" i="52"/>
  <c r="F94" i="52"/>
  <c r="F93" i="52"/>
  <c r="G92" i="52"/>
  <c r="G91" i="52" s="1"/>
  <c r="E92" i="52"/>
  <c r="E124" i="52" s="1"/>
  <c r="D92" i="52"/>
  <c r="F81" i="52"/>
  <c r="G80" i="52"/>
  <c r="G79" i="52" s="1"/>
  <c r="G78" i="52" s="1"/>
  <c r="E80" i="52"/>
  <c r="E79" i="52" s="1"/>
  <c r="E78" i="52" s="1"/>
  <c r="D80" i="52"/>
  <c r="F77" i="52"/>
  <c r="G76" i="52"/>
  <c r="E76" i="52"/>
  <c r="D76" i="52"/>
  <c r="F75" i="52"/>
  <c r="G74" i="52"/>
  <c r="E74" i="52"/>
  <c r="D74" i="52"/>
  <c r="F73" i="52"/>
  <c r="F72" i="52"/>
  <c r="G71" i="52"/>
  <c r="E71" i="52"/>
  <c r="D71" i="52"/>
  <c r="F70" i="52"/>
  <c r="G69" i="52"/>
  <c r="E69" i="52"/>
  <c r="D69" i="52"/>
  <c r="F68" i="52"/>
  <c r="G67" i="52"/>
  <c r="E67" i="52"/>
  <c r="D67" i="52"/>
  <c r="F66" i="52"/>
  <c r="F65" i="52"/>
  <c r="G64" i="52"/>
  <c r="E64" i="52"/>
  <c r="D64" i="52"/>
  <c r="F63" i="52"/>
  <c r="F62" i="52"/>
  <c r="F61" i="52"/>
  <c r="F60" i="52"/>
  <c r="F59" i="52"/>
  <c r="G58" i="52"/>
  <c r="E58" i="52"/>
  <c r="D58" i="52"/>
  <c r="F57" i="52"/>
  <c r="G56" i="52"/>
  <c r="E56" i="52"/>
  <c r="D56" i="52"/>
  <c r="G50" i="52"/>
  <c r="G87" i="52" s="1"/>
  <c r="G111" i="52" s="1"/>
  <c r="F50" i="52"/>
  <c r="F87" i="52" s="1"/>
  <c r="F111" i="52" s="1"/>
  <c r="F42" i="52"/>
  <c r="F41" i="52"/>
  <c r="F40" i="52"/>
  <c r="F39" i="52"/>
  <c r="G38" i="52"/>
  <c r="E38" i="52"/>
  <c r="D38" i="52"/>
  <c r="F37" i="52"/>
  <c r="F36" i="52"/>
  <c r="F35" i="52"/>
  <c r="G34" i="52"/>
  <c r="E34" i="52"/>
  <c r="D34" i="52"/>
  <c r="F34" i="52" s="1"/>
  <c r="F32" i="52"/>
  <c r="G30" i="52"/>
  <c r="E30" i="52"/>
  <c r="D30" i="52"/>
  <c r="F29" i="52"/>
  <c r="F28" i="52"/>
  <c r="G27" i="52"/>
  <c r="E27" i="52"/>
  <c r="D27" i="52"/>
  <c r="F26" i="52"/>
  <c r="F25" i="52"/>
  <c r="F24" i="52"/>
  <c r="F23" i="52"/>
  <c r="F22" i="52"/>
  <c r="F21" i="52"/>
  <c r="G20" i="52"/>
  <c r="E20" i="52"/>
  <c r="D20" i="52"/>
  <c r="F19" i="52"/>
  <c r="F18" i="52"/>
  <c r="G17" i="52"/>
  <c r="E17" i="52"/>
  <c r="D17" i="52"/>
  <c r="F16" i="52"/>
  <c r="F15" i="52"/>
  <c r="F14" i="52"/>
  <c r="G13" i="52"/>
  <c r="E13" i="52"/>
  <c r="E12" i="52" s="1"/>
  <c r="D13" i="52"/>
  <c r="K12" i="49"/>
  <c r="L12" i="49"/>
  <c r="D14" i="49"/>
  <c r="D13" i="49" s="1"/>
  <c r="D15" i="49"/>
  <c r="J15" i="49"/>
  <c r="J14" i="49" s="1"/>
  <c r="J13" i="49" s="1"/>
  <c r="M15" i="49"/>
  <c r="F16" i="49"/>
  <c r="O16" i="49" s="1"/>
  <c r="K16" i="49"/>
  <c r="L16" i="49"/>
  <c r="E17" i="49"/>
  <c r="K17" i="49"/>
  <c r="L17" i="49"/>
  <c r="K20" i="49"/>
  <c r="L20" i="49"/>
  <c r="D21" i="49"/>
  <c r="E21" i="49"/>
  <c r="J21" i="49"/>
  <c r="M21" i="49"/>
  <c r="F22" i="49"/>
  <c r="D23" i="49"/>
  <c r="E23" i="49"/>
  <c r="F23" i="49" s="1"/>
  <c r="J23" i="49"/>
  <c r="M23" i="49"/>
  <c r="F24" i="49"/>
  <c r="D25" i="49"/>
  <c r="E25" i="49"/>
  <c r="F25" i="49" s="1"/>
  <c r="J25" i="49"/>
  <c r="M25" i="49"/>
  <c r="F26" i="49"/>
  <c r="D27" i="49"/>
  <c r="J27" i="49"/>
  <c r="M27" i="49"/>
  <c r="E29" i="49"/>
  <c r="E28" i="49" s="1"/>
  <c r="F28" i="49" s="1"/>
  <c r="F30" i="49"/>
  <c r="F31" i="49"/>
  <c r="O31" i="49" s="1"/>
  <c r="F32" i="49"/>
  <c r="O32" i="49" s="1"/>
  <c r="F33" i="49"/>
  <c r="O33" i="49" s="1"/>
  <c r="F34" i="49"/>
  <c r="O34" i="49" s="1"/>
  <c r="F35" i="49"/>
  <c r="O35" i="49" s="1"/>
  <c r="F36" i="49"/>
  <c r="O36" i="49" s="1"/>
  <c r="D37" i="49"/>
  <c r="E37" i="49"/>
  <c r="F37" i="49"/>
  <c r="J37" i="49"/>
  <c r="M37" i="49"/>
  <c r="F38" i="49"/>
  <c r="O38" i="49" s="1"/>
  <c r="F39" i="49"/>
  <c r="O39" i="49" s="1"/>
  <c r="D40" i="49"/>
  <c r="F40" i="49" s="1"/>
  <c r="E40" i="49"/>
  <c r="J40" i="49"/>
  <c r="M40" i="49"/>
  <c r="F41" i="49"/>
  <c r="O41" i="49" s="1"/>
  <c r="F42" i="49"/>
  <c r="O42" i="49" s="1"/>
  <c r="D45" i="49"/>
  <c r="D44" i="49" s="1"/>
  <c r="E45" i="49"/>
  <c r="E44" i="49" s="1"/>
  <c r="E43" i="49" s="1"/>
  <c r="J45" i="49"/>
  <c r="J44" i="49" s="1"/>
  <c r="M45" i="49"/>
  <c r="F46" i="49"/>
  <c r="O46" i="49" s="1"/>
  <c r="F47" i="49"/>
  <c r="F50" i="49"/>
  <c r="O50" i="49" s="1"/>
  <c r="O51" i="49"/>
  <c r="F52" i="49"/>
  <c r="O52" i="49" s="1"/>
  <c r="D53" i="49"/>
  <c r="F53" i="49" s="1"/>
  <c r="E53" i="49"/>
  <c r="J53" i="49"/>
  <c r="J49" i="49" s="1"/>
  <c r="M53" i="49"/>
  <c r="F54" i="49"/>
  <c r="O54" i="49" s="1"/>
  <c r="D55" i="49"/>
  <c r="E55" i="49"/>
  <c r="E49" i="49" s="1"/>
  <c r="F55" i="49"/>
  <c r="J55" i="49"/>
  <c r="M55" i="49"/>
  <c r="F56" i="49"/>
  <c r="F64" i="49"/>
  <c r="J64" i="49"/>
  <c r="M64" i="49"/>
  <c r="D69" i="49"/>
  <c r="D68" i="49" s="1"/>
  <c r="E69" i="49"/>
  <c r="F69" i="49" s="1"/>
  <c r="O69" i="49" s="1"/>
  <c r="J69" i="49"/>
  <c r="J68" i="49" s="1"/>
  <c r="M69" i="49"/>
  <c r="M68" i="49" s="1"/>
  <c r="F70" i="49"/>
  <c r="O70" i="49" s="1"/>
  <c r="J71" i="49"/>
  <c r="K71" i="49"/>
  <c r="K48" i="49" s="1"/>
  <c r="L71" i="49"/>
  <c r="L48" i="49" s="1"/>
  <c r="D72" i="49"/>
  <c r="D71" i="49" s="1"/>
  <c r="E72" i="49"/>
  <c r="E71" i="49" s="1"/>
  <c r="F72" i="49"/>
  <c r="J72" i="49"/>
  <c r="M72" i="49"/>
  <c r="F73" i="49"/>
  <c r="O73" i="49" s="1"/>
  <c r="F74" i="49"/>
  <c r="O74" i="49" s="1"/>
  <c r="F75" i="49"/>
  <c r="O75" i="49" s="1"/>
  <c r="D77" i="49"/>
  <c r="F77" i="49" s="1"/>
  <c r="E77" i="49"/>
  <c r="E76" i="49" s="1"/>
  <c r="J77" i="49"/>
  <c r="J76" i="49" s="1"/>
  <c r="M77" i="49"/>
  <c r="M76" i="49" s="1"/>
  <c r="F78" i="49"/>
  <c r="O78" i="49" s="1"/>
  <c r="I79" i="49"/>
  <c r="H198" i="47"/>
  <c r="H197" i="47" s="1"/>
  <c r="G198" i="47"/>
  <c r="G197" i="47" s="1"/>
  <c r="F198" i="47"/>
  <c r="F197" i="47" s="1"/>
  <c r="E198" i="47"/>
  <c r="E197" i="47" s="1"/>
  <c r="D198" i="47"/>
  <c r="D197" i="47" s="1"/>
  <c r="F192" i="47"/>
  <c r="H185" i="47"/>
  <c r="H184" i="47" s="1"/>
  <c r="G185" i="47"/>
  <c r="F185" i="47"/>
  <c r="F184" i="47" s="1"/>
  <c r="E185" i="47"/>
  <c r="E184" i="47" s="1"/>
  <c r="D185" i="47"/>
  <c r="D184" i="47" s="1"/>
  <c r="G184" i="47"/>
  <c r="H180" i="47"/>
  <c r="H179" i="47" s="1"/>
  <c r="G180" i="47"/>
  <c r="F180" i="47"/>
  <c r="F179" i="47" s="1"/>
  <c r="E180" i="47"/>
  <c r="E179" i="47" s="1"/>
  <c r="D180" i="47"/>
  <c r="D179" i="47" s="1"/>
  <c r="G179" i="47"/>
  <c r="F176" i="47"/>
  <c r="E176" i="47"/>
  <c r="D176" i="47"/>
  <c r="F167" i="47"/>
  <c r="E167" i="47"/>
  <c r="F154" i="47"/>
  <c r="E154" i="47"/>
  <c r="D154" i="47"/>
  <c r="H145" i="47"/>
  <c r="H144" i="47" s="1"/>
  <c r="G145" i="47"/>
  <c r="G144" i="47" s="1"/>
  <c r="H142" i="47"/>
  <c r="H141" i="47" s="1"/>
  <c r="H140" i="47" s="1"/>
  <c r="H139" i="47" s="1"/>
  <c r="G142" i="47"/>
  <c r="F142" i="47"/>
  <c r="F141" i="47" s="1"/>
  <c r="F140" i="47" s="1"/>
  <c r="F139" i="47" s="1"/>
  <c r="E142" i="47"/>
  <c r="E141" i="47" s="1"/>
  <c r="E140" i="47" s="1"/>
  <c r="E139" i="47" s="1"/>
  <c r="D142" i="47"/>
  <c r="D141" i="47" s="1"/>
  <c r="D140" i="47" s="1"/>
  <c r="D139" i="47" s="1"/>
  <c r="G141" i="47"/>
  <c r="G140" i="47" s="1"/>
  <c r="G139" i="47" s="1"/>
  <c r="H134" i="47"/>
  <c r="G134" i="47"/>
  <c r="F134" i="47"/>
  <c r="E134" i="47"/>
  <c r="D134" i="47"/>
  <c r="H133" i="47"/>
  <c r="G133" i="47"/>
  <c r="G132" i="47" s="1"/>
  <c r="G121" i="47" s="1"/>
  <c r="F133" i="47"/>
  <c r="E133" i="47"/>
  <c r="D133" i="47"/>
  <c r="H132" i="47"/>
  <c r="H121" i="47" s="1"/>
  <c r="F128" i="47"/>
  <c r="H119" i="47"/>
  <c r="H118" i="47" s="1"/>
  <c r="G119" i="47"/>
  <c r="G118" i="47" s="1"/>
  <c r="F119" i="47"/>
  <c r="F118" i="47" s="1"/>
  <c r="E119" i="47"/>
  <c r="E118" i="47" s="1"/>
  <c r="D119" i="47"/>
  <c r="D118" i="47" s="1"/>
  <c r="H115" i="47"/>
  <c r="G115" i="47"/>
  <c r="F115" i="47"/>
  <c r="E115" i="47"/>
  <c r="D115" i="47"/>
  <c r="H111" i="47"/>
  <c r="G111" i="47"/>
  <c r="F111" i="47"/>
  <c r="E111" i="47"/>
  <c r="D111" i="47"/>
  <c r="H107" i="47"/>
  <c r="G107" i="47"/>
  <c r="F107" i="47"/>
  <c r="E107" i="47"/>
  <c r="D107" i="47"/>
  <c r="H105" i="47"/>
  <c r="G105" i="47"/>
  <c r="F105" i="47"/>
  <c r="E105" i="47"/>
  <c r="D105" i="47"/>
  <c r="H101" i="47"/>
  <c r="G101" i="47"/>
  <c r="F101" i="47"/>
  <c r="E101" i="47"/>
  <c r="D101" i="47"/>
  <c r="H96" i="47"/>
  <c r="G96" i="47"/>
  <c r="F96" i="47"/>
  <c r="E96" i="47"/>
  <c r="D96" i="47"/>
  <c r="H94" i="47"/>
  <c r="G94" i="47"/>
  <c r="F94" i="47"/>
  <c r="E94" i="47"/>
  <c r="D94" i="47"/>
  <c r="H91" i="47"/>
  <c r="G91" i="47"/>
  <c r="F91" i="47"/>
  <c r="E91" i="47"/>
  <c r="D91" i="47"/>
  <c r="F87" i="47"/>
  <c r="H75" i="47"/>
  <c r="G75" i="47"/>
  <c r="F75" i="47"/>
  <c r="E75" i="47"/>
  <c r="D75" i="47"/>
  <c r="H69" i="47"/>
  <c r="G69" i="47"/>
  <c r="F69" i="47"/>
  <c r="E69" i="47"/>
  <c r="D69" i="47"/>
  <c r="H66" i="47"/>
  <c r="G66" i="47"/>
  <c r="F66" i="47"/>
  <c r="E66" i="47"/>
  <c r="D66" i="47"/>
  <c r="H61" i="47"/>
  <c r="H60" i="47" s="1"/>
  <c r="G61" i="47"/>
  <c r="G60" i="47" s="1"/>
  <c r="F61" i="47"/>
  <c r="F60" i="47" s="1"/>
  <c r="E61" i="47"/>
  <c r="E60" i="47" s="1"/>
  <c r="D61" i="47"/>
  <c r="D60" i="47" s="1"/>
  <c r="G54" i="47"/>
  <c r="G87" i="47" s="1"/>
  <c r="G128" i="47" s="1"/>
  <c r="G167" i="47" s="1"/>
  <c r="G192" i="47" s="1"/>
  <c r="F54" i="47"/>
  <c r="E54" i="47"/>
  <c r="E87" i="47" s="1"/>
  <c r="E128" i="47" s="1"/>
  <c r="E192" i="47" s="1"/>
  <c r="H42" i="47"/>
  <c r="G42" i="47"/>
  <c r="F42" i="47"/>
  <c r="E42" i="47"/>
  <c r="D42" i="47"/>
  <c r="H38" i="47"/>
  <c r="G38" i="47"/>
  <c r="F38" i="47"/>
  <c r="E38" i="47"/>
  <c r="D38" i="47"/>
  <c r="H34" i="47"/>
  <c r="G34" i="47"/>
  <c r="F34" i="47"/>
  <c r="E34" i="47"/>
  <c r="D34" i="47"/>
  <c r="H30" i="47"/>
  <c r="G30" i="47"/>
  <c r="F30" i="47"/>
  <c r="E30" i="47"/>
  <c r="D30" i="47"/>
  <c r="H22" i="47"/>
  <c r="G22" i="47"/>
  <c r="F22" i="47"/>
  <c r="E22" i="47"/>
  <c r="D22" i="47"/>
  <c r="E21" i="47"/>
  <c r="E19" i="47" s="1"/>
  <c r="D21" i="47"/>
  <c r="H19" i="47"/>
  <c r="G19" i="47"/>
  <c r="F19" i="47"/>
  <c r="D19" i="47"/>
  <c r="H15" i="47"/>
  <c r="G15" i="47"/>
  <c r="F15" i="47"/>
  <c r="E15" i="47"/>
  <c r="D15" i="47"/>
  <c r="O79" i="79" l="1"/>
  <c r="O18" i="79"/>
  <c r="F12" i="79"/>
  <c r="O12" i="79" s="1"/>
  <c r="J84" i="76"/>
  <c r="F10" i="74"/>
  <c r="D9" i="74"/>
  <c r="F14" i="56"/>
  <c r="O14" i="56" s="1"/>
  <c r="D13" i="56"/>
  <c r="F55" i="59"/>
  <c r="D54" i="59"/>
  <c r="D76" i="49"/>
  <c r="F76" i="49" s="1"/>
  <c r="F71" i="49"/>
  <c r="M12" i="56"/>
  <c r="H11" i="54"/>
  <c r="H206" i="54" s="1"/>
  <c r="F9" i="65"/>
  <c r="F124" i="65" s="1"/>
  <c r="D124" i="65"/>
  <c r="F19" i="61"/>
  <c r="O19" i="61" s="1"/>
  <c r="D18" i="61"/>
  <c r="D90" i="59"/>
  <c r="F90" i="59" s="1"/>
  <c r="D132" i="47"/>
  <c r="D121" i="47" s="1"/>
  <c r="L79" i="49"/>
  <c r="O37" i="49"/>
  <c r="F21" i="49"/>
  <c r="G33" i="52"/>
  <c r="D11" i="54"/>
  <c r="D206" i="54" s="1"/>
  <c r="F20" i="56"/>
  <c r="O20" i="56" s="1"/>
  <c r="D19" i="56"/>
  <c r="F15" i="56"/>
  <c r="F79" i="59"/>
  <c r="D78" i="59"/>
  <c r="F78" i="59" s="1"/>
  <c r="O43" i="61"/>
  <c r="M12" i="61"/>
  <c r="F49" i="56"/>
  <c r="O49" i="56" s="1"/>
  <c r="D48" i="56"/>
  <c r="F48" i="56" s="1"/>
  <c r="O48" i="56" s="1"/>
  <c r="J20" i="49"/>
  <c r="J19" i="49" s="1"/>
  <c r="J18" i="49" s="1"/>
  <c r="E145" i="47"/>
  <c r="E144" i="47" s="1"/>
  <c r="E143" i="47" s="1"/>
  <c r="O77" i="49"/>
  <c r="O40" i="49"/>
  <c r="E27" i="49"/>
  <c r="F27" i="49" s="1"/>
  <c r="O27" i="49" s="1"/>
  <c r="O45" i="49"/>
  <c r="D91" i="52"/>
  <c r="E11" i="54"/>
  <c r="E206" i="54" s="1"/>
  <c r="D117" i="47"/>
  <c r="E132" i="47"/>
  <c r="E121" i="47" s="1"/>
  <c r="E117" i="47" s="1"/>
  <c r="F45" i="49"/>
  <c r="F29" i="49"/>
  <c r="O29" i="49" s="1"/>
  <c r="F38" i="52"/>
  <c r="F44" i="56"/>
  <c r="O44" i="56" s="1"/>
  <c r="D43" i="56"/>
  <c r="F43" i="56" s="1"/>
  <c r="O43" i="56" s="1"/>
  <c r="F13" i="54"/>
  <c r="F12" i="54" s="1"/>
  <c r="F11" i="54" s="1"/>
  <c r="F206" i="54" s="1"/>
  <c r="O48" i="61"/>
  <c r="M79" i="61"/>
  <c r="F43" i="59"/>
  <c r="E33" i="59"/>
  <c r="D10" i="59"/>
  <c r="D37" i="47"/>
  <c r="H37" i="47"/>
  <c r="D65" i="47"/>
  <c r="D59" i="47" s="1"/>
  <c r="D58" i="47" s="1"/>
  <c r="F65" i="47"/>
  <c r="H65" i="47"/>
  <c r="H59" i="47" s="1"/>
  <c r="H58" i="47" s="1"/>
  <c r="G117" i="47"/>
  <c r="F56" i="52"/>
  <c r="G55" i="52"/>
  <c r="G54" i="52" s="1"/>
  <c r="G53" i="52" s="1"/>
  <c r="F58" i="52"/>
  <c r="F64" i="52"/>
  <c r="E55" i="52"/>
  <c r="E54" i="52" s="1"/>
  <c r="E53" i="52" s="1"/>
  <c r="F74" i="52"/>
  <c r="F76" i="52"/>
  <c r="F13" i="52"/>
  <c r="G12" i="52"/>
  <c r="G11" i="52" s="1"/>
  <c r="G10" i="52" s="1"/>
  <c r="G9" i="52" s="1"/>
  <c r="F17" i="52"/>
  <c r="F27" i="52"/>
  <c r="F80" i="52"/>
  <c r="E43" i="52"/>
  <c r="D12" i="52"/>
  <c r="F12" i="52" s="1"/>
  <c r="D55" i="52"/>
  <c r="F67" i="52"/>
  <c r="F69" i="52"/>
  <c r="D79" i="52"/>
  <c r="E91" i="52"/>
  <c r="F91" i="52" s="1"/>
  <c r="F92" i="52"/>
  <c r="F102" i="52"/>
  <c r="F114" i="52"/>
  <c r="G90" i="52"/>
  <c r="F116" i="52"/>
  <c r="F120" i="52"/>
  <c r="F20" i="52"/>
  <c r="F30" i="52"/>
  <c r="D33" i="52"/>
  <c r="F71" i="52"/>
  <c r="F99" i="52"/>
  <c r="F105" i="52"/>
  <c r="D113" i="52"/>
  <c r="F117" i="52"/>
  <c r="F121" i="52"/>
  <c r="J48" i="49"/>
  <c r="D43" i="49"/>
  <c r="F43" i="49" s="1"/>
  <c r="F44" i="49"/>
  <c r="O76" i="49"/>
  <c r="M71" i="49"/>
  <c r="O72" i="49"/>
  <c r="M49" i="49"/>
  <c r="O53" i="49"/>
  <c r="D49" i="49"/>
  <c r="D20" i="49"/>
  <c r="E20" i="49"/>
  <c r="E19" i="49" s="1"/>
  <c r="E18" i="49" s="1"/>
  <c r="E15" i="49"/>
  <c r="F17" i="49"/>
  <c r="O17" i="49" s="1"/>
  <c r="M14" i="49"/>
  <c r="E68" i="49"/>
  <c r="E48" i="49" s="1"/>
  <c r="J30" i="49"/>
  <c r="J43" i="49"/>
  <c r="M44" i="49"/>
  <c r="M20" i="49"/>
  <c r="K79" i="49"/>
  <c r="D14" i="47"/>
  <c r="F14" i="47"/>
  <c r="H14" i="47"/>
  <c r="H117" i="47"/>
  <c r="F132" i="47"/>
  <c r="F121" i="47" s="1"/>
  <c r="H143" i="47"/>
  <c r="H13" i="47"/>
  <c r="H12" i="47" s="1"/>
  <c r="E37" i="47"/>
  <c r="G37" i="47"/>
  <c r="F37" i="47"/>
  <c r="E65" i="47"/>
  <c r="G65" i="47"/>
  <c r="G59" i="47" s="1"/>
  <c r="G58" i="47" s="1"/>
  <c r="F117" i="47"/>
  <c r="G143" i="47"/>
  <c r="D145" i="47"/>
  <c r="D144" i="47" s="1"/>
  <c r="D143" i="47" s="1"/>
  <c r="F145" i="47"/>
  <c r="F144" i="47" s="1"/>
  <c r="F143" i="47" s="1"/>
  <c r="F13" i="47"/>
  <c r="F12" i="47" s="1"/>
  <c r="E14" i="47"/>
  <c r="G14" i="47"/>
  <c r="F59" i="47"/>
  <c r="F58" i="47" s="1"/>
  <c r="E59" i="47"/>
  <c r="E58" i="47" s="1"/>
  <c r="F123" i="45"/>
  <c r="F122" i="45"/>
  <c r="G121" i="45"/>
  <c r="G120" i="45" s="1"/>
  <c r="E121" i="45"/>
  <c r="D121" i="45"/>
  <c r="E120" i="45"/>
  <c r="F119" i="45"/>
  <c r="F118" i="45"/>
  <c r="G117" i="45"/>
  <c r="G116" i="45" s="1"/>
  <c r="E117" i="45"/>
  <c r="D117" i="45"/>
  <c r="F117" i="45" s="1"/>
  <c r="E116" i="45"/>
  <c r="F115" i="45"/>
  <c r="G114" i="45"/>
  <c r="G113" i="45" s="1"/>
  <c r="E114" i="45"/>
  <c r="E113" i="45" s="1"/>
  <c r="D114" i="45"/>
  <c r="D113" i="45"/>
  <c r="F106" i="45"/>
  <c r="G105" i="45"/>
  <c r="E105" i="45"/>
  <c r="D105" i="45"/>
  <c r="F105" i="45" s="1"/>
  <c r="F104" i="45"/>
  <c r="F103" i="45"/>
  <c r="G102" i="45"/>
  <c r="E102" i="45"/>
  <c r="D102" i="45"/>
  <c r="F101" i="45"/>
  <c r="F100" i="45"/>
  <c r="G99" i="45"/>
  <c r="E99" i="45"/>
  <c r="D99" i="45"/>
  <c r="F99" i="45" s="1"/>
  <c r="F98" i="45"/>
  <c r="F97" i="45"/>
  <c r="F96" i="45"/>
  <c r="F95" i="45"/>
  <c r="F94" i="45"/>
  <c r="F93" i="45"/>
  <c r="G92" i="45"/>
  <c r="E92" i="45"/>
  <c r="E124" i="45" s="1"/>
  <c r="D92" i="45"/>
  <c r="F92" i="45" s="1"/>
  <c r="G91" i="45"/>
  <c r="F81" i="45"/>
  <c r="G80" i="45"/>
  <c r="G79" i="45" s="1"/>
  <c r="G78" i="45" s="1"/>
  <c r="E80" i="45"/>
  <c r="E79" i="45" s="1"/>
  <c r="E78" i="45" s="1"/>
  <c r="D80" i="45"/>
  <c r="D79" i="45"/>
  <c r="D78" i="45" s="1"/>
  <c r="F78" i="45" s="1"/>
  <c r="F77" i="45"/>
  <c r="G76" i="45"/>
  <c r="E76" i="45"/>
  <c r="D76" i="45"/>
  <c r="F76" i="45" s="1"/>
  <c r="F75" i="45"/>
  <c r="G74" i="45"/>
  <c r="E74" i="45"/>
  <c r="D74" i="45"/>
  <c r="F74" i="45" s="1"/>
  <c r="F73" i="45"/>
  <c r="F72" i="45"/>
  <c r="G71" i="45"/>
  <c r="E71" i="45"/>
  <c r="D71" i="45"/>
  <c r="F71" i="45" s="1"/>
  <c r="F70" i="45"/>
  <c r="G69" i="45"/>
  <c r="E69" i="45"/>
  <c r="D69" i="45"/>
  <c r="F69" i="45" s="1"/>
  <c r="F68" i="45"/>
  <c r="G67" i="45"/>
  <c r="E67" i="45"/>
  <c r="D67" i="45"/>
  <c r="F67" i="45" s="1"/>
  <c r="F66" i="45"/>
  <c r="F65" i="45"/>
  <c r="G64" i="45"/>
  <c r="E64" i="45"/>
  <c r="D64" i="45"/>
  <c r="F63" i="45"/>
  <c r="F62" i="45"/>
  <c r="F61" i="45"/>
  <c r="F60" i="45"/>
  <c r="F59" i="45"/>
  <c r="G58" i="45"/>
  <c r="G55" i="45" s="1"/>
  <c r="G54" i="45" s="1"/>
  <c r="G53" i="45" s="1"/>
  <c r="E58" i="45"/>
  <c r="E55" i="45" s="1"/>
  <c r="E54" i="45" s="1"/>
  <c r="D58" i="45"/>
  <c r="F57" i="45"/>
  <c r="G56" i="45"/>
  <c r="E56" i="45"/>
  <c r="D56" i="45"/>
  <c r="G50" i="45"/>
  <c r="G87" i="45" s="1"/>
  <c r="G111" i="45" s="1"/>
  <c r="F50" i="45"/>
  <c r="F87" i="45" s="1"/>
  <c r="F111" i="45" s="1"/>
  <c r="F42" i="45"/>
  <c r="F41" i="45"/>
  <c r="F40" i="45"/>
  <c r="F39" i="45"/>
  <c r="G38" i="45"/>
  <c r="E38" i="45"/>
  <c r="D38" i="45"/>
  <c r="F37" i="45"/>
  <c r="F36" i="45"/>
  <c r="F35" i="45"/>
  <c r="G34" i="45"/>
  <c r="E34" i="45"/>
  <c r="D34" i="45"/>
  <c r="F34" i="45" s="1"/>
  <c r="G33" i="45"/>
  <c r="F32" i="45"/>
  <c r="G30" i="45"/>
  <c r="E30" i="45"/>
  <c r="D30" i="45"/>
  <c r="F30" i="45" s="1"/>
  <c r="F29" i="45"/>
  <c r="F28" i="45"/>
  <c r="G27" i="45"/>
  <c r="E27" i="45"/>
  <c r="D27" i="45"/>
  <c r="F26" i="45"/>
  <c r="F25" i="45"/>
  <c r="F24" i="45"/>
  <c r="F23" i="45"/>
  <c r="F22" i="45"/>
  <c r="F21" i="45"/>
  <c r="G20" i="45"/>
  <c r="E20" i="45"/>
  <c r="D20" i="45"/>
  <c r="F19" i="45"/>
  <c r="F18" i="45"/>
  <c r="G17" i="45"/>
  <c r="E17" i="45"/>
  <c r="D17" i="45"/>
  <c r="D12" i="45" s="1"/>
  <c r="F16" i="45"/>
  <c r="F15" i="45"/>
  <c r="F14" i="45"/>
  <c r="G13" i="45"/>
  <c r="G12" i="45" s="1"/>
  <c r="G11" i="45" s="1"/>
  <c r="G10" i="45" s="1"/>
  <c r="E13" i="45"/>
  <c r="E12" i="45" s="1"/>
  <c r="D13" i="45"/>
  <c r="I79" i="41"/>
  <c r="F78" i="41"/>
  <c r="O78" i="41" s="1"/>
  <c r="M77" i="41"/>
  <c r="O77" i="41" s="1"/>
  <c r="J77" i="41"/>
  <c r="E77" i="41"/>
  <c r="D77" i="41"/>
  <c r="F77" i="41" s="1"/>
  <c r="M76" i="41"/>
  <c r="J76" i="41"/>
  <c r="E76" i="41"/>
  <c r="F75" i="41"/>
  <c r="O75" i="41" s="1"/>
  <c r="F74" i="41"/>
  <c r="O74" i="41" s="1"/>
  <c r="F73" i="41"/>
  <c r="O73" i="41" s="1"/>
  <c r="M72" i="41"/>
  <c r="M71" i="41" s="1"/>
  <c r="J72" i="41"/>
  <c r="J71" i="41" s="1"/>
  <c r="E72" i="41"/>
  <c r="D72" i="41"/>
  <c r="F72" i="41" s="1"/>
  <c r="L71" i="41"/>
  <c r="L48" i="41" s="1"/>
  <c r="K71" i="41"/>
  <c r="E71" i="41"/>
  <c r="D71" i="41"/>
  <c r="F71" i="41" s="1"/>
  <c r="F70" i="41"/>
  <c r="O70" i="41" s="1"/>
  <c r="M69" i="41"/>
  <c r="M68" i="41" s="1"/>
  <c r="J69" i="41"/>
  <c r="E69" i="41"/>
  <c r="D69" i="41"/>
  <c r="J68" i="41"/>
  <c r="E68" i="41"/>
  <c r="D68" i="41"/>
  <c r="M64" i="41"/>
  <c r="J64" i="41"/>
  <c r="F64" i="41"/>
  <c r="F56" i="41"/>
  <c r="M55" i="41"/>
  <c r="J55" i="41"/>
  <c r="E55" i="41"/>
  <c r="E49" i="41" s="1"/>
  <c r="E48" i="41" s="1"/>
  <c r="D55" i="41"/>
  <c r="F54" i="41"/>
  <c r="O54" i="41" s="1"/>
  <c r="M53" i="41"/>
  <c r="M49" i="41" s="1"/>
  <c r="J53" i="41"/>
  <c r="J49" i="41" s="1"/>
  <c r="J48" i="41" s="1"/>
  <c r="E53" i="41"/>
  <c r="D53" i="41"/>
  <c r="F53" i="41" s="1"/>
  <c r="F52" i="41"/>
  <c r="O52" i="41" s="1"/>
  <c r="O51" i="41"/>
  <c r="F50" i="41"/>
  <c r="O50" i="41" s="1"/>
  <c r="D49" i="41"/>
  <c r="K48" i="41"/>
  <c r="F47" i="41"/>
  <c r="F46" i="41"/>
  <c r="O46" i="41" s="1"/>
  <c r="M45" i="41"/>
  <c r="J45" i="41"/>
  <c r="J44" i="41" s="1"/>
  <c r="E45" i="41"/>
  <c r="E44" i="41" s="1"/>
  <c r="E43" i="41" s="1"/>
  <c r="D45" i="41"/>
  <c r="M44" i="41"/>
  <c r="M43" i="41" s="1"/>
  <c r="D44" i="41"/>
  <c r="D43" i="41"/>
  <c r="F42" i="41"/>
  <c r="O42" i="41" s="1"/>
  <c r="O41" i="41"/>
  <c r="F41" i="41"/>
  <c r="M40" i="41"/>
  <c r="J40" i="41"/>
  <c r="E40" i="41"/>
  <c r="D40" i="41"/>
  <c r="F39" i="41"/>
  <c r="O39" i="41" s="1"/>
  <c r="O38" i="41"/>
  <c r="F38" i="41"/>
  <c r="M37" i="41"/>
  <c r="J37" i="41"/>
  <c r="E37" i="41"/>
  <c r="D37" i="41"/>
  <c r="F36" i="41"/>
  <c r="O36" i="41" s="1"/>
  <c r="O35" i="41"/>
  <c r="F35" i="41"/>
  <c r="F34" i="41"/>
  <c r="O34" i="41" s="1"/>
  <c r="O33" i="41"/>
  <c r="F33" i="41"/>
  <c r="F32" i="41"/>
  <c r="O32" i="41" s="1"/>
  <c r="O31" i="41"/>
  <c r="F31" i="41"/>
  <c r="M30" i="41"/>
  <c r="O30" i="41" s="1"/>
  <c r="F30" i="41"/>
  <c r="E29" i="41"/>
  <c r="F29" i="41" s="1"/>
  <c r="O29" i="41" s="1"/>
  <c r="E28" i="41"/>
  <c r="F28" i="41" s="1"/>
  <c r="M27" i="41"/>
  <c r="M20" i="41" s="1"/>
  <c r="J27" i="41"/>
  <c r="E27" i="41"/>
  <c r="D27" i="41"/>
  <c r="F27" i="41" s="1"/>
  <c r="F26" i="41"/>
  <c r="M25" i="41"/>
  <c r="J25" i="41"/>
  <c r="E25" i="41"/>
  <c r="D25" i="41"/>
  <c r="F25" i="41" s="1"/>
  <c r="F24" i="41"/>
  <c r="M23" i="41"/>
  <c r="J23" i="41"/>
  <c r="J20" i="41" s="1"/>
  <c r="J19" i="41" s="1"/>
  <c r="J18" i="41" s="1"/>
  <c r="E23" i="41"/>
  <c r="E20" i="41" s="1"/>
  <c r="E19" i="41" s="1"/>
  <c r="E18" i="41" s="1"/>
  <c r="D23" i="41"/>
  <c r="F22" i="41"/>
  <c r="M21" i="41"/>
  <c r="J21" i="41"/>
  <c r="E21" i="41"/>
  <c r="D21" i="41"/>
  <c r="F21" i="41" s="1"/>
  <c r="L20" i="41"/>
  <c r="K20" i="41"/>
  <c r="D20" i="41"/>
  <c r="D19" i="41"/>
  <c r="L17" i="41"/>
  <c r="K17" i="41"/>
  <c r="E17" i="41"/>
  <c r="E15" i="41" s="1"/>
  <c r="E14" i="41" s="1"/>
  <c r="E13" i="41" s="1"/>
  <c r="E12" i="41" s="1"/>
  <c r="E79" i="41" s="1"/>
  <c r="L16" i="41"/>
  <c r="K16" i="41"/>
  <c r="F16" i="41"/>
  <c r="O16" i="41" s="1"/>
  <c r="M15" i="41"/>
  <c r="J15" i="41"/>
  <c r="D15" i="41"/>
  <c r="M14" i="41"/>
  <c r="M13" i="41" s="1"/>
  <c r="J14" i="41"/>
  <c r="J13" i="41" s="1"/>
  <c r="L12" i="41"/>
  <c r="K12" i="41"/>
  <c r="D176" i="39"/>
  <c r="H198" i="39"/>
  <c r="G198" i="39"/>
  <c r="G197" i="39" s="1"/>
  <c r="F198" i="39"/>
  <c r="F197" i="39" s="1"/>
  <c r="E198" i="39"/>
  <c r="D198" i="39"/>
  <c r="H197" i="39"/>
  <c r="E197" i="39"/>
  <c r="D197" i="39"/>
  <c r="F192" i="39"/>
  <c r="H185" i="39"/>
  <c r="H184" i="39" s="1"/>
  <c r="G185" i="39"/>
  <c r="F185" i="39"/>
  <c r="F184" i="39" s="1"/>
  <c r="E185" i="39"/>
  <c r="D185" i="39"/>
  <c r="D184" i="39" s="1"/>
  <c r="G184" i="39"/>
  <c r="E184" i="39"/>
  <c r="H180" i="39"/>
  <c r="H179" i="39" s="1"/>
  <c r="G180" i="39"/>
  <c r="G179" i="39" s="1"/>
  <c r="F180" i="39"/>
  <c r="F179" i="39" s="1"/>
  <c r="E180" i="39"/>
  <c r="E179" i="39" s="1"/>
  <c r="D180" i="39"/>
  <c r="D179" i="39" s="1"/>
  <c r="F176" i="39"/>
  <c r="E176" i="39"/>
  <c r="F167" i="39"/>
  <c r="E167" i="39"/>
  <c r="F154" i="39"/>
  <c r="F145" i="39" s="1"/>
  <c r="F144" i="39" s="1"/>
  <c r="E154" i="39"/>
  <c r="D154" i="39"/>
  <c r="H145" i="39"/>
  <c r="G145" i="39"/>
  <c r="G144" i="39" s="1"/>
  <c r="G143" i="39" s="1"/>
  <c r="E145" i="39"/>
  <c r="D145" i="39"/>
  <c r="D144" i="39" s="1"/>
  <c r="H144" i="39"/>
  <c r="E144" i="39"/>
  <c r="H142" i="39"/>
  <c r="H141" i="39" s="1"/>
  <c r="H140" i="39" s="1"/>
  <c r="H139" i="39" s="1"/>
  <c r="G142" i="39"/>
  <c r="G141" i="39" s="1"/>
  <c r="G140" i="39" s="1"/>
  <c r="G139" i="39" s="1"/>
  <c r="F142" i="39"/>
  <c r="F141" i="39" s="1"/>
  <c r="F140" i="39" s="1"/>
  <c r="F139" i="39" s="1"/>
  <c r="E142" i="39"/>
  <c r="E141" i="39" s="1"/>
  <c r="E140" i="39" s="1"/>
  <c r="E139" i="39" s="1"/>
  <c r="D142" i="39"/>
  <c r="D141" i="39" s="1"/>
  <c r="D140" i="39" s="1"/>
  <c r="D139" i="39" s="1"/>
  <c r="H134" i="39"/>
  <c r="G134" i="39"/>
  <c r="F134" i="39"/>
  <c r="E134" i="39"/>
  <c r="D134" i="39"/>
  <c r="H133" i="39"/>
  <c r="G133" i="39"/>
  <c r="F133" i="39"/>
  <c r="F132" i="39" s="1"/>
  <c r="F121" i="39" s="1"/>
  <c r="E133" i="39"/>
  <c r="E132" i="39" s="1"/>
  <c r="E121" i="39" s="1"/>
  <c r="D133" i="39"/>
  <c r="G132" i="39"/>
  <c r="G121" i="39" s="1"/>
  <c r="F128" i="39"/>
  <c r="H119" i="39"/>
  <c r="H118" i="39" s="1"/>
  <c r="G119" i="39"/>
  <c r="G118" i="39" s="1"/>
  <c r="G117" i="39" s="1"/>
  <c r="F119" i="39"/>
  <c r="F118" i="39" s="1"/>
  <c r="E119" i="39"/>
  <c r="E118" i="39" s="1"/>
  <c r="D119" i="39"/>
  <c r="D118" i="39" s="1"/>
  <c r="H115" i="39"/>
  <c r="G115" i="39"/>
  <c r="F115" i="39"/>
  <c r="E115" i="39"/>
  <c r="D115" i="39"/>
  <c r="H111" i="39"/>
  <c r="G111" i="39"/>
  <c r="F111" i="39"/>
  <c r="E111" i="39"/>
  <c r="D111" i="39"/>
  <c r="H107" i="39"/>
  <c r="G107" i="39"/>
  <c r="F107" i="39"/>
  <c r="E107" i="39"/>
  <c r="D107" i="39"/>
  <c r="H105" i="39"/>
  <c r="G105" i="39"/>
  <c r="F105" i="39"/>
  <c r="E105" i="39"/>
  <c r="D105" i="39"/>
  <c r="H101" i="39"/>
  <c r="G101" i="39"/>
  <c r="F101" i="39"/>
  <c r="E101" i="39"/>
  <c r="D101" i="39"/>
  <c r="H96" i="39"/>
  <c r="G96" i="39"/>
  <c r="F96" i="39"/>
  <c r="E96" i="39"/>
  <c r="D96" i="39"/>
  <c r="H94" i="39"/>
  <c r="G94" i="39"/>
  <c r="F94" i="39"/>
  <c r="E94" i="39"/>
  <c r="D94" i="39"/>
  <c r="H91" i="39"/>
  <c r="G91" i="39"/>
  <c r="F91" i="39"/>
  <c r="E91" i="39"/>
  <c r="D91" i="39"/>
  <c r="F87" i="39"/>
  <c r="H75" i="39"/>
  <c r="G75" i="39"/>
  <c r="G65" i="39" s="1"/>
  <c r="F75" i="39"/>
  <c r="E75" i="39"/>
  <c r="D75" i="39"/>
  <c r="H69" i="39"/>
  <c r="H65" i="39" s="1"/>
  <c r="H59" i="39" s="1"/>
  <c r="H58" i="39" s="1"/>
  <c r="G69" i="39"/>
  <c r="F69" i="39"/>
  <c r="E69" i="39"/>
  <c r="E65" i="39" s="1"/>
  <c r="E59" i="39" s="1"/>
  <c r="E58" i="39" s="1"/>
  <c r="D69" i="39"/>
  <c r="D65" i="39" s="1"/>
  <c r="D59" i="39" s="1"/>
  <c r="D58" i="39" s="1"/>
  <c r="H66" i="39"/>
  <c r="G66" i="39"/>
  <c r="F66" i="39"/>
  <c r="E66" i="39"/>
  <c r="D66" i="39"/>
  <c r="F65" i="39"/>
  <c r="F59" i="39" s="1"/>
  <c r="F58" i="39" s="1"/>
  <c r="H61" i="39"/>
  <c r="G61" i="39"/>
  <c r="G60" i="39" s="1"/>
  <c r="F61" i="39"/>
  <c r="E61" i="39"/>
  <c r="D61" i="39"/>
  <c r="H60" i="39"/>
  <c r="F60" i="39"/>
  <c r="E60" i="39"/>
  <c r="D60" i="39"/>
  <c r="G54" i="39"/>
  <c r="G87" i="39" s="1"/>
  <c r="G128" i="39" s="1"/>
  <c r="G167" i="39" s="1"/>
  <c r="G192" i="39" s="1"/>
  <c r="F54" i="39"/>
  <c r="E54" i="39"/>
  <c r="E87" i="39" s="1"/>
  <c r="E128" i="39" s="1"/>
  <c r="E192" i="39" s="1"/>
  <c r="H42" i="39"/>
  <c r="G42" i="39"/>
  <c r="F42" i="39"/>
  <c r="E42" i="39"/>
  <c r="D42" i="39"/>
  <c r="H38" i="39"/>
  <c r="H37" i="39" s="1"/>
  <c r="G38" i="39"/>
  <c r="G37" i="39" s="1"/>
  <c r="F38" i="39"/>
  <c r="F37" i="39" s="1"/>
  <c r="E38" i="39"/>
  <c r="D38" i="39"/>
  <c r="E37" i="39"/>
  <c r="D37" i="39"/>
  <c r="H34" i="39"/>
  <c r="G34" i="39"/>
  <c r="F34" i="39"/>
  <c r="E34" i="39"/>
  <c r="D34" i="39"/>
  <c r="H30" i="39"/>
  <c r="G30" i="39"/>
  <c r="F30" i="39"/>
  <c r="E30" i="39"/>
  <c r="D30" i="39"/>
  <c r="H22" i="39"/>
  <c r="G22" i="39"/>
  <c r="G14" i="39" s="1"/>
  <c r="G13" i="39" s="1"/>
  <c r="G12" i="39" s="1"/>
  <c r="F22" i="39"/>
  <c r="E22" i="39"/>
  <c r="D22" i="39"/>
  <c r="H19" i="39"/>
  <c r="H14" i="39" s="1"/>
  <c r="G19" i="39"/>
  <c r="F19" i="39"/>
  <c r="E19" i="39"/>
  <c r="D19" i="39"/>
  <c r="H15" i="39"/>
  <c r="G15" i="39"/>
  <c r="F15" i="39"/>
  <c r="F14" i="39" s="1"/>
  <c r="E15" i="39"/>
  <c r="E14" i="39" s="1"/>
  <c r="E13" i="39" s="1"/>
  <c r="E12" i="39" s="1"/>
  <c r="D15" i="39"/>
  <c r="D14" i="39" s="1"/>
  <c r="D13" i="39" s="1"/>
  <c r="D12" i="39" s="1"/>
  <c r="D124" i="74" l="1"/>
  <c r="F9" i="74"/>
  <c r="F124" i="74" s="1"/>
  <c r="M19" i="41"/>
  <c r="G59" i="39"/>
  <c r="G58" i="39" s="1"/>
  <c r="J43" i="41"/>
  <c r="J12" i="41" s="1"/>
  <c r="J79" i="41" s="1"/>
  <c r="J30" i="41"/>
  <c r="G11" i="39"/>
  <c r="G206" i="39" s="1"/>
  <c r="H13" i="39"/>
  <c r="H12" i="39" s="1"/>
  <c r="G90" i="45"/>
  <c r="F13" i="39"/>
  <c r="F12" i="39" s="1"/>
  <c r="E117" i="39"/>
  <c r="E11" i="39" s="1"/>
  <c r="M48" i="41"/>
  <c r="E143" i="39"/>
  <c r="F15" i="41"/>
  <c r="F17" i="41"/>
  <c r="O17" i="41" s="1"/>
  <c r="G9" i="45"/>
  <c r="G124" i="45" s="1"/>
  <c r="F11" i="47"/>
  <c r="F206" i="47" s="1"/>
  <c r="O15" i="56"/>
  <c r="D55" i="45"/>
  <c r="F121" i="45"/>
  <c r="J12" i="49"/>
  <c r="J79" i="49" s="1"/>
  <c r="F19" i="56"/>
  <c r="O19" i="56" s="1"/>
  <c r="D18" i="56"/>
  <c r="F18" i="56" s="1"/>
  <c r="O18" i="56" s="1"/>
  <c r="H132" i="39"/>
  <c r="H121" i="39" s="1"/>
  <c r="H117" i="39" s="1"/>
  <c r="H11" i="39" s="1"/>
  <c r="H206" i="39" s="1"/>
  <c r="F44" i="41"/>
  <c r="O44" i="41" s="1"/>
  <c r="F49" i="41"/>
  <c r="F69" i="41"/>
  <c r="F13" i="45"/>
  <c r="F56" i="45"/>
  <c r="F114" i="45"/>
  <c r="F18" i="61"/>
  <c r="D12" i="61"/>
  <c r="D79" i="61" s="1"/>
  <c r="F79" i="61" s="1"/>
  <c r="O79" i="61" s="1"/>
  <c r="H11" i="47"/>
  <c r="H206" i="47" s="1"/>
  <c r="M79" i="56"/>
  <c r="F20" i="41"/>
  <c r="O20" i="41" s="1"/>
  <c r="F54" i="59"/>
  <c r="D53" i="59"/>
  <c r="F53" i="59" s="1"/>
  <c r="F143" i="39"/>
  <c r="D76" i="41"/>
  <c r="F76" i="41" s="1"/>
  <c r="O76" i="41" s="1"/>
  <c r="K79" i="41"/>
  <c r="O69" i="41"/>
  <c r="F20" i="45"/>
  <c r="D91" i="45"/>
  <c r="F91" i="45" s="1"/>
  <c r="D13" i="47"/>
  <c r="D12" i="47" s="1"/>
  <c r="D11" i="47" s="1"/>
  <c r="D206" i="47" s="1"/>
  <c r="F13" i="56"/>
  <c r="O13" i="56" s="1"/>
  <c r="D12" i="56"/>
  <c r="D79" i="56" s="1"/>
  <c r="F79" i="56" s="1"/>
  <c r="F19" i="41"/>
  <c r="D18" i="41"/>
  <c r="F18" i="41" s="1"/>
  <c r="F79" i="45"/>
  <c r="D117" i="39"/>
  <c r="D11" i="39" s="1"/>
  <c r="D14" i="41"/>
  <c r="F117" i="39"/>
  <c r="F11" i="39" s="1"/>
  <c r="D132" i="39"/>
  <c r="D121" i="39" s="1"/>
  <c r="H143" i="39"/>
  <c r="L79" i="41"/>
  <c r="F23" i="41"/>
  <c r="F37" i="41"/>
  <c r="O37" i="41" s="1"/>
  <c r="F40" i="41"/>
  <c r="O40" i="41" s="1"/>
  <c r="F43" i="41"/>
  <c r="O43" i="41" s="1"/>
  <c r="F45" i="41"/>
  <c r="F55" i="41"/>
  <c r="F68" i="41"/>
  <c r="O68" i="41" s="1"/>
  <c r="F27" i="45"/>
  <c r="D33" i="45"/>
  <c r="F58" i="45"/>
  <c r="F64" i="45"/>
  <c r="F80" i="45"/>
  <c r="E91" i="45"/>
  <c r="E90" i="45" s="1"/>
  <c r="F102" i="45"/>
  <c r="D116" i="45"/>
  <c r="F116" i="45" s="1"/>
  <c r="D120" i="45"/>
  <c r="F120" i="45" s="1"/>
  <c r="D9" i="59"/>
  <c r="E11" i="59"/>
  <c r="F33" i="59"/>
  <c r="G13" i="47"/>
  <c r="G12" i="47" s="1"/>
  <c r="G11" i="47" s="1"/>
  <c r="G206" i="47" s="1"/>
  <c r="G124" i="52"/>
  <c r="F55" i="52"/>
  <c r="D54" i="52"/>
  <c r="E90" i="52"/>
  <c r="F79" i="52"/>
  <c r="D78" i="52"/>
  <c r="F78" i="52" s="1"/>
  <c r="F43" i="52"/>
  <c r="E33" i="52"/>
  <c r="E11" i="52" s="1"/>
  <c r="E10" i="52" s="1"/>
  <c r="E9" i="52" s="1"/>
  <c r="F113" i="52"/>
  <c r="D90" i="52"/>
  <c r="F90" i="52" s="1"/>
  <c r="D11" i="52"/>
  <c r="M19" i="49"/>
  <c r="E14" i="49"/>
  <c r="F15" i="49"/>
  <c r="D19" i="49"/>
  <c r="F20" i="49"/>
  <c r="O20" i="49" s="1"/>
  <c r="F68" i="49"/>
  <c r="O68" i="49" s="1"/>
  <c r="P71" i="49"/>
  <c r="O71" i="49"/>
  <c r="O44" i="49"/>
  <c r="M30" i="49"/>
  <c r="O30" i="49" s="1"/>
  <c r="M43" i="49"/>
  <c r="O43" i="49" s="1"/>
  <c r="M13" i="49"/>
  <c r="D48" i="49"/>
  <c r="F48" i="49" s="1"/>
  <c r="F49" i="49"/>
  <c r="O49" i="49" s="1"/>
  <c r="M48" i="49"/>
  <c r="O48" i="49" s="1"/>
  <c r="E13" i="47"/>
  <c r="E12" i="47" s="1"/>
  <c r="E11" i="47"/>
  <c r="E206" i="47" s="1"/>
  <c r="E53" i="45"/>
  <c r="E43" i="45"/>
  <c r="F12" i="45"/>
  <c r="D11" i="45"/>
  <c r="F17" i="45"/>
  <c r="F38" i="45"/>
  <c r="F113" i="45"/>
  <c r="F12" i="41"/>
  <c r="O15" i="41"/>
  <c r="O53" i="41"/>
  <c r="O71" i="41"/>
  <c r="O72" i="41"/>
  <c r="O27" i="41"/>
  <c r="O45" i="41"/>
  <c r="O49" i="41"/>
  <c r="P71" i="41"/>
  <c r="E206" i="39"/>
  <c r="D143" i="39"/>
  <c r="F206" i="39"/>
  <c r="F123" i="37"/>
  <c r="F122" i="37"/>
  <c r="G121" i="37"/>
  <c r="G120" i="37" s="1"/>
  <c r="E121" i="37"/>
  <c r="E120" i="37" s="1"/>
  <c r="D121" i="37"/>
  <c r="D120" i="37"/>
  <c r="F119" i="37"/>
  <c r="F118" i="37"/>
  <c r="G117" i="37"/>
  <c r="G116" i="37" s="1"/>
  <c r="E117" i="37"/>
  <c r="E116" i="37" s="1"/>
  <c r="D117" i="37"/>
  <c r="D116" i="37"/>
  <c r="F115" i="37"/>
  <c r="G114" i="37"/>
  <c r="G113" i="37" s="1"/>
  <c r="E114" i="37"/>
  <c r="D114" i="37"/>
  <c r="F114" i="37" s="1"/>
  <c r="E113" i="37"/>
  <c r="F106" i="37"/>
  <c r="G105" i="37"/>
  <c r="E105" i="37"/>
  <c r="D105" i="37"/>
  <c r="F104" i="37"/>
  <c r="F103" i="37"/>
  <c r="G102" i="37"/>
  <c r="E102" i="37"/>
  <c r="D102" i="37"/>
  <c r="F102" i="37" s="1"/>
  <c r="F101" i="37"/>
  <c r="F100" i="37"/>
  <c r="G99" i="37"/>
  <c r="E99" i="37"/>
  <c r="D99" i="37"/>
  <c r="F98" i="37"/>
  <c r="F97" i="37"/>
  <c r="F96" i="37"/>
  <c r="F95" i="37"/>
  <c r="F94" i="37"/>
  <c r="F93" i="37"/>
  <c r="G92" i="37"/>
  <c r="G91" i="37" s="1"/>
  <c r="E92" i="37"/>
  <c r="E124" i="37" s="1"/>
  <c r="D92" i="37"/>
  <c r="F92" i="37" s="1"/>
  <c r="E91" i="37"/>
  <c r="E90" i="37" s="1"/>
  <c r="F81" i="37"/>
  <c r="G80" i="37"/>
  <c r="G79" i="37" s="1"/>
  <c r="G78" i="37" s="1"/>
  <c r="E80" i="37"/>
  <c r="D80" i="37"/>
  <c r="F80" i="37" s="1"/>
  <c r="E79" i="37"/>
  <c r="E78" i="37" s="1"/>
  <c r="F77" i="37"/>
  <c r="G76" i="37"/>
  <c r="E76" i="37"/>
  <c r="D76" i="37"/>
  <c r="F76" i="37" s="1"/>
  <c r="F75" i="37"/>
  <c r="G74" i="37"/>
  <c r="E74" i="37"/>
  <c r="D74" i="37"/>
  <c r="F74" i="37" s="1"/>
  <c r="F73" i="37"/>
  <c r="F72" i="37"/>
  <c r="G71" i="37"/>
  <c r="E71" i="37"/>
  <c r="D71" i="37"/>
  <c r="F70" i="37"/>
  <c r="G69" i="37"/>
  <c r="E69" i="37"/>
  <c r="D69" i="37"/>
  <c r="F69" i="37" s="1"/>
  <c r="F68" i="37"/>
  <c r="G67" i="37"/>
  <c r="E67" i="37"/>
  <c r="D67" i="37"/>
  <c r="F66" i="37"/>
  <c r="F65" i="37"/>
  <c r="G64" i="37"/>
  <c r="E64" i="37"/>
  <c r="D64" i="37"/>
  <c r="F64" i="37" s="1"/>
  <c r="F63" i="37"/>
  <c r="F62" i="37"/>
  <c r="F61" i="37"/>
  <c r="F60" i="37"/>
  <c r="F59" i="37"/>
  <c r="G58" i="37"/>
  <c r="E58" i="37"/>
  <c r="E55" i="37" s="1"/>
  <c r="E54" i="37" s="1"/>
  <c r="D58" i="37"/>
  <c r="F58" i="37" s="1"/>
  <c r="F57" i="37"/>
  <c r="G56" i="37"/>
  <c r="G55" i="37" s="1"/>
  <c r="G54" i="37" s="1"/>
  <c r="G53" i="37" s="1"/>
  <c r="E56" i="37"/>
  <c r="D56" i="37"/>
  <c r="F56" i="37" s="1"/>
  <c r="G50" i="37"/>
  <c r="G87" i="37" s="1"/>
  <c r="G111" i="37" s="1"/>
  <c r="F50" i="37"/>
  <c r="F87" i="37" s="1"/>
  <c r="F111" i="37" s="1"/>
  <c r="F42" i="37"/>
  <c r="F41" i="37"/>
  <c r="F40" i="37"/>
  <c r="F39" i="37"/>
  <c r="G38" i="37"/>
  <c r="E38" i="37"/>
  <c r="D38" i="37"/>
  <c r="F38" i="37" s="1"/>
  <c r="F37" i="37"/>
  <c r="F36" i="37"/>
  <c r="F35" i="37"/>
  <c r="G34" i="37"/>
  <c r="G33" i="37" s="1"/>
  <c r="E34" i="37"/>
  <c r="D34" i="37"/>
  <c r="F34" i="37" s="1"/>
  <c r="F32" i="37"/>
  <c r="G30" i="37"/>
  <c r="E30" i="37"/>
  <c r="D30" i="37"/>
  <c r="F29" i="37"/>
  <c r="F28" i="37"/>
  <c r="G27" i="37"/>
  <c r="E27" i="37"/>
  <c r="D27" i="37"/>
  <c r="F27" i="37" s="1"/>
  <c r="F26" i="37"/>
  <c r="F25" i="37"/>
  <c r="F24" i="37"/>
  <c r="F23" i="37"/>
  <c r="F22" i="37"/>
  <c r="F21" i="37"/>
  <c r="G20" i="37"/>
  <c r="E20" i="37"/>
  <c r="D20" i="37"/>
  <c r="F19" i="37"/>
  <c r="F18" i="37"/>
  <c r="G17" i="37"/>
  <c r="E17" i="37"/>
  <c r="D17" i="37"/>
  <c r="F17" i="37" s="1"/>
  <c r="F16" i="37"/>
  <c r="F15" i="37"/>
  <c r="F14" i="37"/>
  <c r="G13" i="37"/>
  <c r="G12" i="37" s="1"/>
  <c r="E13" i="37"/>
  <c r="D13" i="37"/>
  <c r="F13" i="37" s="1"/>
  <c r="E12" i="37"/>
  <c r="G90" i="37" l="1"/>
  <c r="E43" i="37"/>
  <c r="E53" i="37"/>
  <c r="G11" i="37"/>
  <c r="G10" i="37" s="1"/>
  <c r="G9" i="37" s="1"/>
  <c r="G124" i="37" s="1"/>
  <c r="F20" i="37"/>
  <c r="F67" i="37"/>
  <c r="F71" i="37"/>
  <c r="D79" i="37"/>
  <c r="F105" i="37"/>
  <c r="O79" i="56"/>
  <c r="D48" i="41"/>
  <c r="F48" i="41" s="1"/>
  <c r="O48" i="41" s="1"/>
  <c r="F55" i="45"/>
  <c r="D54" i="45"/>
  <c r="D12" i="37"/>
  <c r="D33" i="37"/>
  <c r="D91" i="37"/>
  <c r="F14" i="41"/>
  <c r="O14" i="41" s="1"/>
  <c r="D13" i="41"/>
  <c r="D90" i="45"/>
  <c r="F90" i="45" s="1"/>
  <c r="F12" i="56"/>
  <c r="O12" i="56" s="1"/>
  <c r="F120" i="37"/>
  <c r="D55" i="37"/>
  <c r="D113" i="37"/>
  <c r="F113" i="37" s="1"/>
  <c r="O18" i="61"/>
  <c r="F12" i="61"/>
  <c r="O12" i="61" s="1"/>
  <c r="O19" i="41"/>
  <c r="M18" i="41"/>
  <c r="D206" i="39"/>
  <c r="F116" i="37"/>
  <c r="F30" i="37"/>
  <c r="F99" i="37"/>
  <c r="F117" i="37"/>
  <c r="F121" i="37"/>
  <c r="D124" i="59"/>
  <c r="E10" i="59"/>
  <c r="F11" i="59"/>
  <c r="F33" i="52"/>
  <c r="D53" i="52"/>
  <c r="F53" i="52" s="1"/>
  <c r="F54" i="52"/>
  <c r="F11" i="52"/>
  <c r="D10" i="52"/>
  <c r="D18" i="49"/>
  <c r="F19" i="49"/>
  <c r="O19" i="49" s="1"/>
  <c r="E13" i="49"/>
  <c r="F14" i="49"/>
  <c r="O14" i="49" s="1"/>
  <c r="M18" i="49"/>
  <c r="O15" i="49"/>
  <c r="D10" i="45"/>
  <c r="F43" i="45"/>
  <c r="E33" i="45"/>
  <c r="I79" i="35"/>
  <c r="F78" i="35"/>
  <c r="O78" i="35" s="1"/>
  <c r="M77" i="35"/>
  <c r="J77" i="35"/>
  <c r="E77" i="35"/>
  <c r="D77" i="35"/>
  <c r="M76" i="35"/>
  <c r="J76" i="35"/>
  <c r="E76" i="35"/>
  <c r="D76" i="35"/>
  <c r="F75" i="35"/>
  <c r="O75" i="35" s="1"/>
  <c r="F74" i="35"/>
  <c r="O74" i="35" s="1"/>
  <c r="F73" i="35"/>
  <c r="O73" i="35" s="1"/>
  <c r="M72" i="35"/>
  <c r="J72" i="35"/>
  <c r="J71" i="35" s="1"/>
  <c r="E72" i="35"/>
  <c r="E71" i="35" s="1"/>
  <c r="D72" i="35"/>
  <c r="D71" i="35" s="1"/>
  <c r="L71" i="35"/>
  <c r="K71" i="35"/>
  <c r="F70" i="35"/>
  <c r="O70" i="35" s="1"/>
  <c r="M69" i="35"/>
  <c r="M68" i="35" s="1"/>
  <c r="J69" i="35"/>
  <c r="J68" i="35" s="1"/>
  <c r="E69" i="35"/>
  <c r="E68" i="35" s="1"/>
  <c r="D69" i="35"/>
  <c r="D68" i="35"/>
  <c r="M64" i="35"/>
  <c r="J64" i="35"/>
  <c r="F64" i="35"/>
  <c r="F56" i="35"/>
  <c r="M55" i="35"/>
  <c r="J55" i="35"/>
  <c r="E55" i="35"/>
  <c r="D55" i="35"/>
  <c r="F55" i="35" s="1"/>
  <c r="F54" i="35"/>
  <c r="O54" i="35" s="1"/>
  <c r="M53" i="35"/>
  <c r="J53" i="35"/>
  <c r="E53" i="35"/>
  <c r="D53" i="35"/>
  <c r="F52" i="35"/>
  <c r="O52" i="35" s="1"/>
  <c r="O51" i="35"/>
  <c r="F50" i="35"/>
  <c r="O50" i="35" s="1"/>
  <c r="J49" i="35"/>
  <c r="E49" i="35"/>
  <c r="E48" i="35" s="1"/>
  <c r="L48" i="35"/>
  <c r="K48" i="35"/>
  <c r="F47" i="35"/>
  <c r="F46" i="35"/>
  <c r="O46" i="35" s="1"/>
  <c r="M45" i="35"/>
  <c r="O45" i="35" s="1"/>
  <c r="J45" i="35"/>
  <c r="J44" i="35" s="1"/>
  <c r="E45" i="35"/>
  <c r="D45" i="35"/>
  <c r="F45" i="35" s="1"/>
  <c r="E44" i="35"/>
  <c r="E43" i="35" s="1"/>
  <c r="D44" i="35"/>
  <c r="F44" i="35" s="1"/>
  <c r="F42" i="35"/>
  <c r="O42" i="35" s="1"/>
  <c r="F41" i="35"/>
  <c r="O41" i="35" s="1"/>
  <c r="M40" i="35"/>
  <c r="J40" i="35"/>
  <c r="E40" i="35"/>
  <c r="D40" i="35"/>
  <c r="F39" i="35"/>
  <c r="O39" i="35" s="1"/>
  <c r="F38" i="35"/>
  <c r="O38" i="35" s="1"/>
  <c r="M37" i="35"/>
  <c r="J37" i="35"/>
  <c r="E37" i="35"/>
  <c r="D37" i="35"/>
  <c r="F36" i="35"/>
  <c r="O36" i="35" s="1"/>
  <c r="F35" i="35"/>
  <c r="O35" i="35" s="1"/>
  <c r="F34" i="35"/>
  <c r="O34" i="35" s="1"/>
  <c r="F33" i="35"/>
  <c r="O33" i="35" s="1"/>
  <c r="F32" i="35"/>
  <c r="O32" i="35" s="1"/>
  <c r="F31" i="35"/>
  <c r="O31" i="35" s="1"/>
  <c r="F30" i="35"/>
  <c r="E29" i="35"/>
  <c r="F29" i="35" s="1"/>
  <c r="O29" i="35" s="1"/>
  <c r="E28" i="35"/>
  <c r="F28" i="35" s="1"/>
  <c r="M27" i="35"/>
  <c r="J27" i="35"/>
  <c r="E27" i="35"/>
  <c r="D27" i="35"/>
  <c r="F26" i="35"/>
  <c r="M25" i="35"/>
  <c r="J25" i="35"/>
  <c r="E25" i="35"/>
  <c r="D25" i="35"/>
  <c r="F24" i="35"/>
  <c r="M23" i="35"/>
  <c r="J23" i="35"/>
  <c r="J20" i="35" s="1"/>
  <c r="J19" i="35" s="1"/>
  <c r="J18" i="35" s="1"/>
  <c r="E23" i="35"/>
  <c r="D23" i="35"/>
  <c r="F22" i="35"/>
  <c r="M21" i="35"/>
  <c r="J21" i="35"/>
  <c r="E21" i="35"/>
  <c r="D21" i="35"/>
  <c r="F21" i="35" s="1"/>
  <c r="L20" i="35"/>
  <c r="K20" i="35"/>
  <c r="L17" i="35"/>
  <c r="K17" i="35"/>
  <c r="E17" i="35"/>
  <c r="L16" i="35"/>
  <c r="K16" i="35"/>
  <c r="F16" i="35"/>
  <c r="O16" i="35" s="1"/>
  <c r="M15" i="35"/>
  <c r="J15" i="35"/>
  <c r="D15" i="35"/>
  <c r="D14" i="35" s="1"/>
  <c r="D13" i="35" s="1"/>
  <c r="M14" i="35"/>
  <c r="J14" i="35"/>
  <c r="M13" i="35"/>
  <c r="J13" i="35"/>
  <c r="L12" i="35"/>
  <c r="K12" i="35"/>
  <c r="K79" i="35" s="1"/>
  <c r="J48" i="35" l="1"/>
  <c r="J30" i="35"/>
  <c r="J43" i="35"/>
  <c r="J12" i="35"/>
  <c r="J79" i="35" s="1"/>
  <c r="E20" i="35"/>
  <c r="E19" i="35" s="1"/>
  <c r="E18" i="35" s="1"/>
  <c r="F40" i="35"/>
  <c r="F76" i="35"/>
  <c r="F55" i="37"/>
  <c r="D54" i="37"/>
  <c r="F71" i="35"/>
  <c r="F12" i="37"/>
  <c r="D11" i="37"/>
  <c r="F68" i="35"/>
  <c r="O68" i="35" s="1"/>
  <c r="O76" i="35"/>
  <c r="O18" i="41"/>
  <c r="M12" i="41"/>
  <c r="D53" i="45"/>
  <c r="F53" i="45" s="1"/>
  <c r="F54" i="45"/>
  <c r="F25" i="35"/>
  <c r="F77" i="35"/>
  <c r="O77" i="35" s="1"/>
  <c r="F13" i="41"/>
  <c r="O13" i="41" s="1"/>
  <c r="D12" i="41"/>
  <c r="D79" i="41" s="1"/>
  <c r="F79" i="41" s="1"/>
  <c r="M44" i="35"/>
  <c r="E33" i="37"/>
  <c r="E11" i="37" s="1"/>
  <c r="E10" i="37" s="1"/>
  <c r="E9" i="37" s="1"/>
  <c r="F43" i="37"/>
  <c r="D43" i="35"/>
  <c r="F43" i="35" s="1"/>
  <c r="D49" i="35"/>
  <c r="D48" i="35" s="1"/>
  <c r="F48" i="35" s="1"/>
  <c r="L79" i="35"/>
  <c r="F69" i="35"/>
  <c r="O69" i="35" s="1"/>
  <c r="F91" i="37"/>
  <c r="D90" i="37"/>
  <c r="F90" i="37" s="1"/>
  <c r="F79" i="37"/>
  <c r="D78" i="37"/>
  <c r="F78" i="37" s="1"/>
  <c r="E9" i="59"/>
  <c r="F9" i="59" s="1"/>
  <c r="F124" i="59" s="1"/>
  <c r="F10" i="59"/>
  <c r="F10" i="52"/>
  <c r="D9" i="52"/>
  <c r="E12" i="49"/>
  <c r="E79" i="49" s="1"/>
  <c r="F13" i="49"/>
  <c r="O13" i="49" s="1"/>
  <c r="F18" i="49"/>
  <c r="F12" i="49" s="1"/>
  <c r="D12" i="49"/>
  <c r="D79" i="49" s="1"/>
  <c r="F79" i="49" s="1"/>
  <c r="M12" i="49"/>
  <c r="E11" i="45"/>
  <c r="F33" i="45"/>
  <c r="D9" i="45"/>
  <c r="F14" i="35"/>
  <c r="O14" i="35" s="1"/>
  <c r="O40" i="35"/>
  <c r="F17" i="35"/>
  <c r="O17" i="35" s="1"/>
  <c r="E15" i="35"/>
  <c r="E14" i="35" s="1"/>
  <c r="E13" i="35" s="1"/>
  <c r="E12" i="35" s="1"/>
  <c r="E79" i="35" s="1"/>
  <c r="F23" i="35"/>
  <c r="F27" i="35"/>
  <c r="O27" i="35" s="1"/>
  <c r="D20" i="35"/>
  <c r="F37" i="35"/>
  <c r="O37" i="35"/>
  <c r="M20" i="35"/>
  <c r="F49" i="35"/>
  <c r="F53" i="35"/>
  <c r="O53" i="35" s="1"/>
  <c r="F72" i="35"/>
  <c r="O72" i="35" s="1"/>
  <c r="M49" i="35"/>
  <c r="M71" i="35"/>
  <c r="H198" i="30"/>
  <c r="H197" i="30" s="1"/>
  <c r="G198" i="30"/>
  <c r="F198" i="30"/>
  <c r="F197" i="30" s="1"/>
  <c r="E198" i="30"/>
  <c r="E197" i="30" s="1"/>
  <c r="D198" i="30"/>
  <c r="D197" i="30" s="1"/>
  <c r="G197" i="30"/>
  <c r="F192" i="30"/>
  <c r="H185" i="30"/>
  <c r="H184" i="30" s="1"/>
  <c r="G185" i="30"/>
  <c r="F185" i="30"/>
  <c r="F184" i="30" s="1"/>
  <c r="E185" i="30"/>
  <c r="E184" i="30" s="1"/>
  <c r="D185" i="30"/>
  <c r="D184" i="30" s="1"/>
  <c r="G184" i="30"/>
  <c r="H180" i="30"/>
  <c r="H179" i="30" s="1"/>
  <c r="G180" i="30"/>
  <c r="G179" i="30" s="1"/>
  <c r="F180" i="30"/>
  <c r="F179" i="30" s="1"/>
  <c r="E180" i="30"/>
  <c r="E179" i="30" s="1"/>
  <c r="D180" i="30"/>
  <c r="D179" i="30" s="1"/>
  <c r="J178" i="30"/>
  <c r="J176" i="30"/>
  <c r="F176" i="30"/>
  <c r="E176" i="30"/>
  <c r="D176" i="30"/>
  <c r="F167" i="30"/>
  <c r="E167" i="30"/>
  <c r="F154" i="30"/>
  <c r="F145" i="30" s="1"/>
  <c r="F144" i="30" s="1"/>
  <c r="E154" i="30"/>
  <c r="D154" i="30"/>
  <c r="D145" i="30" s="1"/>
  <c r="D144" i="30" s="1"/>
  <c r="J150" i="30"/>
  <c r="E150" i="30"/>
  <c r="E145" i="30" s="1"/>
  <c r="E144" i="30" s="1"/>
  <c r="E143" i="30" s="1"/>
  <c r="H145" i="30"/>
  <c r="H144" i="30" s="1"/>
  <c r="G145" i="30"/>
  <c r="G144" i="30" s="1"/>
  <c r="D142" i="30"/>
  <c r="D141" i="30" s="1"/>
  <c r="D140" i="30" s="1"/>
  <c r="D139" i="30" s="1"/>
  <c r="H141" i="30"/>
  <c r="H140" i="30" s="1"/>
  <c r="H139" i="30" s="1"/>
  <c r="G141" i="30"/>
  <c r="F141" i="30"/>
  <c r="F140" i="30" s="1"/>
  <c r="F139" i="30" s="1"/>
  <c r="E141" i="30"/>
  <c r="E140" i="30" s="1"/>
  <c r="E139" i="30" s="1"/>
  <c r="G140" i="30"/>
  <c r="G139" i="30" s="1"/>
  <c r="H134" i="30"/>
  <c r="G134" i="30"/>
  <c r="F134" i="30"/>
  <c r="E134" i="30"/>
  <c r="D134" i="30"/>
  <c r="H133" i="30"/>
  <c r="H132" i="30" s="1"/>
  <c r="H121" i="30" s="1"/>
  <c r="G133" i="30"/>
  <c r="G132" i="30" s="1"/>
  <c r="G121" i="30" s="1"/>
  <c r="F133" i="30"/>
  <c r="F132" i="30" s="1"/>
  <c r="F121" i="30" s="1"/>
  <c r="E133" i="30"/>
  <c r="E132" i="30" s="1"/>
  <c r="E121" i="30" s="1"/>
  <c r="D133" i="30"/>
  <c r="D132" i="30"/>
  <c r="F128" i="30"/>
  <c r="D121" i="30"/>
  <c r="H119" i="30"/>
  <c r="G119" i="30"/>
  <c r="G118" i="30" s="1"/>
  <c r="G117" i="30" s="1"/>
  <c r="F119" i="30"/>
  <c r="E119" i="30"/>
  <c r="E118" i="30" s="1"/>
  <c r="E117" i="30" s="1"/>
  <c r="D119" i="30"/>
  <c r="D118" i="30" s="1"/>
  <c r="D117" i="30" s="1"/>
  <c r="H118" i="30"/>
  <c r="F118" i="30"/>
  <c r="H115" i="30"/>
  <c r="G115" i="30"/>
  <c r="F115" i="30"/>
  <c r="E115" i="30"/>
  <c r="D115" i="30"/>
  <c r="H111" i="30"/>
  <c r="G111" i="30"/>
  <c r="F111" i="30"/>
  <c r="E111" i="30"/>
  <c r="D111" i="30"/>
  <c r="D65" i="30" s="1"/>
  <c r="D59" i="30" s="1"/>
  <c r="D58" i="30" s="1"/>
  <c r="H107" i="30"/>
  <c r="G107" i="30"/>
  <c r="F107" i="30"/>
  <c r="E107" i="30"/>
  <c r="D107" i="30"/>
  <c r="H105" i="30"/>
  <c r="G105" i="30"/>
  <c r="F105" i="30"/>
  <c r="E105" i="30"/>
  <c r="D105" i="30"/>
  <c r="H101" i="30"/>
  <c r="G101" i="30"/>
  <c r="F101" i="30"/>
  <c r="F65" i="30" s="1"/>
  <c r="F59" i="30" s="1"/>
  <c r="F58" i="30" s="1"/>
  <c r="E101" i="30"/>
  <c r="D101" i="30"/>
  <c r="H96" i="30"/>
  <c r="G96" i="30"/>
  <c r="F96" i="30"/>
  <c r="E96" i="30"/>
  <c r="D96" i="30"/>
  <c r="H94" i="30"/>
  <c r="G94" i="30"/>
  <c r="F94" i="30"/>
  <c r="E94" i="30"/>
  <c r="D94" i="30"/>
  <c r="H91" i="30"/>
  <c r="G91" i="30"/>
  <c r="F91" i="30"/>
  <c r="E91" i="30"/>
  <c r="D91" i="30"/>
  <c r="F87" i="30"/>
  <c r="H75" i="30"/>
  <c r="G75" i="30"/>
  <c r="F75" i="30"/>
  <c r="E75" i="30"/>
  <c r="D75" i="30"/>
  <c r="H69" i="30"/>
  <c r="H65" i="30" s="1"/>
  <c r="H59" i="30" s="1"/>
  <c r="H58" i="30" s="1"/>
  <c r="G69" i="30"/>
  <c r="F69" i="30"/>
  <c r="E69" i="30"/>
  <c r="D69" i="30"/>
  <c r="H66" i="30"/>
  <c r="G66" i="30"/>
  <c r="F66" i="30"/>
  <c r="E66" i="30"/>
  <c r="E65" i="30" s="1"/>
  <c r="D66" i="30"/>
  <c r="H61" i="30"/>
  <c r="G61" i="30"/>
  <c r="G60" i="30" s="1"/>
  <c r="F61" i="30"/>
  <c r="E61" i="30"/>
  <c r="E60" i="30" s="1"/>
  <c r="D61" i="30"/>
  <c r="H60" i="30"/>
  <c r="F60" i="30"/>
  <c r="D60" i="30"/>
  <c r="G54" i="30"/>
  <c r="G87" i="30" s="1"/>
  <c r="G128" i="30" s="1"/>
  <c r="G167" i="30" s="1"/>
  <c r="G192" i="30" s="1"/>
  <c r="F54" i="30"/>
  <c r="E54" i="30"/>
  <c r="E87" i="30" s="1"/>
  <c r="E128" i="30" s="1"/>
  <c r="E192" i="30" s="1"/>
  <c r="H42" i="30"/>
  <c r="G42" i="30"/>
  <c r="F42" i="30"/>
  <c r="E42" i="30"/>
  <c r="D42" i="30"/>
  <c r="H38" i="30"/>
  <c r="H37" i="30" s="1"/>
  <c r="G38" i="30"/>
  <c r="G37" i="30" s="1"/>
  <c r="F38" i="30"/>
  <c r="E38" i="30"/>
  <c r="E37" i="30" s="1"/>
  <c r="D38" i="30"/>
  <c r="F37" i="30"/>
  <c r="D37" i="30"/>
  <c r="H34" i="30"/>
  <c r="G34" i="30"/>
  <c r="F34" i="30"/>
  <c r="E34" i="30"/>
  <c r="D34" i="30"/>
  <c r="H30" i="30"/>
  <c r="G30" i="30"/>
  <c r="F30" i="30"/>
  <c r="E30" i="30"/>
  <c r="D30" i="30"/>
  <c r="H22" i="30"/>
  <c r="G22" i="30"/>
  <c r="F22" i="30"/>
  <c r="E22" i="30"/>
  <c r="D22" i="30"/>
  <c r="H19" i="30"/>
  <c r="G19" i="30"/>
  <c r="F19" i="30"/>
  <c r="E19" i="30"/>
  <c r="D19" i="30"/>
  <c r="H15" i="30"/>
  <c r="G15" i="30"/>
  <c r="F15" i="30"/>
  <c r="F14" i="30" s="1"/>
  <c r="F13" i="30" s="1"/>
  <c r="F12" i="30" s="1"/>
  <c r="E15" i="30"/>
  <c r="D15" i="30"/>
  <c r="H14" i="30"/>
  <c r="D14" i="30"/>
  <c r="D13" i="30" s="1"/>
  <c r="D12" i="30" s="1"/>
  <c r="G14" i="30" l="1"/>
  <c r="G13" i="30" s="1"/>
  <c r="G12" i="30" s="1"/>
  <c r="O18" i="49"/>
  <c r="O44" i="35"/>
  <c r="M30" i="35"/>
  <c r="O30" i="35" s="1"/>
  <c r="M43" i="35"/>
  <c r="O43" i="35" s="1"/>
  <c r="M79" i="41"/>
  <c r="O79" i="41" s="1"/>
  <c r="O12" i="41"/>
  <c r="F54" i="37"/>
  <c r="D53" i="37"/>
  <c r="F53" i="37" s="1"/>
  <c r="G143" i="30"/>
  <c r="H117" i="30"/>
  <c r="F11" i="37"/>
  <c r="D10" i="37"/>
  <c r="H13" i="30"/>
  <c r="H12" i="30" s="1"/>
  <c r="H11" i="30" s="1"/>
  <c r="F117" i="30"/>
  <c r="G65" i="30"/>
  <c r="G59" i="30" s="1"/>
  <c r="G58" i="30" s="1"/>
  <c r="G11" i="30" s="1"/>
  <c r="G206" i="30" s="1"/>
  <c r="E14" i="30"/>
  <c r="E13" i="30" s="1"/>
  <c r="E12" i="30" s="1"/>
  <c r="F15" i="35"/>
  <c r="F33" i="37"/>
  <c r="D11" i="30"/>
  <c r="D124" i="52"/>
  <c r="F9" i="52"/>
  <c r="F124" i="52" s="1"/>
  <c r="O12" i="49"/>
  <c r="M79" i="49"/>
  <c r="O79" i="49" s="1"/>
  <c r="E10" i="45"/>
  <c r="F11" i="45"/>
  <c r="D124" i="45"/>
  <c r="P71" i="35"/>
  <c r="O71" i="35"/>
  <c r="F20" i="35"/>
  <c r="O20" i="35" s="1"/>
  <c r="D19" i="35"/>
  <c r="M48" i="35"/>
  <c r="O48" i="35" s="1"/>
  <c r="O49" i="35"/>
  <c r="M19" i="35"/>
  <c r="O15" i="35"/>
  <c r="F13" i="35"/>
  <c r="O13" i="35" s="1"/>
  <c r="E59" i="30"/>
  <c r="E58" i="30" s="1"/>
  <c r="F11" i="30"/>
  <c r="F143" i="30"/>
  <c r="H143" i="30"/>
  <c r="H206" i="30" s="1"/>
  <c r="D143" i="30"/>
  <c r="F206" i="30"/>
  <c r="F10" i="37" l="1"/>
  <c r="D9" i="37"/>
  <c r="E11" i="30"/>
  <c r="E206" i="30" s="1"/>
  <c r="D206" i="30"/>
  <c r="E9" i="45"/>
  <c r="F9" i="45" s="1"/>
  <c r="F124" i="45" s="1"/>
  <c r="F10" i="45"/>
  <c r="M18" i="35"/>
  <c r="F19" i="35"/>
  <c r="O19" i="35" s="1"/>
  <c r="D18" i="35"/>
  <c r="I79" i="29"/>
  <c r="F78" i="29"/>
  <c r="O78" i="29" s="1"/>
  <c r="M77" i="29"/>
  <c r="J77" i="29"/>
  <c r="J76" i="29" s="1"/>
  <c r="E77" i="29"/>
  <c r="D77" i="29"/>
  <c r="F77" i="29" s="1"/>
  <c r="M76" i="29"/>
  <c r="E76" i="29"/>
  <c r="D76" i="29"/>
  <c r="F76" i="29" s="1"/>
  <c r="O76" i="29" s="1"/>
  <c r="F75" i="29"/>
  <c r="O75" i="29" s="1"/>
  <c r="F74" i="29"/>
  <c r="O74" i="29" s="1"/>
  <c r="O73" i="29"/>
  <c r="F73" i="29"/>
  <c r="M72" i="29"/>
  <c r="M71" i="29" s="1"/>
  <c r="J72" i="29"/>
  <c r="J71" i="29" s="1"/>
  <c r="E72" i="29"/>
  <c r="E71" i="29" s="1"/>
  <c r="D72" i="29"/>
  <c r="L71" i="29"/>
  <c r="K71" i="29"/>
  <c r="K48" i="29" s="1"/>
  <c r="F70" i="29"/>
  <c r="O70" i="29" s="1"/>
  <c r="M69" i="29"/>
  <c r="M68" i="29" s="1"/>
  <c r="J69" i="29"/>
  <c r="J68" i="29" s="1"/>
  <c r="E69" i="29"/>
  <c r="E68" i="29" s="1"/>
  <c r="D69" i="29"/>
  <c r="D68" i="29"/>
  <c r="M64" i="29"/>
  <c r="J64" i="29"/>
  <c r="F64" i="29"/>
  <c r="F56" i="29"/>
  <c r="M55" i="29"/>
  <c r="J55" i="29"/>
  <c r="E55" i="29"/>
  <c r="D55" i="29"/>
  <c r="F54" i="29"/>
  <c r="O54" i="29" s="1"/>
  <c r="M53" i="29"/>
  <c r="J53" i="29"/>
  <c r="E53" i="29"/>
  <c r="E49" i="29" s="1"/>
  <c r="D53" i="29"/>
  <c r="F53" i="29" s="1"/>
  <c r="O52" i="29"/>
  <c r="F52" i="29"/>
  <c r="O51" i="29"/>
  <c r="F50" i="29"/>
  <c r="O50" i="29" s="1"/>
  <c r="M49" i="29"/>
  <c r="M48" i="29" s="1"/>
  <c r="L48" i="29"/>
  <c r="F47" i="29"/>
  <c r="O46" i="29"/>
  <c r="F46" i="29"/>
  <c r="M45" i="29"/>
  <c r="J45" i="29"/>
  <c r="E45" i="29"/>
  <c r="D45" i="29"/>
  <c r="M44" i="29"/>
  <c r="J44" i="29"/>
  <c r="J30" i="29" s="1"/>
  <c r="E44" i="29"/>
  <c r="E43" i="29" s="1"/>
  <c r="D44" i="29"/>
  <c r="M43" i="29"/>
  <c r="F42" i="29"/>
  <c r="O42" i="29" s="1"/>
  <c r="O41" i="29"/>
  <c r="F41" i="29"/>
  <c r="M40" i="29"/>
  <c r="J40" i="29"/>
  <c r="E40" i="29"/>
  <c r="D40" i="29"/>
  <c r="F39" i="29"/>
  <c r="O39" i="29" s="1"/>
  <c r="O38" i="29"/>
  <c r="F38" i="29"/>
  <c r="M37" i="29"/>
  <c r="J37" i="29"/>
  <c r="E37" i="29"/>
  <c r="D37" i="29"/>
  <c r="F36" i="29"/>
  <c r="O36" i="29" s="1"/>
  <c r="O35" i="29"/>
  <c r="F35" i="29"/>
  <c r="F34" i="29"/>
  <c r="O34" i="29" s="1"/>
  <c r="O33" i="29"/>
  <c r="F33" i="29"/>
  <c r="F32" i="29"/>
  <c r="O32" i="29" s="1"/>
  <c r="O31" i="29"/>
  <c r="F31" i="29"/>
  <c r="M30" i="29"/>
  <c r="O30" i="29" s="1"/>
  <c r="F30" i="29"/>
  <c r="E29" i="29"/>
  <c r="F29" i="29" s="1"/>
  <c r="O29" i="29" s="1"/>
  <c r="E28" i="29"/>
  <c r="F28" i="29" s="1"/>
  <c r="M27" i="29"/>
  <c r="J27" i="29"/>
  <c r="D27" i="29"/>
  <c r="F26" i="29"/>
  <c r="M25" i="29"/>
  <c r="J25" i="29"/>
  <c r="E25" i="29"/>
  <c r="D25" i="29"/>
  <c r="F25" i="29" s="1"/>
  <c r="F24" i="29"/>
  <c r="M23" i="29"/>
  <c r="M20" i="29" s="1"/>
  <c r="M19" i="29" s="1"/>
  <c r="M18" i="29" s="1"/>
  <c r="J23" i="29"/>
  <c r="E23" i="29"/>
  <c r="D23" i="29"/>
  <c r="F23" i="29" s="1"/>
  <c r="F22" i="29"/>
  <c r="M21" i="29"/>
  <c r="J21" i="29"/>
  <c r="E21" i="29"/>
  <c r="D21" i="29"/>
  <c r="L20" i="29"/>
  <c r="K20" i="29"/>
  <c r="L17" i="29"/>
  <c r="K17" i="29"/>
  <c r="F17" i="29"/>
  <c r="O17" i="29" s="1"/>
  <c r="L16" i="29"/>
  <c r="K16" i="29"/>
  <c r="F16" i="29"/>
  <c r="O16" i="29" s="1"/>
  <c r="M15" i="29"/>
  <c r="O15" i="29" s="1"/>
  <c r="J15" i="29"/>
  <c r="J14" i="29" s="1"/>
  <c r="J13" i="29" s="1"/>
  <c r="E15" i="29"/>
  <c r="D15" i="29"/>
  <c r="F15" i="29" s="1"/>
  <c r="E14" i="29"/>
  <c r="D14" i="29"/>
  <c r="F14" i="29" s="1"/>
  <c r="E13" i="29"/>
  <c r="L12" i="29"/>
  <c r="L79" i="29" s="1"/>
  <c r="K12" i="29"/>
  <c r="F123" i="28"/>
  <c r="F122" i="28"/>
  <c r="G121" i="28"/>
  <c r="G120" i="28" s="1"/>
  <c r="E121" i="28"/>
  <c r="E120" i="28" s="1"/>
  <c r="D121" i="28"/>
  <c r="F121" i="28" s="1"/>
  <c r="D120" i="28"/>
  <c r="F119" i="28"/>
  <c r="F118" i="28"/>
  <c r="G117" i="28"/>
  <c r="G116" i="28" s="1"/>
  <c r="E117" i="28"/>
  <c r="D117" i="28"/>
  <c r="F117" i="28" s="1"/>
  <c r="E116" i="28"/>
  <c r="F115" i="28"/>
  <c r="G114" i="28"/>
  <c r="E114" i="28"/>
  <c r="E113" i="28" s="1"/>
  <c r="E90" i="28" s="1"/>
  <c r="D114" i="28"/>
  <c r="G113" i="28"/>
  <c r="D113" i="28"/>
  <c r="F106" i="28"/>
  <c r="G105" i="28"/>
  <c r="E105" i="28"/>
  <c r="D105" i="28"/>
  <c r="F105" i="28" s="1"/>
  <c r="F104" i="28"/>
  <c r="F103" i="28"/>
  <c r="G102" i="28"/>
  <c r="E102" i="28"/>
  <c r="D102" i="28"/>
  <c r="F102" i="28" s="1"/>
  <c r="F101" i="28"/>
  <c r="F100" i="28"/>
  <c r="G99" i="28"/>
  <c r="E99" i="28"/>
  <c r="D99" i="28"/>
  <c r="F99" i="28" s="1"/>
  <c r="F98" i="28"/>
  <c r="F97" i="28"/>
  <c r="F96" i="28"/>
  <c r="F95" i="28"/>
  <c r="F94" i="28"/>
  <c r="F93" i="28"/>
  <c r="G92" i="28"/>
  <c r="G91" i="28" s="1"/>
  <c r="E92" i="28"/>
  <c r="E124" i="28" s="1"/>
  <c r="D92" i="28"/>
  <c r="F92" i="28" s="1"/>
  <c r="E91" i="28"/>
  <c r="D91" i="28"/>
  <c r="F81" i="28"/>
  <c r="G80" i="28"/>
  <c r="G79" i="28" s="1"/>
  <c r="G78" i="28" s="1"/>
  <c r="E80" i="28"/>
  <c r="D80" i="28"/>
  <c r="F80" i="28" s="1"/>
  <c r="E79" i="28"/>
  <c r="E78" i="28" s="1"/>
  <c r="D79" i="28"/>
  <c r="F79" i="28" s="1"/>
  <c r="D78" i="28"/>
  <c r="F77" i="28"/>
  <c r="G76" i="28"/>
  <c r="E76" i="28"/>
  <c r="D76" i="28"/>
  <c r="F76" i="28" s="1"/>
  <c r="F75" i="28"/>
  <c r="G74" i="28"/>
  <c r="E74" i="28"/>
  <c r="D74" i="28"/>
  <c r="F74" i="28" s="1"/>
  <c r="F73" i="28"/>
  <c r="F72" i="28"/>
  <c r="G71" i="28"/>
  <c r="E71" i="28"/>
  <c r="D71" i="28"/>
  <c r="F71" i="28" s="1"/>
  <c r="F70" i="28"/>
  <c r="G69" i="28"/>
  <c r="E69" i="28"/>
  <c r="D69" i="28"/>
  <c r="F68" i="28"/>
  <c r="G67" i="28"/>
  <c r="E67" i="28"/>
  <c r="D67" i="28"/>
  <c r="F67" i="28" s="1"/>
  <c r="F66" i="28"/>
  <c r="F65" i="28"/>
  <c r="G64" i="28"/>
  <c r="E64" i="28"/>
  <c r="D64" i="28"/>
  <c r="F64" i="28" s="1"/>
  <c r="F63" i="28"/>
  <c r="F62" i="28"/>
  <c r="F61" i="28"/>
  <c r="F60" i="28"/>
  <c r="F59" i="28"/>
  <c r="G58" i="28"/>
  <c r="E58" i="28"/>
  <c r="D58" i="28"/>
  <c r="D55" i="28" s="1"/>
  <c r="F57" i="28"/>
  <c r="G56" i="28"/>
  <c r="G55" i="28" s="1"/>
  <c r="G54" i="28" s="1"/>
  <c r="G53" i="28" s="1"/>
  <c r="E56" i="28"/>
  <c r="D56" i="28"/>
  <c r="E55" i="28"/>
  <c r="E54" i="28"/>
  <c r="E43" i="28" s="1"/>
  <c r="F43" i="28" s="1"/>
  <c r="G50" i="28"/>
  <c r="G87" i="28" s="1"/>
  <c r="G111" i="28" s="1"/>
  <c r="F50" i="28"/>
  <c r="F87" i="28" s="1"/>
  <c r="F111" i="28" s="1"/>
  <c r="F42" i="28"/>
  <c r="F41" i="28"/>
  <c r="F40" i="28"/>
  <c r="F39" i="28"/>
  <c r="G38" i="28"/>
  <c r="E38" i="28"/>
  <c r="D38" i="28"/>
  <c r="F38" i="28" s="1"/>
  <c r="F37" i="28"/>
  <c r="F36" i="28"/>
  <c r="F35" i="28"/>
  <c r="G34" i="28"/>
  <c r="E34" i="28"/>
  <c r="D34" i="28"/>
  <c r="F32" i="28"/>
  <c r="G30" i="28"/>
  <c r="E30" i="28"/>
  <c r="D30" i="28"/>
  <c r="F30" i="28" s="1"/>
  <c r="F29" i="28"/>
  <c r="F28" i="28"/>
  <c r="G27" i="28"/>
  <c r="E27" i="28"/>
  <c r="D27" i="28"/>
  <c r="F27" i="28" s="1"/>
  <c r="F26" i="28"/>
  <c r="F25" i="28"/>
  <c r="F24" i="28"/>
  <c r="F23" i="28"/>
  <c r="F22" i="28"/>
  <c r="F21" i="28"/>
  <c r="G20" i="28"/>
  <c r="E20" i="28"/>
  <c r="D20" i="28"/>
  <c r="F19" i="28"/>
  <c r="F18" i="28"/>
  <c r="G17" i="28"/>
  <c r="E17" i="28"/>
  <c r="D17" i="28"/>
  <c r="F17" i="28" s="1"/>
  <c r="F16" i="28"/>
  <c r="F15" i="28"/>
  <c r="F14" i="28"/>
  <c r="G13" i="28"/>
  <c r="E13" i="28"/>
  <c r="D13" i="28"/>
  <c r="F13" i="28" s="1"/>
  <c r="H198" i="26"/>
  <c r="H197" i="26" s="1"/>
  <c r="G198" i="26"/>
  <c r="G197" i="26" s="1"/>
  <c r="F198" i="26"/>
  <c r="F197" i="26" s="1"/>
  <c r="E198" i="26"/>
  <c r="E197" i="26" s="1"/>
  <c r="D198" i="26"/>
  <c r="D197" i="26" s="1"/>
  <c r="F192" i="26"/>
  <c r="H185" i="26"/>
  <c r="H184" i="26" s="1"/>
  <c r="G185" i="26"/>
  <c r="F185" i="26"/>
  <c r="F184" i="26" s="1"/>
  <c r="E185" i="26"/>
  <c r="D185" i="26"/>
  <c r="D184" i="26" s="1"/>
  <c r="G184" i="26"/>
  <c r="E184" i="26"/>
  <c r="H180" i="26"/>
  <c r="H179" i="26" s="1"/>
  <c r="G180" i="26"/>
  <c r="G179" i="26" s="1"/>
  <c r="F180" i="26"/>
  <c r="F179" i="26" s="1"/>
  <c r="E180" i="26"/>
  <c r="E179" i="26" s="1"/>
  <c r="D180" i="26"/>
  <c r="D179" i="26" s="1"/>
  <c r="F176" i="26"/>
  <c r="E176" i="26"/>
  <c r="D176" i="26"/>
  <c r="F167" i="26"/>
  <c r="E167" i="26"/>
  <c r="F154" i="26"/>
  <c r="E154" i="26"/>
  <c r="D154" i="26"/>
  <c r="E150" i="26"/>
  <c r="H145" i="26"/>
  <c r="H144" i="26" s="1"/>
  <c r="G145" i="26"/>
  <c r="G144" i="26" s="1"/>
  <c r="G143" i="26" s="1"/>
  <c r="F145" i="26"/>
  <c r="F144" i="26" s="1"/>
  <c r="E145" i="26"/>
  <c r="E144" i="26" s="1"/>
  <c r="E143" i="26" s="1"/>
  <c r="D145" i="26"/>
  <c r="D144" i="26" s="1"/>
  <c r="D142" i="26"/>
  <c r="H141" i="26"/>
  <c r="H140" i="26" s="1"/>
  <c r="H139" i="26" s="1"/>
  <c r="G141" i="26"/>
  <c r="G140" i="26" s="1"/>
  <c r="G139" i="26" s="1"/>
  <c r="F141" i="26"/>
  <c r="F140" i="26" s="1"/>
  <c r="F139" i="26" s="1"/>
  <c r="E141" i="26"/>
  <c r="E140" i="26" s="1"/>
  <c r="E139" i="26" s="1"/>
  <c r="D141" i="26"/>
  <c r="D140" i="26" s="1"/>
  <c r="D139" i="26" s="1"/>
  <c r="H134" i="26"/>
  <c r="G134" i="26"/>
  <c r="G132" i="26" s="1"/>
  <c r="G121" i="26" s="1"/>
  <c r="F134" i="26"/>
  <c r="E134" i="26"/>
  <c r="D134" i="26"/>
  <c r="H133" i="26"/>
  <c r="H132" i="26" s="1"/>
  <c r="H121" i="26" s="1"/>
  <c r="G133" i="26"/>
  <c r="F133" i="26"/>
  <c r="F132" i="26" s="1"/>
  <c r="F121" i="26" s="1"/>
  <c r="E133" i="26"/>
  <c r="D133" i="26"/>
  <c r="D132" i="26" s="1"/>
  <c r="D121" i="26" s="1"/>
  <c r="E132" i="26"/>
  <c r="E121" i="26" s="1"/>
  <c r="F128" i="26"/>
  <c r="H119" i="26"/>
  <c r="H118" i="26" s="1"/>
  <c r="H117" i="26" s="1"/>
  <c r="G119" i="26"/>
  <c r="G118" i="26" s="1"/>
  <c r="F119" i="26"/>
  <c r="F118" i="26" s="1"/>
  <c r="F117" i="26" s="1"/>
  <c r="E119" i="26"/>
  <c r="D119" i="26"/>
  <c r="D118" i="26" s="1"/>
  <c r="D117" i="26" s="1"/>
  <c r="E118" i="26"/>
  <c r="H115" i="26"/>
  <c r="G115" i="26"/>
  <c r="F115" i="26"/>
  <c r="E115" i="26"/>
  <c r="D115" i="26"/>
  <c r="H111" i="26"/>
  <c r="G111" i="26"/>
  <c r="F111" i="26"/>
  <c r="E111" i="26"/>
  <c r="D111" i="26"/>
  <c r="H107" i="26"/>
  <c r="G107" i="26"/>
  <c r="F107" i="26"/>
  <c r="E107" i="26"/>
  <c r="D107" i="26"/>
  <c r="H105" i="26"/>
  <c r="G105" i="26"/>
  <c r="F105" i="26"/>
  <c r="E105" i="26"/>
  <c r="D105" i="26"/>
  <c r="H101" i="26"/>
  <c r="G101" i="26"/>
  <c r="F101" i="26"/>
  <c r="E101" i="26"/>
  <c r="D101" i="26"/>
  <c r="H96" i="26"/>
  <c r="G96" i="26"/>
  <c r="F96" i="26"/>
  <c r="E96" i="26"/>
  <c r="D96" i="26"/>
  <c r="H94" i="26"/>
  <c r="G94" i="26"/>
  <c r="F94" i="26"/>
  <c r="E94" i="26"/>
  <c r="D94" i="26"/>
  <c r="H91" i="26"/>
  <c r="G91" i="26"/>
  <c r="F91" i="26"/>
  <c r="E91" i="26"/>
  <c r="D91" i="26"/>
  <c r="F87" i="26"/>
  <c r="H75" i="26"/>
  <c r="G75" i="26"/>
  <c r="F75" i="26"/>
  <c r="E75" i="26"/>
  <c r="D75" i="26"/>
  <c r="H69" i="26"/>
  <c r="G69" i="26"/>
  <c r="F69" i="26"/>
  <c r="E69" i="26"/>
  <c r="D69" i="26"/>
  <c r="H66" i="26"/>
  <c r="H65" i="26" s="1"/>
  <c r="H59" i="26" s="1"/>
  <c r="H58" i="26" s="1"/>
  <c r="G66" i="26"/>
  <c r="F66" i="26"/>
  <c r="F65" i="26" s="1"/>
  <c r="F59" i="26" s="1"/>
  <c r="F58" i="26" s="1"/>
  <c r="E66" i="26"/>
  <c r="D66" i="26"/>
  <c r="D65" i="26" s="1"/>
  <c r="D59" i="26" s="1"/>
  <c r="D58" i="26" s="1"/>
  <c r="G65" i="26"/>
  <c r="E65" i="26"/>
  <c r="H61" i="26"/>
  <c r="H60" i="26" s="1"/>
  <c r="G61" i="26"/>
  <c r="G60" i="26" s="1"/>
  <c r="F61" i="26"/>
  <c r="F60" i="26" s="1"/>
  <c r="E61" i="26"/>
  <c r="E60" i="26" s="1"/>
  <c r="D61" i="26"/>
  <c r="D60" i="26" s="1"/>
  <c r="G54" i="26"/>
  <c r="G87" i="26" s="1"/>
  <c r="G128" i="26" s="1"/>
  <c r="G167" i="26" s="1"/>
  <c r="G192" i="26" s="1"/>
  <c r="F54" i="26"/>
  <c r="E54" i="26"/>
  <c r="E87" i="26" s="1"/>
  <c r="E128" i="26" s="1"/>
  <c r="E192" i="26" s="1"/>
  <c r="H42" i="26"/>
  <c r="G42" i="26"/>
  <c r="F42" i="26"/>
  <c r="E42" i="26"/>
  <c r="D42" i="26"/>
  <c r="H38" i="26"/>
  <c r="H37" i="26" s="1"/>
  <c r="G38" i="26"/>
  <c r="G37" i="26" s="1"/>
  <c r="F38" i="26"/>
  <c r="F37" i="26" s="1"/>
  <c r="E38" i="26"/>
  <c r="D38" i="26"/>
  <c r="D37" i="26" s="1"/>
  <c r="E37" i="26"/>
  <c r="H34" i="26"/>
  <c r="G34" i="26"/>
  <c r="F34" i="26"/>
  <c r="E34" i="26"/>
  <c r="D34" i="26"/>
  <c r="H30" i="26"/>
  <c r="G30" i="26"/>
  <c r="F30" i="26"/>
  <c r="E30" i="26"/>
  <c r="D30" i="26"/>
  <c r="H22" i="26"/>
  <c r="G22" i="26"/>
  <c r="G14" i="26" s="1"/>
  <c r="G13" i="26" s="1"/>
  <c r="G12" i="26" s="1"/>
  <c r="F22" i="26"/>
  <c r="E22" i="26"/>
  <c r="D22" i="26"/>
  <c r="H19" i="26"/>
  <c r="G19" i="26"/>
  <c r="F19" i="26"/>
  <c r="E19" i="26"/>
  <c r="D19" i="26"/>
  <c r="H15" i="26"/>
  <c r="H14" i="26" s="1"/>
  <c r="G15" i="26"/>
  <c r="F15" i="26"/>
  <c r="E15" i="26"/>
  <c r="D15" i="26"/>
  <c r="E14" i="26"/>
  <c r="E13" i="26" s="1"/>
  <c r="E12" i="26" s="1"/>
  <c r="G117" i="26" l="1"/>
  <c r="F143" i="26"/>
  <c r="F114" i="28"/>
  <c r="D13" i="29"/>
  <c r="J20" i="29"/>
  <c r="J19" i="29" s="1"/>
  <c r="J18" i="29" s="1"/>
  <c r="J12" i="29" s="1"/>
  <c r="J43" i="29"/>
  <c r="O77" i="29"/>
  <c r="F20" i="28"/>
  <c r="F56" i="28"/>
  <c r="D49" i="29"/>
  <c r="J49" i="29"/>
  <c r="J48" i="29" s="1"/>
  <c r="J79" i="29" s="1"/>
  <c r="F69" i="29"/>
  <c r="H143" i="26"/>
  <c r="F21" i="29"/>
  <c r="F44" i="29"/>
  <c r="O44" i="29" s="1"/>
  <c r="F72" i="29"/>
  <c r="O72" i="29" s="1"/>
  <c r="D33" i="28"/>
  <c r="F33" i="28" s="1"/>
  <c r="E33" i="28"/>
  <c r="E53" i="28"/>
  <c r="F91" i="28"/>
  <c r="E59" i="26"/>
  <c r="E58" i="26" s="1"/>
  <c r="F34" i="28"/>
  <c r="G33" i="28"/>
  <c r="D116" i="28"/>
  <c r="F120" i="28"/>
  <c r="D14" i="26"/>
  <c r="G59" i="26"/>
  <c r="G58" i="26" s="1"/>
  <c r="G11" i="26" s="1"/>
  <c r="G206" i="26" s="1"/>
  <c r="D12" i="28"/>
  <c r="E12" i="28"/>
  <c r="E11" i="28" s="1"/>
  <c r="E10" i="28" s="1"/>
  <c r="F113" i="28"/>
  <c r="K79" i="29"/>
  <c r="F55" i="29"/>
  <c r="F68" i="29"/>
  <c r="O68" i="29" s="1"/>
  <c r="E117" i="26"/>
  <c r="D143" i="26"/>
  <c r="G12" i="28"/>
  <c r="G11" i="28" s="1"/>
  <c r="G10" i="28" s="1"/>
  <c r="G9" i="28" s="1"/>
  <c r="F69" i="28"/>
  <c r="D20" i="29"/>
  <c r="D19" i="29" s="1"/>
  <c r="D18" i="29" s="1"/>
  <c r="F37" i="29"/>
  <c r="O37" i="29" s="1"/>
  <c r="F40" i="29"/>
  <c r="O40" i="29" s="1"/>
  <c r="D43" i="29"/>
  <c r="F43" i="29" s="1"/>
  <c r="O43" i="29" s="1"/>
  <c r="F45" i="29"/>
  <c r="O45" i="29" s="1"/>
  <c r="D71" i="29"/>
  <c r="D124" i="37"/>
  <c r="F9" i="37"/>
  <c r="F124" i="37" s="1"/>
  <c r="F14" i="26"/>
  <c r="F78" i="28"/>
  <c r="G90" i="28"/>
  <c r="M14" i="29"/>
  <c r="O53" i="29"/>
  <c r="M12" i="35"/>
  <c r="F18" i="35"/>
  <c r="F12" i="35" s="1"/>
  <c r="D12" i="35"/>
  <c r="D79" i="35" s="1"/>
  <c r="F79" i="35" s="1"/>
  <c r="E48" i="29"/>
  <c r="O69" i="29"/>
  <c r="F71" i="29"/>
  <c r="O71" i="29" s="1"/>
  <c r="P71" i="29"/>
  <c r="E27" i="29"/>
  <c r="E20" i="29" s="1"/>
  <c r="E19" i="29" s="1"/>
  <c r="E18" i="29" s="1"/>
  <c r="E12" i="29" s="1"/>
  <c r="F55" i="28"/>
  <c r="D54" i="28"/>
  <c r="G124" i="28"/>
  <c r="F58" i="28"/>
  <c r="E11" i="26"/>
  <c r="E206" i="26" s="1"/>
  <c r="D13" i="26"/>
  <c r="D12" i="26" s="1"/>
  <c r="D11" i="26" s="1"/>
  <c r="F13" i="26"/>
  <c r="F12" i="26" s="1"/>
  <c r="F11" i="26" s="1"/>
  <c r="F206" i="26" s="1"/>
  <c r="H13" i="26"/>
  <c r="H12" i="26" s="1"/>
  <c r="H11" i="26" s="1"/>
  <c r="H206" i="26" s="1"/>
  <c r="H198" i="25"/>
  <c r="G198" i="25"/>
  <c r="G197" i="25" s="1"/>
  <c r="F198" i="25"/>
  <c r="E198" i="25"/>
  <c r="E197" i="25" s="1"/>
  <c r="D198" i="25"/>
  <c r="H197" i="25"/>
  <c r="F197" i="25"/>
  <c r="D197" i="25"/>
  <c r="F192" i="25"/>
  <c r="H185" i="25"/>
  <c r="H184" i="25" s="1"/>
  <c r="G185" i="25"/>
  <c r="F185" i="25"/>
  <c r="F184" i="25" s="1"/>
  <c r="E185" i="25"/>
  <c r="D185" i="25"/>
  <c r="D184" i="25" s="1"/>
  <c r="G184" i="25"/>
  <c r="E184" i="25"/>
  <c r="H180" i="25"/>
  <c r="H179" i="25" s="1"/>
  <c r="G180" i="25"/>
  <c r="G179" i="25" s="1"/>
  <c r="F180" i="25"/>
  <c r="F179" i="25" s="1"/>
  <c r="E180" i="25"/>
  <c r="D180" i="25"/>
  <c r="D179" i="25" s="1"/>
  <c r="E179" i="25"/>
  <c r="F176" i="25"/>
  <c r="E176" i="25"/>
  <c r="D176" i="25"/>
  <c r="F167" i="25"/>
  <c r="E167" i="25"/>
  <c r="F154" i="25"/>
  <c r="E154" i="25"/>
  <c r="D154" i="25"/>
  <c r="D145" i="25" s="1"/>
  <c r="D144" i="25" s="1"/>
  <c r="D143" i="25" s="1"/>
  <c r="E150" i="25"/>
  <c r="E145" i="25" s="1"/>
  <c r="E144" i="25" s="1"/>
  <c r="E143" i="25" s="1"/>
  <c r="H145" i="25"/>
  <c r="H144" i="25" s="1"/>
  <c r="G145" i="25"/>
  <c r="G144" i="25" s="1"/>
  <c r="F145" i="25"/>
  <c r="F144" i="25" s="1"/>
  <c r="F143" i="25" s="1"/>
  <c r="D142" i="25"/>
  <c r="D141" i="25" s="1"/>
  <c r="D140" i="25" s="1"/>
  <c r="D139" i="25" s="1"/>
  <c r="H141" i="25"/>
  <c r="H140" i="25" s="1"/>
  <c r="H139" i="25" s="1"/>
  <c r="G141" i="25"/>
  <c r="G140" i="25" s="1"/>
  <c r="G139" i="25" s="1"/>
  <c r="F141" i="25"/>
  <c r="F140" i="25" s="1"/>
  <c r="F139" i="25" s="1"/>
  <c r="E141" i="25"/>
  <c r="E140" i="25"/>
  <c r="E139" i="25" s="1"/>
  <c r="H134" i="25"/>
  <c r="G134" i="25"/>
  <c r="F134" i="25"/>
  <c r="E134" i="25"/>
  <c r="D134" i="25"/>
  <c r="H133" i="25"/>
  <c r="G133" i="25"/>
  <c r="F133" i="25"/>
  <c r="E133" i="25"/>
  <c r="D133" i="25"/>
  <c r="D132" i="25" s="1"/>
  <c r="D121" i="25" s="1"/>
  <c r="G132" i="25"/>
  <c r="G121" i="25" s="1"/>
  <c r="E132" i="25"/>
  <c r="E121" i="25" s="1"/>
  <c r="F128" i="25"/>
  <c r="H119" i="25"/>
  <c r="H118" i="25" s="1"/>
  <c r="G119" i="25"/>
  <c r="G118" i="25" s="1"/>
  <c r="F119" i="25"/>
  <c r="F118" i="25" s="1"/>
  <c r="E119" i="25"/>
  <c r="E118" i="25" s="1"/>
  <c r="D119" i="25"/>
  <c r="D118" i="25" s="1"/>
  <c r="D117" i="25" s="1"/>
  <c r="H115" i="25"/>
  <c r="G115" i="25"/>
  <c r="F115" i="25"/>
  <c r="E115" i="25"/>
  <c r="D115" i="25"/>
  <c r="H111" i="25"/>
  <c r="G111" i="25"/>
  <c r="F111" i="25"/>
  <c r="E111" i="25"/>
  <c r="D111" i="25"/>
  <c r="H107" i="25"/>
  <c r="G107" i="25"/>
  <c r="F107" i="25"/>
  <c r="E107" i="25"/>
  <c r="E65" i="25" s="1"/>
  <c r="E59" i="25" s="1"/>
  <c r="E58" i="25" s="1"/>
  <c r="D107" i="25"/>
  <c r="H105" i="25"/>
  <c r="G105" i="25"/>
  <c r="F105" i="25"/>
  <c r="E105" i="25"/>
  <c r="D105" i="25"/>
  <c r="H101" i="25"/>
  <c r="G101" i="25"/>
  <c r="F101" i="25"/>
  <c r="E101" i="25"/>
  <c r="D101" i="25"/>
  <c r="H96" i="25"/>
  <c r="G96" i="25"/>
  <c r="F96" i="25"/>
  <c r="E96" i="25"/>
  <c r="D96" i="25"/>
  <c r="H94" i="25"/>
  <c r="G94" i="25"/>
  <c r="F94" i="25"/>
  <c r="E94" i="25"/>
  <c r="D94" i="25"/>
  <c r="H91" i="25"/>
  <c r="G91" i="25"/>
  <c r="F91" i="25"/>
  <c r="E91" i="25"/>
  <c r="D91" i="25"/>
  <c r="F87" i="25"/>
  <c r="H75" i="25"/>
  <c r="G75" i="25"/>
  <c r="F75" i="25"/>
  <c r="E75" i="25"/>
  <c r="D75" i="25"/>
  <c r="H69" i="25"/>
  <c r="G69" i="25"/>
  <c r="F69" i="25"/>
  <c r="E69" i="25"/>
  <c r="D69" i="25"/>
  <c r="H66" i="25"/>
  <c r="G66" i="25"/>
  <c r="G65" i="25" s="1"/>
  <c r="F66" i="25"/>
  <c r="F65" i="25" s="1"/>
  <c r="F59" i="25" s="1"/>
  <c r="F58" i="25" s="1"/>
  <c r="E66" i="25"/>
  <c r="D66" i="25"/>
  <c r="H61" i="25"/>
  <c r="H60" i="25" s="1"/>
  <c r="G61" i="25"/>
  <c r="G60" i="25" s="1"/>
  <c r="F61" i="25"/>
  <c r="F60" i="25" s="1"/>
  <c r="E61" i="25"/>
  <c r="E60" i="25" s="1"/>
  <c r="D61" i="25"/>
  <c r="D60" i="25" s="1"/>
  <c r="G54" i="25"/>
  <c r="G87" i="25" s="1"/>
  <c r="G128" i="25" s="1"/>
  <c r="G167" i="25" s="1"/>
  <c r="G192" i="25" s="1"/>
  <c r="F54" i="25"/>
  <c r="E54" i="25"/>
  <c r="E87" i="25" s="1"/>
  <c r="E128" i="25" s="1"/>
  <c r="E192" i="25" s="1"/>
  <c r="H42" i="25"/>
  <c r="G42" i="25"/>
  <c r="F42" i="25"/>
  <c r="E42" i="25"/>
  <c r="D42" i="25"/>
  <c r="H38" i="25"/>
  <c r="H37" i="25" s="1"/>
  <c r="G38" i="25"/>
  <c r="G37" i="25" s="1"/>
  <c r="F38" i="25"/>
  <c r="F37" i="25" s="1"/>
  <c r="E38" i="25"/>
  <c r="E37" i="25" s="1"/>
  <c r="D38" i="25"/>
  <c r="D37" i="25" s="1"/>
  <c r="H34" i="25"/>
  <c r="G34" i="25"/>
  <c r="F34" i="25"/>
  <c r="E34" i="25"/>
  <c r="D34" i="25"/>
  <c r="H30" i="25"/>
  <c r="G30" i="25"/>
  <c r="F30" i="25"/>
  <c r="E30" i="25"/>
  <c r="D30" i="25"/>
  <c r="H22" i="25"/>
  <c r="G22" i="25"/>
  <c r="F22" i="25"/>
  <c r="E22" i="25"/>
  <c r="E14" i="25" s="1"/>
  <c r="D22" i="25"/>
  <c r="H19" i="25"/>
  <c r="G19" i="25"/>
  <c r="F19" i="25"/>
  <c r="E19" i="25"/>
  <c r="D19" i="25"/>
  <c r="H15" i="25"/>
  <c r="G15" i="25"/>
  <c r="F15" i="25"/>
  <c r="E15" i="25"/>
  <c r="D15" i="25"/>
  <c r="G14" i="25"/>
  <c r="H198" i="24"/>
  <c r="H197" i="24" s="1"/>
  <c r="G198" i="24"/>
  <c r="G197" i="24" s="1"/>
  <c r="F198" i="24"/>
  <c r="F197" i="24" s="1"/>
  <c r="E198" i="24"/>
  <c r="D198" i="24"/>
  <c r="D197" i="24" s="1"/>
  <c r="E197" i="24"/>
  <c r="F192" i="24"/>
  <c r="H185" i="24"/>
  <c r="H184" i="24" s="1"/>
  <c r="G185" i="24"/>
  <c r="G184" i="24" s="1"/>
  <c r="F185" i="24"/>
  <c r="F184" i="24" s="1"/>
  <c r="E185" i="24"/>
  <c r="E184" i="24" s="1"/>
  <c r="D185" i="24"/>
  <c r="D184" i="24" s="1"/>
  <c r="H180" i="24"/>
  <c r="H179" i="24" s="1"/>
  <c r="G180" i="24"/>
  <c r="G179" i="24" s="1"/>
  <c r="F180" i="24"/>
  <c r="F179" i="24" s="1"/>
  <c r="E180" i="24"/>
  <c r="E179" i="24" s="1"/>
  <c r="D180" i="24"/>
  <c r="D179" i="24" s="1"/>
  <c r="F176" i="24"/>
  <c r="E176" i="24"/>
  <c r="D176" i="24"/>
  <c r="F167" i="24"/>
  <c r="E167" i="24"/>
  <c r="F154" i="24"/>
  <c r="E154" i="24"/>
  <c r="D154" i="24"/>
  <c r="E150" i="24"/>
  <c r="H145" i="24"/>
  <c r="H144" i="24" s="1"/>
  <c r="G145" i="24"/>
  <c r="G144" i="24" s="1"/>
  <c r="D142" i="24"/>
  <c r="D141" i="24" s="1"/>
  <c r="D140" i="24" s="1"/>
  <c r="D139" i="24" s="1"/>
  <c r="H141" i="24"/>
  <c r="H140" i="24" s="1"/>
  <c r="H139" i="24" s="1"/>
  <c r="G141" i="24"/>
  <c r="G140" i="24" s="1"/>
  <c r="G139" i="24" s="1"/>
  <c r="F141" i="24"/>
  <c r="F140" i="24" s="1"/>
  <c r="F139" i="24" s="1"/>
  <c r="E141" i="24"/>
  <c r="E140" i="24" s="1"/>
  <c r="E139" i="24" s="1"/>
  <c r="H134" i="24"/>
  <c r="G134" i="24"/>
  <c r="F134" i="24"/>
  <c r="E134" i="24"/>
  <c r="D134" i="24"/>
  <c r="H133" i="24"/>
  <c r="G133" i="24"/>
  <c r="F133" i="24"/>
  <c r="E133" i="24"/>
  <c r="E132" i="24" s="1"/>
  <c r="E121" i="24" s="1"/>
  <c r="D133" i="24"/>
  <c r="G132" i="24"/>
  <c r="G121" i="24" s="1"/>
  <c r="F128" i="24"/>
  <c r="H119" i="24"/>
  <c r="H118" i="24" s="1"/>
  <c r="G119" i="24"/>
  <c r="F119" i="24"/>
  <c r="F118" i="24" s="1"/>
  <c r="E119" i="24"/>
  <c r="E118" i="24" s="1"/>
  <c r="D119" i="24"/>
  <c r="D118" i="24" s="1"/>
  <c r="G118" i="24"/>
  <c r="H115" i="24"/>
  <c r="G115" i="24"/>
  <c r="F115" i="24"/>
  <c r="E115" i="24"/>
  <c r="D115" i="24"/>
  <c r="H111" i="24"/>
  <c r="G111" i="24"/>
  <c r="F111" i="24"/>
  <c r="E111" i="24"/>
  <c r="D111" i="24"/>
  <c r="H107" i="24"/>
  <c r="G107" i="24"/>
  <c r="F107" i="24"/>
  <c r="E107" i="24"/>
  <c r="D107" i="24"/>
  <c r="H105" i="24"/>
  <c r="G105" i="24"/>
  <c r="F105" i="24"/>
  <c r="E105" i="24"/>
  <c r="D105" i="24"/>
  <c r="H101" i="24"/>
  <c r="G101" i="24"/>
  <c r="F101" i="24"/>
  <c r="E101" i="24"/>
  <c r="D101" i="24"/>
  <c r="H96" i="24"/>
  <c r="G96" i="24"/>
  <c r="F96" i="24"/>
  <c r="E96" i="24"/>
  <c r="D96" i="24"/>
  <c r="H94" i="24"/>
  <c r="G94" i="24"/>
  <c r="F94" i="24"/>
  <c r="E94" i="24"/>
  <c r="D94" i="24"/>
  <c r="H91" i="24"/>
  <c r="G91" i="24"/>
  <c r="F91" i="24"/>
  <c r="E91" i="24"/>
  <c r="D91" i="24"/>
  <c r="F87" i="24"/>
  <c r="H75" i="24"/>
  <c r="G75" i="24"/>
  <c r="G65" i="24" s="1"/>
  <c r="F75" i="24"/>
  <c r="E75" i="24"/>
  <c r="D75" i="24"/>
  <c r="H69" i="24"/>
  <c r="G69" i="24"/>
  <c r="F69" i="24"/>
  <c r="E69" i="24"/>
  <c r="D69" i="24"/>
  <c r="H66" i="24"/>
  <c r="G66" i="24"/>
  <c r="F66" i="24"/>
  <c r="E66" i="24"/>
  <c r="E65" i="24" s="1"/>
  <c r="D66" i="24"/>
  <c r="H61" i="24"/>
  <c r="H60" i="24" s="1"/>
  <c r="G61" i="24"/>
  <c r="F61" i="24"/>
  <c r="F60" i="24" s="1"/>
  <c r="E61" i="24"/>
  <c r="E60" i="24" s="1"/>
  <c r="D61" i="24"/>
  <c r="D60" i="24" s="1"/>
  <c r="G60" i="24"/>
  <c r="G54" i="24"/>
  <c r="G87" i="24" s="1"/>
  <c r="G128" i="24" s="1"/>
  <c r="G167" i="24" s="1"/>
  <c r="G192" i="24" s="1"/>
  <c r="F54" i="24"/>
  <c r="E54" i="24"/>
  <c r="E87" i="24" s="1"/>
  <c r="E128" i="24" s="1"/>
  <c r="E192" i="24" s="1"/>
  <c r="H42" i="24"/>
  <c r="G42" i="24"/>
  <c r="F42" i="24"/>
  <c r="E42" i="24"/>
  <c r="D42" i="24"/>
  <c r="H38" i="24"/>
  <c r="G38" i="24"/>
  <c r="F38" i="24"/>
  <c r="E38" i="24"/>
  <c r="D38" i="24"/>
  <c r="H34" i="24"/>
  <c r="G34" i="24"/>
  <c r="F34" i="24"/>
  <c r="E34" i="24"/>
  <c r="D34" i="24"/>
  <c r="H30" i="24"/>
  <c r="G30" i="24"/>
  <c r="F30" i="24"/>
  <c r="E30" i="24"/>
  <c r="D30" i="24"/>
  <c r="H22" i="24"/>
  <c r="G22" i="24"/>
  <c r="F22" i="24"/>
  <c r="E22" i="24"/>
  <c r="D22" i="24"/>
  <c r="H19" i="24"/>
  <c r="G19" i="24"/>
  <c r="F19" i="24"/>
  <c r="E19" i="24"/>
  <c r="D19" i="24"/>
  <c r="H15" i="24"/>
  <c r="G15" i="24"/>
  <c r="F15" i="24"/>
  <c r="E15" i="24"/>
  <c r="D15" i="24"/>
  <c r="D14" i="24" s="1"/>
  <c r="H198" i="23"/>
  <c r="H197" i="23" s="1"/>
  <c r="G198" i="23"/>
  <c r="G197" i="23" s="1"/>
  <c r="F198" i="23"/>
  <c r="F197" i="23" s="1"/>
  <c r="E198" i="23"/>
  <c r="E197" i="23" s="1"/>
  <c r="D198" i="23"/>
  <c r="D197" i="23" s="1"/>
  <c r="F192" i="23"/>
  <c r="H185" i="23"/>
  <c r="H184" i="23" s="1"/>
  <c r="G185" i="23"/>
  <c r="F185" i="23"/>
  <c r="F184" i="23" s="1"/>
  <c r="E185" i="23"/>
  <c r="D185" i="23"/>
  <c r="D184" i="23" s="1"/>
  <c r="G184" i="23"/>
  <c r="E184" i="23"/>
  <c r="H180" i="23"/>
  <c r="H179" i="23" s="1"/>
  <c r="G180" i="23"/>
  <c r="G179" i="23" s="1"/>
  <c r="F180" i="23"/>
  <c r="F179" i="23" s="1"/>
  <c r="E180" i="23"/>
  <c r="D180" i="23"/>
  <c r="D179" i="23" s="1"/>
  <c r="E179" i="23"/>
  <c r="F176" i="23"/>
  <c r="E176" i="23"/>
  <c r="D176" i="23"/>
  <c r="F167" i="23"/>
  <c r="E167" i="23"/>
  <c r="F154" i="23"/>
  <c r="F145" i="23" s="1"/>
  <c r="F144" i="23" s="1"/>
  <c r="E154" i="23"/>
  <c r="D154" i="23"/>
  <c r="D145" i="23" s="1"/>
  <c r="D144" i="23" s="1"/>
  <c r="H145" i="23"/>
  <c r="H144" i="23" s="1"/>
  <c r="H143" i="23" s="1"/>
  <c r="G145" i="23"/>
  <c r="G144" i="23" s="1"/>
  <c r="E145" i="23"/>
  <c r="E144" i="23" s="1"/>
  <c r="E143" i="23" s="1"/>
  <c r="D142" i="23"/>
  <c r="D141" i="23" s="1"/>
  <c r="D140" i="23" s="1"/>
  <c r="D139" i="23" s="1"/>
  <c r="H141" i="23"/>
  <c r="H140" i="23" s="1"/>
  <c r="H139" i="23" s="1"/>
  <c r="G141" i="23"/>
  <c r="G140" i="23" s="1"/>
  <c r="G139" i="23" s="1"/>
  <c r="F141" i="23"/>
  <c r="E141" i="23"/>
  <c r="E140" i="23" s="1"/>
  <c r="E139" i="23" s="1"/>
  <c r="F140" i="23"/>
  <c r="F139" i="23" s="1"/>
  <c r="H134" i="23"/>
  <c r="G134" i="23"/>
  <c r="F134" i="23"/>
  <c r="E134" i="23"/>
  <c r="D134" i="23"/>
  <c r="H133" i="23"/>
  <c r="G133" i="23"/>
  <c r="G132" i="23" s="1"/>
  <c r="G121" i="23" s="1"/>
  <c r="F133" i="23"/>
  <c r="F132" i="23" s="1"/>
  <c r="F121" i="23" s="1"/>
  <c r="E133" i="23"/>
  <c r="E132" i="23" s="1"/>
  <c r="E121" i="23" s="1"/>
  <c r="D133" i="23"/>
  <c r="H132" i="23"/>
  <c r="H121" i="23" s="1"/>
  <c r="D132" i="23"/>
  <c r="D121" i="23" s="1"/>
  <c r="F128" i="23"/>
  <c r="H119" i="23"/>
  <c r="G119" i="23"/>
  <c r="G118" i="23" s="1"/>
  <c r="G117" i="23" s="1"/>
  <c r="F119" i="23"/>
  <c r="E119" i="23"/>
  <c r="E118" i="23" s="1"/>
  <c r="E117" i="23" s="1"/>
  <c r="D119" i="23"/>
  <c r="D118" i="23" s="1"/>
  <c r="D117" i="23" s="1"/>
  <c r="H118" i="23"/>
  <c r="F118" i="23"/>
  <c r="H115" i="23"/>
  <c r="G115" i="23"/>
  <c r="F115" i="23"/>
  <c r="E115" i="23"/>
  <c r="D115" i="23"/>
  <c r="H111" i="23"/>
  <c r="G111" i="23"/>
  <c r="F111" i="23"/>
  <c r="E111" i="23"/>
  <c r="D111" i="23"/>
  <c r="H107" i="23"/>
  <c r="G107" i="23"/>
  <c r="F107" i="23"/>
  <c r="E107" i="23"/>
  <c r="D107" i="23"/>
  <c r="H105" i="23"/>
  <c r="G105" i="23"/>
  <c r="F105" i="23"/>
  <c r="E105" i="23"/>
  <c r="D105" i="23"/>
  <c r="H101" i="23"/>
  <c r="G101" i="23"/>
  <c r="F101" i="23"/>
  <c r="E101" i="23"/>
  <c r="D101" i="23"/>
  <c r="H96" i="23"/>
  <c r="G96" i="23"/>
  <c r="F96" i="23"/>
  <c r="E96" i="23"/>
  <c r="D96" i="23"/>
  <c r="H94" i="23"/>
  <c r="G94" i="23"/>
  <c r="F94" i="23"/>
  <c r="E94" i="23"/>
  <c r="D94" i="23"/>
  <c r="H91" i="23"/>
  <c r="G91" i="23"/>
  <c r="F91" i="23"/>
  <c r="E91" i="23"/>
  <c r="D91" i="23"/>
  <c r="F87" i="23"/>
  <c r="H75" i="23"/>
  <c r="G75" i="23"/>
  <c r="F75" i="23"/>
  <c r="E75" i="23"/>
  <c r="D75" i="23"/>
  <c r="H69" i="23"/>
  <c r="G69" i="23"/>
  <c r="F69" i="23"/>
  <c r="E69" i="23"/>
  <c r="D69" i="23"/>
  <c r="H66" i="23"/>
  <c r="G66" i="23"/>
  <c r="G65" i="23" s="1"/>
  <c r="F66" i="23"/>
  <c r="E66" i="23"/>
  <c r="E65" i="23" s="1"/>
  <c r="D66" i="23"/>
  <c r="D65" i="23" s="1"/>
  <c r="D59" i="23" s="1"/>
  <c r="D58" i="23" s="1"/>
  <c r="H65" i="23"/>
  <c r="F65" i="23"/>
  <c r="H61" i="23"/>
  <c r="G61" i="23"/>
  <c r="G60" i="23" s="1"/>
  <c r="F61" i="23"/>
  <c r="E61" i="23"/>
  <c r="E60" i="23" s="1"/>
  <c r="D61" i="23"/>
  <c r="H60" i="23"/>
  <c r="F60" i="23"/>
  <c r="D60" i="23"/>
  <c r="G54" i="23"/>
  <c r="G87" i="23" s="1"/>
  <c r="G128" i="23" s="1"/>
  <c r="G167" i="23" s="1"/>
  <c r="G192" i="23" s="1"/>
  <c r="F54" i="23"/>
  <c r="E54" i="23"/>
  <c r="E87" i="23" s="1"/>
  <c r="E128" i="23" s="1"/>
  <c r="E192" i="23" s="1"/>
  <c r="H42" i="23"/>
  <c r="G42" i="23"/>
  <c r="F42" i="23"/>
  <c r="E42" i="23"/>
  <c r="D42" i="23"/>
  <c r="H38" i="23"/>
  <c r="H37" i="23" s="1"/>
  <c r="G38" i="23"/>
  <c r="G37" i="23" s="1"/>
  <c r="F38" i="23"/>
  <c r="E38" i="23"/>
  <c r="E37" i="23" s="1"/>
  <c r="D38" i="23"/>
  <c r="F37" i="23"/>
  <c r="D37" i="23"/>
  <c r="H34" i="23"/>
  <c r="G34" i="23"/>
  <c r="F34" i="23"/>
  <c r="E34" i="23"/>
  <c r="D34" i="23"/>
  <c r="H30" i="23"/>
  <c r="G30" i="23"/>
  <c r="F30" i="23"/>
  <c r="E30" i="23"/>
  <c r="D30" i="23"/>
  <c r="H22" i="23"/>
  <c r="G22" i="23"/>
  <c r="F22" i="23"/>
  <c r="E22" i="23"/>
  <c r="D22" i="23"/>
  <c r="H19" i="23"/>
  <c r="G19" i="23"/>
  <c r="F19" i="23"/>
  <c r="E19" i="23"/>
  <c r="D19" i="23"/>
  <c r="H15" i="23"/>
  <c r="G15" i="23"/>
  <c r="G14" i="23" s="1"/>
  <c r="G13" i="23" s="1"/>
  <c r="G12" i="23" s="1"/>
  <c r="F15" i="23"/>
  <c r="E15" i="23"/>
  <c r="E14" i="23" s="1"/>
  <c r="E13" i="23" s="1"/>
  <c r="E12" i="23" s="1"/>
  <c r="D15" i="23"/>
  <c r="H14" i="23"/>
  <c r="F14" i="23"/>
  <c r="F13" i="23" s="1"/>
  <c r="F12" i="23" s="1"/>
  <c r="D14" i="23"/>
  <c r="D13" i="23" s="1"/>
  <c r="D12" i="23" s="1"/>
  <c r="G59" i="25" l="1"/>
  <c r="G58" i="25" s="1"/>
  <c r="G117" i="25"/>
  <c r="E13" i="25"/>
  <c r="E12" i="25" s="1"/>
  <c r="E117" i="25"/>
  <c r="G143" i="25"/>
  <c r="E37" i="24"/>
  <c r="D14" i="25"/>
  <c r="E79" i="29"/>
  <c r="F59" i="23"/>
  <c r="F58" i="23" s="1"/>
  <c r="D143" i="23"/>
  <c r="D206" i="23" s="1"/>
  <c r="E145" i="24"/>
  <c r="E144" i="24" s="1"/>
  <c r="E143" i="24" s="1"/>
  <c r="D65" i="25"/>
  <c r="D59" i="25" s="1"/>
  <c r="D58" i="25" s="1"/>
  <c r="H132" i="25"/>
  <c r="H121" i="25" s="1"/>
  <c r="D206" i="26"/>
  <c r="F19" i="29"/>
  <c r="O19" i="29" s="1"/>
  <c r="H59" i="23"/>
  <c r="H58" i="23" s="1"/>
  <c r="G37" i="24"/>
  <c r="F14" i="25"/>
  <c r="F13" i="25" s="1"/>
  <c r="F12" i="25" s="1"/>
  <c r="F11" i="25" s="1"/>
  <c r="F206" i="25" s="1"/>
  <c r="E9" i="28"/>
  <c r="F143" i="23"/>
  <c r="F12" i="28"/>
  <c r="D11" i="28"/>
  <c r="F13" i="29"/>
  <c r="D12" i="29"/>
  <c r="H14" i="25"/>
  <c r="H14" i="24"/>
  <c r="H65" i="25"/>
  <c r="H59" i="25" s="1"/>
  <c r="H58" i="25" s="1"/>
  <c r="F117" i="25"/>
  <c r="H143" i="25"/>
  <c r="F49" i="29"/>
  <c r="O49" i="29" s="1"/>
  <c r="D48" i="29"/>
  <c r="H13" i="23"/>
  <c r="H12" i="23" s="1"/>
  <c r="H11" i="23" s="1"/>
  <c r="H206" i="23" s="1"/>
  <c r="F117" i="23"/>
  <c r="F11" i="23" s="1"/>
  <c r="F206" i="23" s="1"/>
  <c r="F48" i="29"/>
  <c r="O48" i="29" s="1"/>
  <c r="O14" i="29"/>
  <c r="M13" i="29"/>
  <c r="H117" i="23"/>
  <c r="G143" i="23"/>
  <c r="G143" i="24"/>
  <c r="G13" i="25"/>
  <c r="G12" i="25" s="1"/>
  <c r="H117" i="25"/>
  <c r="F132" i="25"/>
  <c r="F121" i="25" s="1"/>
  <c r="F116" i="28"/>
  <c r="D90" i="28"/>
  <c r="F90" i="28" s="1"/>
  <c r="O18" i="35"/>
  <c r="M79" i="35"/>
  <c r="O79" i="35" s="1"/>
  <c r="O12" i="35"/>
  <c r="F20" i="29"/>
  <c r="O20" i="29" s="1"/>
  <c r="F18" i="29"/>
  <c r="F27" i="29"/>
  <c r="O27" i="29" s="1"/>
  <c r="F54" i="28"/>
  <c r="D53" i="28"/>
  <c r="E11" i="25"/>
  <c r="D13" i="25"/>
  <c r="D12" i="25" s="1"/>
  <c r="D11" i="25" s="1"/>
  <c r="H13" i="25"/>
  <c r="H12" i="25" s="1"/>
  <c r="H11" i="25" s="1"/>
  <c r="H206" i="25" s="1"/>
  <c r="E206" i="25"/>
  <c r="D206" i="25"/>
  <c r="E59" i="24"/>
  <c r="E58" i="24" s="1"/>
  <c r="F14" i="24"/>
  <c r="D132" i="24"/>
  <c r="D121" i="24" s="1"/>
  <c r="D117" i="24" s="1"/>
  <c r="F132" i="24"/>
  <c r="F121" i="24" s="1"/>
  <c r="F117" i="24" s="1"/>
  <c r="H132" i="24"/>
  <c r="H121" i="24" s="1"/>
  <c r="H117" i="24"/>
  <c r="G59" i="24"/>
  <c r="G58" i="24" s="1"/>
  <c r="E117" i="24"/>
  <c r="G117" i="24"/>
  <c r="H143" i="24"/>
  <c r="E14" i="24"/>
  <c r="E13" i="24" s="1"/>
  <c r="E12" i="24" s="1"/>
  <c r="E11" i="24" s="1"/>
  <c r="E206" i="24" s="1"/>
  <c r="G14" i="24"/>
  <c r="F37" i="24"/>
  <c r="H37" i="24"/>
  <c r="H13" i="24" s="1"/>
  <c r="H12" i="24" s="1"/>
  <c r="F65" i="24"/>
  <c r="F59" i="24" s="1"/>
  <c r="F58" i="24" s="1"/>
  <c r="H65" i="24"/>
  <c r="H59" i="24" s="1"/>
  <c r="H58" i="24" s="1"/>
  <c r="F145" i="24"/>
  <c r="F144" i="24" s="1"/>
  <c r="F143" i="24" s="1"/>
  <c r="D37" i="24"/>
  <c r="D65" i="24"/>
  <c r="D145" i="24"/>
  <c r="D11" i="23"/>
  <c r="E59" i="23"/>
  <c r="E58" i="23" s="1"/>
  <c r="E11" i="23" s="1"/>
  <c r="E206" i="23" s="1"/>
  <c r="G59" i="23"/>
  <c r="G58" i="23" s="1"/>
  <c r="G11" i="23" s="1"/>
  <c r="G206" i="23" s="1"/>
  <c r="G11" i="25" l="1"/>
  <c r="G206" i="25" s="1"/>
  <c r="D79" i="29"/>
  <c r="F79" i="29" s="1"/>
  <c r="D10" i="28"/>
  <c r="F10" i="28" s="1"/>
  <c r="F11" i="28"/>
  <c r="O13" i="29"/>
  <c r="M12" i="29"/>
  <c r="M79" i="29" s="1"/>
  <c r="F13" i="24"/>
  <c r="F12" i="24" s="1"/>
  <c r="G13" i="24"/>
  <c r="G12" i="24" s="1"/>
  <c r="G11" i="24" s="1"/>
  <c r="G206" i="24" s="1"/>
  <c r="O18" i="29"/>
  <c r="F12" i="29"/>
  <c r="F53" i="28"/>
  <c r="D9" i="28"/>
  <c r="F11" i="24"/>
  <c r="F206" i="24" s="1"/>
  <c r="H11" i="24"/>
  <c r="H206" i="24" s="1"/>
  <c r="D13" i="24"/>
  <c r="D144" i="24"/>
  <c r="D59" i="24"/>
  <c r="F123" i="17"/>
  <c r="F122" i="17"/>
  <c r="G121" i="17"/>
  <c r="E121" i="17"/>
  <c r="E120" i="17" s="1"/>
  <c r="D121" i="17"/>
  <c r="G120" i="17"/>
  <c r="D120" i="17"/>
  <c r="F119" i="17"/>
  <c r="F118" i="17"/>
  <c r="G117" i="17"/>
  <c r="E117" i="17"/>
  <c r="E116" i="17" s="1"/>
  <c r="D117" i="17"/>
  <c r="G116" i="17"/>
  <c r="D116" i="17"/>
  <c r="F115" i="17"/>
  <c r="G114" i="17"/>
  <c r="G113" i="17" s="1"/>
  <c r="G90" i="17" s="1"/>
  <c r="E114" i="17"/>
  <c r="D114" i="17"/>
  <c r="F114" i="17" s="1"/>
  <c r="E113" i="17"/>
  <c r="F106" i="17"/>
  <c r="G105" i="17"/>
  <c r="E105" i="17"/>
  <c r="D105" i="17"/>
  <c r="F104" i="17"/>
  <c r="F103" i="17"/>
  <c r="G102" i="17"/>
  <c r="E102" i="17"/>
  <c r="D102" i="17"/>
  <c r="F102" i="17" s="1"/>
  <c r="F101" i="17"/>
  <c r="F100" i="17"/>
  <c r="G99" i="17"/>
  <c r="E99" i="17"/>
  <c r="D99" i="17"/>
  <c r="F98" i="17"/>
  <c r="F97" i="17"/>
  <c r="F96" i="17"/>
  <c r="F95" i="17"/>
  <c r="F94" i="17"/>
  <c r="F93" i="17"/>
  <c r="G92" i="17"/>
  <c r="G91" i="17" s="1"/>
  <c r="E92" i="17"/>
  <c r="E124" i="17" s="1"/>
  <c r="D92" i="17"/>
  <c r="F92" i="17" s="1"/>
  <c r="F81" i="17"/>
  <c r="G80" i="17"/>
  <c r="G79" i="17" s="1"/>
  <c r="G78" i="17" s="1"/>
  <c r="E80" i="17"/>
  <c r="E79" i="17" s="1"/>
  <c r="E78" i="17" s="1"/>
  <c r="D80" i="17"/>
  <c r="D79" i="17"/>
  <c r="F77" i="17"/>
  <c r="G76" i="17"/>
  <c r="E76" i="17"/>
  <c r="D76" i="17"/>
  <c r="F76" i="17" s="1"/>
  <c r="F75" i="17"/>
  <c r="G74" i="17"/>
  <c r="E74" i="17"/>
  <c r="D74" i="17"/>
  <c r="F73" i="17"/>
  <c r="F72" i="17"/>
  <c r="G71" i="17"/>
  <c r="E71" i="17"/>
  <c r="D71" i="17"/>
  <c r="F71" i="17" s="1"/>
  <c r="F70" i="17"/>
  <c r="G69" i="17"/>
  <c r="E69" i="17"/>
  <c r="D69" i="17"/>
  <c r="F69" i="17" s="1"/>
  <c r="F68" i="17"/>
  <c r="G67" i="17"/>
  <c r="E67" i="17"/>
  <c r="D67" i="17"/>
  <c r="F67" i="17" s="1"/>
  <c r="F66" i="17"/>
  <c r="F65" i="17"/>
  <c r="G64" i="17"/>
  <c r="E64" i="17"/>
  <c r="D64" i="17"/>
  <c r="F63" i="17"/>
  <c r="F62" i="17"/>
  <c r="F61" i="17"/>
  <c r="F60" i="17"/>
  <c r="F59" i="17"/>
  <c r="G58" i="17"/>
  <c r="E58" i="17"/>
  <c r="D58" i="17"/>
  <c r="F57" i="17"/>
  <c r="G56" i="17"/>
  <c r="E56" i="17"/>
  <c r="E55" i="17" s="1"/>
  <c r="E54" i="17" s="1"/>
  <c r="D56" i="17"/>
  <c r="G55" i="17"/>
  <c r="G54" i="17" s="1"/>
  <c r="G53" i="17" s="1"/>
  <c r="G50" i="17"/>
  <c r="G87" i="17" s="1"/>
  <c r="G111" i="17" s="1"/>
  <c r="F50" i="17"/>
  <c r="F87" i="17" s="1"/>
  <c r="F111" i="17" s="1"/>
  <c r="F42" i="17"/>
  <c r="F41" i="17"/>
  <c r="F40" i="17"/>
  <c r="F39" i="17"/>
  <c r="G38" i="17"/>
  <c r="E38" i="17"/>
  <c r="D38" i="17"/>
  <c r="F38" i="17" s="1"/>
  <c r="F37" i="17"/>
  <c r="F36" i="17"/>
  <c r="F35" i="17"/>
  <c r="G34" i="17"/>
  <c r="E34" i="17"/>
  <c r="D34" i="17"/>
  <c r="F34" i="17" s="1"/>
  <c r="F32" i="17"/>
  <c r="G30" i="17"/>
  <c r="E30" i="17"/>
  <c r="D30" i="17"/>
  <c r="F29" i="17"/>
  <c r="F28" i="17"/>
  <c r="G27" i="17"/>
  <c r="E27" i="17"/>
  <c r="D27" i="17"/>
  <c r="F27" i="17" s="1"/>
  <c r="F26" i="17"/>
  <c r="F25" i="17"/>
  <c r="F24" i="17"/>
  <c r="F23" i="17"/>
  <c r="F22" i="17"/>
  <c r="F21" i="17"/>
  <c r="G20" i="17"/>
  <c r="E20" i="17"/>
  <c r="D20" i="17"/>
  <c r="F19" i="17"/>
  <c r="F18" i="17"/>
  <c r="G17" i="17"/>
  <c r="E17" i="17"/>
  <c r="D17" i="17"/>
  <c r="F17" i="17" s="1"/>
  <c r="F16" i="17"/>
  <c r="F15" i="17"/>
  <c r="F14" i="17"/>
  <c r="G13" i="17"/>
  <c r="E13" i="17"/>
  <c r="D13" i="17"/>
  <c r="F13" i="17" s="1"/>
  <c r="E43" i="17" l="1"/>
  <c r="F43" i="17" s="1"/>
  <c r="E53" i="17"/>
  <c r="O79" i="29"/>
  <c r="F20" i="17"/>
  <c r="F56" i="17"/>
  <c r="F105" i="17"/>
  <c r="D33" i="17"/>
  <c r="E33" i="17"/>
  <c r="D91" i="17"/>
  <c r="F79" i="17"/>
  <c r="G33" i="17"/>
  <c r="E91" i="17"/>
  <c r="E90" i="17" s="1"/>
  <c r="F116" i="17"/>
  <c r="F120" i="17"/>
  <c r="O12" i="29"/>
  <c r="D12" i="17"/>
  <c r="E12" i="17"/>
  <c r="D55" i="17"/>
  <c r="F55" i="17" s="1"/>
  <c r="F64" i="17"/>
  <c r="F80" i="17"/>
  <c r="D113" i="17"/>
  <c r="F113" i="17" s="1"/>
  <c r="G12" i="17"/>
  <c r="G11" i="17" s="1"/>
  <c r="G10" i="17" s="1"/>
  <c r="G9" i="17" s="1"/>
  <c r="G124" i="17" s="1"/>
  <c r="F30" i="17"/>
  <c r="F74" i="17"/>
  <c r="D78" i="17"/>
  <c r="F78" i="17" s="1"/>
  <c r="F99" i="17"/>
  <c r="F117" i="17"/>
  <c r="F121" i="17"/>
  <c r="D124" i="28"/>
  <c r="F9" i="28"/>
  <c r="F124" i="28" s="1"/>
  <c r="D143" i="24"/>
  <c r="D58" i="24"/>
  <c r="D12" i="24"/>
  <c r="F58" i="17"/>
  <c r="I79" i="16"/>
  <c r="F78" i="16"/>
  <c r="O78" i="16" s="1"/>
  <c r="M77" i="16"/>
  <c r="J77" i="16"/>
  <c r="J76" i="16" s="1"/>
  <c r="E77" i="16"/>
  <c r="E76" i="16" s="1"/>
  <c r="D77" i="16"/>
  <c r="D76" i="16"/>
  <c r="F75" i="16"/>
  <c r="O75" i="16" s="1"/>
  <c r="F74" i="16"/>
  <c r="O74" i="16" s="1"/>
  <c r="F73" i="16"/>
  <c r="O73" i="16" s="1"/>
  <c r="M72" i="16"/>
  <c r="J72" i="16"/>
  <c r="E72" i="16"/>
  <c r="D72" i="16"/>
  <c r="D71" i="16" s="1"/>
  <c r="L71" i="16"/>
  <c r="K71" i="16"/>
  <c r="K48" i="16" s="1"/>
  <c r="J71" i="16"/>
  <c r="E71" i="16"/>
  <c r="F70" i="16"/>
  <c r="O70" i="16" s="1"/>
  <c r="M69" i="16"/>
  <c r="J69" i="16"/>
  <c r="E69" i="16"/>
  <c r="D69" i="16"/>
  <c r="F69" i="16" s="1"/>
  <c r="O69" i="16" s="1"/>
  <c r="M68" i="16"/>
  <c r="J68" i="16"/>
  <c r="E68" i="16"/>
  <c r="M64" i="16"/>
  <c r="J64" i="16"/>
  <c r="F64" i="16"/>
  <c r="F56" i="16"/>
  <c r="M55" i="16"/>
  <c r="J55" i="16"/>
  <c r="J49" i="16" s="1"/>
  <c r="J48" i="16" s="1"/>
  <c r="E55" i="16"/>
  <c r="D55" i="16"/>
  <c r="F55" i="16" s="1"/>
  <c r="F54" i="16"/>
  <c r="O54" i="16" s="1"/>
  <c r="M53" i="16"/>
  <c r="J53" i="16"/>
  <c r="E53" i="16"/>
  <c r="E49" i="16" s="1"/>
  <c r="E48" i="16" s="1"/>
  <c r="D53" i="16"/>
  <c r="D49" i="16" s="1"/>
  <c r="F52" i="16"/>
  <c r="O52" i="16" s="1"/>
  <c r="O51" i="16"/>
  <c r="O50" i="16"/>
  <c r="F50" i="16"/>
  <c r="L48" i="16"/>
  <c r="F47" i="16"/>
  <c r="F46" i="16"/>
  <c r="O46" i="16" s="1"/>
  <c r="M45" i="16"/>
  <c r="J45" i="16"/>
  <c r="J44" i="16" s="1"/>
  <c r="E45" i="16"/>
  <c r="E44" i="16" s="1"/>
  <c r="E43" i="16" s="1"/>
  <c r="D45" i="16"/>
  <c r="D44" i="16" s="1"/>
  <c r="M44" i="16"/>
  <c r="M30" i="16" s="1"/>
  <c r="O30" i="16" s="1"/>
  <c r="F42" i="16"/>
  <c r="O42" i="16" s="1"/>
  <c r="F41" i="16"/>
  <c r="O41" i="16" s="1"/>
  <c r="M40" i="16"/>
  <c r="J40" i="16"/>
  <c r="E40" i="16"/>
  <c r="D40" i="16"/>
  <c r="F39" i="16"/>
  <c r="O39" i="16" s="1"/>
  <c r="F38" i="16"/>
  <c r="O38" i="16" s="1"/>
  <c r="M37" i="16"/>
  <c r="J37" i="16"/>
  <c r="E37" i="16"/>
  <c r="D37" i="16"/>
  <c r="F36" i="16"/>
  <c r="O36" i="16" s="1"/>
  <c r="F35" i="16"/>
  <c r="O35" i="16" s="1"/>
  <c r="F34" i="16"/>
  <c r="O34" i="16" s="1"/>
  <c r="F33" i="16"/>
  <c r="O33" i="16" s="1"/>
  <c r="F32" i="16"/>
  <c r="O32" i="16" s="1"/>
  <c r="F31" i="16"/>
  <c r="O31" i="16" s="1"/>
  <c r="F30" i="16"/>
  <c r="E29" i="16"/>
  <c r="E27" i="16" s="1"/>
  <c r="E28" i="16"/>
  <c r="F28" i="16" s="1"/>
  <c r="M27" i="16"/>
  <c r="J27" i="16"/>
  <c r="D27" i="16"/>
  <c r="F26" i="16"/>
  <c r="M25" i="16"/>
  <c r="J25" i="16"/>
  <c r="E25" i="16"/>
  <c r="E20" i="16" s="1"/>
  <c r="E19" i="16" s="1"/>
  <c r="E18" i="16" s="1"/>
  <c r="D25" i="16"/>
  <c r="F24" i="16"/>
  <c r="M23" i="16"/>
  <c r="J23" i="16"/>
  <c r="E23" i="16"/>
  <c r="D23" i="16"/>
  <c r="F23" i="16" s="1"/>
  <c r="F22" i="16"/>
  <c r="M21" i="16"/>
  <c r="J21" i="16"/>
  <c r="E21" i="16"/>
  <c r="D21" i="16"/>
  <c r="L20" i="16"/>
  <c r="K20" i="16"/>
  <c r="J20" i="16"/>
  <c r="J19" i="16" s="1"/>
  <c r="J18" i="16" s="1"/>
  <c r="L17" i="16"/>
  <c r="K17" i="16"/>
  <c r="F17" i="16"/>
  <c r="O17" i="16" s="1"/>
  <c r="O16" i="16"/>
  <c r="L16" i="16"/>
  <c r="K16" i="16"/>
  <c r="F16" i="16"/>
  <c r="M15" i="16"/>
  <c r="J15" i="16"/>
  <c r="E15" i="16"/>
  <c r="E14" i="16" s="1"/>
  <c r="E13" i="16" s="1"/>
  <c r="D15" i="16"/>
  <c r="D14" i="16" s="1"/>
  <c r="D13" i="16" s="1"/>
  <c r="M14" i="16"/>
  <c r="M13" i="16" s="1"/>
  <c r="J14" i="16"/>
  <c r="J13" i="16" s="1"/>
  <c r="L12" i="16"/>
  <c r="L79" i="16" s="1"/>
  <c r="K12" i="16"/>
  <c r="J30" i="16" l="1"/>
  <c r="J43" i="16"/>
  <c r="J12" i="16" s="1"/>
  <c r="J79" i="16" s="1"/>
  <c r="F44" i="16"/>
  <c r="D43" i="16"/>
  <c r="F43" i="16" s="1"/>
  <c r="F12" i="17"/>
  <c r="D11" i="17"/>
  <c r="K79" i="16"/>
  <c r="E12" i="16"/>
  <c r="E79" i="16" s="1"/>
  <c r="F29" i="16"/>
  <c r="O29" i="16" s="1"/>
  <c r="F40" i="16"/>
  <c r="F76" i="16"/>
  <c r="F33" i="17"/>
  <c r="F27" i="16"/>
  <c r="O27" i="16" s="1"/>
  <c r="F71" i="16"/>
  <c r="F21" i="16"/>
  <c r="D20" i="16"/>
  <c r="O45" i="16"/>
  <c r="D68" i="16"/>
  <c r="F68" i="16" s="1"/>
  <c r="O68" i="16" s="1"/>
  <c r="M76" i="16"/>
  <c r="O76" i="16" s="1"/>
  <c r="D54" i="17"/>
  <c r="M43" i="16"/>
  <c r="O40" i="16"/>
  <c r="F25" i="16"/>
  <c r="F77" i="16"/>
  <c r="O77" i="16" s="1"/>
  <c r="O44" i="16"/>
  <c r="F45" i="16"/>
  <c r="E11" i="17"/>
  <c r="E10" i="17" s="1"/>
  <c r="E9" i="17" s="1"/>
  <c r="F91" i="17"/>
  <c r="D90" i="17"/>
  <c r="F90" i="17" s="1"/>
  <c r="D206" i="24"/>
  <c r="D11" i="24"/>
  <c r="F54" i="17"/>
  <c r="D53" i="17"/>
  <c r="F14" i="16"/>
  <c r="O14" i="16" s="1"/>
  <c r="F13" i="16"/>
  <c r="O13" i="16" s="1"/>
  <c r="F15" i="16"/>
  <c r="F20" i="16"/>
  <c r="D19" i="16"/>
  <c r="F49" i="16"/>
  <c r="D48" i="16"/>
  <c r="F48" i="16" s="1"/>
  <c r="F37" i="16"/>
  <c r="O37" i="16" s="1"/>
  <c r="F53" i="16"/>
  <c r="O53" i="16" s="1"/>
  <c r="F72" i="16"/>
  <c r="O72" i="16" s="1"/>
  <c r="M20" i="16"/>
  <c r="M49" i="16"/>
  <c r="M71" i="16"/>
  <c r="I79" i="12"/>
  <c r="F78" i="12"/>
  <c r="O78" i="12" s="1"/>
  <c r="M77" i="12"/>
  <c r="J77" i="12"/>
  <c r="E77" i="12"/>
  <c r="D77" i="12"/>
  <c r="F77" i="12" s="1"/>
  <c r="O77" i="12" s="1"/>
  <c r="M76" i="12"/>
  <c r="J76" i="12"/>
  <c r="E76" i="12"/>
  <c r="F75" i="12"/>
  <c r="O75" i="12" s="1"/>
  <c r="F74" i="12"/>
  <c r="O74" i="12" s="1"/>
  <c r="F73" i="12"/>
  <c r="O73" i="12" s="1"/>
  <c r="M72" i="12"/>
  <c r="J72" i="12"/>
  <c r="J71" i="12" s="1"/>
  <c r="E72" i="12"/>
  <c r="E71" i="12" s="1"/>
  <c r="D72" i="12"/>
  <c r="F72" i="12" s="1"/>
  <c r="O72" i="12" s="1"/>
  <c r="M71" i="12"/>
  <c r="L71" i="12"/>
  <c r="L48" i="12" s="1"/>
  <c r="K71" i="12"/>
  <c r="D71" i="12"/>
  <c r="F71" i="12" s="1"/>
  <c r="F70" i="12"/>
  <c r="O70" i="12" s="1"/>
  <c r="M69" i="12"/>
  <c r="J69" i="12"/>
  <c r="E69" i="12"/>
  <c r="D69" i="12"/>
  <c r="M68" i="12"/>
  <c r="J68" i="12"/>
  <c r="E68" i="12"/>
  <c r="D68" i="12"/>
  <c r="M64" i="12"/>
  <c r="J64" i="12"/>
  <c r="F64" i="12"/>
  <c r="F56" i="12"/>
  <c r="M55" i="12"/>
  <c r="J55" i="12"/>
  <c r="E55" i="12"/>
  <c r="D55" i="12"/>
  <c r="O54" i="12"/>
  <c r="F54" i="12"/>
  <c r="M53" i="12"/>
  <c r="J53" i="12"/>
  <c r="E53" i="12"/>
  <c r="D53" i="12"/>
  <c r="D49" i="12" s="1"/>
  <c r="O52" i="12"/>
  <c r="F52" i="12"/>
  <c r="O51" i="12"/>
  <c r="F50" i="12"/>
  <c r="O50" i="12" s="1"/>
  <c r="M49" i="12"/>
  <c r="M48" i="12" s="1"/>
  <c r="K48" i="12"/>
  <c r="F47" i="12"/>
  <c r="F46" i="12"/>
  <c r="O46" i="12" s="1"/>
  <c r="M45" i="12"/>
  <c r="M44" i="12" s="1"/>
  <c r="J45" i="12"/>
  <c r="J44" i="12" s="1"/>
  <c r="E45" i="12"/>
  <c r="E44" i="12" s="1"/>
  <c r="E43" i="12" s="1"/>
  <c r="D45" i="12"/>
  <c r="F45" i="12" s="1"/>
  <c r="O45" i="12" s="1"/>
  <c r="F42" i="12"/>
  <c r="O42" i="12" s="1"/>
  <c r="F41" i="12"/>
  <c r="O41" i="12" s="1"/>
  <c r="M40" i="12"/>
  <c r="J40" i="12"/>
  <c r="E40" i="12"/>
  <c r="D40" i="12"/>
  <c r="F40" i="12" s="1"/>
  <c r="O40" i="12" s="1"/>
  <c r="F39" i="12"/>
  <c r="O39" i="12" s="1"/>
  <c r="F38" i="12"/>
  <c r="O38" i="12" s="1"/>
  <c r="M37" i="12"/>
  <c r="J37" i="12"/>
  <c r="E37" i="12"/>
  <c r="D37" i="12"/>
  <c r="F37" i="12" s="1"/>
  <c r="O37" i="12" s="1"/>
  <c r="F36" i="12"/>
  <c r="O36" i="12" s="1"/>
  <c r="F35" i="12"/>
  <c r="O35" i="12" s="1"/>
  <c r="F34" i="12"/>
  <c r="O34" i="12" s="1"/>
  <c r="F33" i="12"/>
  <c r="O33" i="12" s="1"/>
  <c r="F32" i="12"/>
  <c r="O32" i="12" s="1"/>
  <c r="F31" i="12"/>
  <c r="O31" i="12" s="1"/>
  <c r="F30" i="12"/>
  <c r="E29" i="12"/>
  <c r="F29" i="12" s="1"/>
  <c r="O29" i="12" s="1"/>
  <c r="E28" i="12"/>
  <c r="F28" i="12" s="1"/>
  <c r="M27" i="12"/>
  <c r="J27" i="12"/>
  <c r="D27" i="12"/>
  <c r="F26" i="12"/>
  <c r="M25" i="12"/>
  <c r="J25" i="12"/>
  <c r="E25" i="12"/>
  <c r="D25" i="12"/>
  <c r="F25" i="12" s="1"/>
  <c r="F24" i="12"/>
  <c r="M23" i="12"/>
  <c r="M20" i="12" s="1"/>
  <c r="M19" i="12" s="1"/>
  <c r="M18" i="12" s="1"/>
  <c r="J23" i="12"/>
  <c r="E23" i="12"/>
  <c r="D23" i="12"/>
  <c r="D20" i="12" s="1"/>
  <c r="D19" i="12" s="1"/>
  <c r="D18" i="12" s="1"/>
  <c r="F22" i="12"/>
  <c r="M21" i="12"/>
  <c r="J21" i="12"/>
  <c r="E21" i="12"/>
  <c r="D21" i="12"/>
  <c r="F21" i="12" s="1"/>
  <c r="L20" i="12"/>
  <c r="K20" i="12"/>
  <c r="J20" i="12"/>
  <c r="J19" i="12" s="1"/>
  <c r="J18" i="12" s="1"/>
  <c r="L17" i="12"/>
  <c r="K17" i="12"/>
  <c r="F17" i="12"/>
  <c r="O17" i="12" s="1"/>
  <c r="L16" i="12"/>
  <c r="K16" i="12"/>
  <c r="F16" i="12"/>
  <c r="O16" i="12" s="1"/>
  <c r="M15" i="12"/>
  <c r="M14" i="12" s="1"/>
  <c r="M13" i="12" s="1"/>
  <c r="J15" i="12"/>
  <c r="J14" i="12" s="1"/>
  <c r="J13" i="12" s="1"/>
  <c r="E15" i="12"/>
  <c r="E14" i="12" s="1"/>
  <c r="E13" i="12" s="1"/>
  <c r="D15" i="12"/>
  <c r="D14" i="12"/>
  <c r="D13" i="12"/>
  <c r="L12" i="12"/>
  <c r="K12" i="12"/>
  <c r="K79" i="12" s="1"/>
  <c r="J12" i="12" l="1"/>
  <c r="J79" i="12" s="1"/>
  <c r="M12" i="12"/>
  <c r="M79" i="12" s="1"/>
  <c r="J30" i="12"/>
  <c r="J43" i="12"/>
  <c r="M43" i="12"/>
  <c r="M30" i="12"/>
  <c r="O30" i="12" s="1"/>
  <c r="F49" i="12"/>
  <c r="O49" i="12" s="1"/>
  <c r="D48" i="12"/>
  <c r="F48" i="12" s="1"/>
  <c r="E49" i="12"/>
  <c r="E48" i="12" s="1"/>
  <c r="F14" i="12"/>
  <c r="J49" i="12"/>
  <c r="J48" i="12" s="1"/>
  <c r="F69" i="12"/>
  <c r="O43" i="16"/>
  <c r="F11" i="17"/>
  <c r="D10" i="17"/>
  <c r="F10" i="17" s="1"/>
  <c r="L79" i="12"/>
  <c r="D44" i="12"/>
  <c r="O69" i="12"/>
  <c r="D76" i="12"/>
  <c r="F76" i="12" s="1"/>
  <c r="O76" i="12" s="1"/>
  <c r="F13" i="12"/>
  <c r="F15" i="12"/>
  <c r="F55" i="12"/>
  <c r="F68" i="12"/>
  <c r="O68" i="12" s="1"/>
  <c r="F23" i="12"/>
  <c r="F53" i="12"/>
  <c r="O53" i="12" s="1"/>
  <c r="F53" i="17"/>
  <c r="M48" i="16"/>
  <c r="O48" i="16" s="1"/>
  <c r="O49" i="16"/>
  <c r="F19" i="16"/>
  <c r="D18" i="16"/>
  <c r="O15" i="16"/>
  <c r="P71" i="16"/>
  <c r="O71" i="16"/>
  <c r="M19" i="16"/>
  <c r="O20" i="16"/>
  <c r="O71" i="12"/>
  <c r="O13" i="12"/>
  <c r="O14" i="12"/>
  <c r="O15" i="12"/>
  <c r="O48" i="12"/>
  <c r="P71" i="12"/>
  <c r="E27" i="12"/>
  <c r="E20" i="12" s="1"/>
  <c r="E19" i="12" s="1"/>
  <c r="E18" i="12" s="1"/>
  <c r="E12" i="12" s="1"/>
  <c r="E79" i="12" s="1"/>
  <c r="D9" i="17" l="1"/>
  <c r="D124" i="17" s="1"/>
  <c r="F44" i="12"/>
  <c r="O44" i="12" s="1"/>
  <c r="D43" i="12"/>
  <c r="F18" i="16"/>
  <c r="F12" i="16" s="1"/>
  <c r="D12" i="16"/>
  <c r="D79" i="16" s="1"/>
  <c r="F79" i="16" s="1"/>
  <c r="M18" i="16"/>
  <c r="O19" i="16"/>
  <c r="F19" i="12"/>
  <c r="O19" i="12" s="1"/>
  <c r="F27" i="12"/>
  <c r="O27" i="12" s="1"/>
  <c r="F20" i="12"/>
  <c r="O20" i="12" s="1"/>
  <c r="F18" i="12"/>
  <c r="F123" i="14"/>
  <c r="F122" i="14"/>
  <c r="G121" i="14"/>
  <c r="G120" i="14" s="1"/>
  <c r="E121" i="14"/>
  <c r="E120" i="14" s="1"/>
  <c r="D121" i="14"/>
  <c r="D120" i="14" s="1"/>
  <c r="F120" i="14" s="1"/>
  <c r="F119" i="14"/>
  <c r="F118" i="14"/>
  <c r="G117" i="14"/>
  <c r="E117" i="14"/>
  <c r="E116" i="14" s="1"/>
  <c r="D117" i="14"/>
  <c r="G116" i="14"/>
  <c r="D116" i="14"/>
  <c r="F115" i="14"/>
  <c r="G114" i="14"/>
  <c r="G113" i="14" s="1"/>
  <c r="E114" i="14"/>
  <c r="D114" i="14"/>
  <c r="F114" i="14" s="1"/>
  <c r="E113" i="14"/>
  <c r="F106" i="14"/>
  <c r="G105" i="14"/>
  <c r="E105" i="14"/>
  <c r="D105" i="14"/>
  <c r="F104" i="14"/>
  <c r="F103" i="14"/>
  <c r="G102" i="14"/>
  <c r="E102" i="14"/>
  <c r="D102" i="14"/>
  <c r="F102" i="14" s="1"/>
  <c r="F101" i="14"/>
  <c r="F100" i="14"/>
  <c r="G99" i="14"/>
  <c r="E99" i="14"/>
  <c r="D99" i="14"/>
  <c r="F98" i="14"/>
  <c r="F97" i="14"/>
  <c r="F96" i="14"/>
  <c r="F95" i="14"/>
  <c r="F94" i="14"/>
  <c r="F93" i="14"/>
  <c r="G92" i="14"/>
  <c r="G91" i="14" s="1"/>
  <c r="E92" i="14"/>
  <c r="E124" i="14" s="1"/>
  <c r="D92" i="14"/>
  <c r="F92" i="14" s="1"/>
  <c r="D91" i="14"/>
  <c r="F81" i="14"/>
  <c r="G80" i="14"/>
  <c r="G79" i="14" s="1"/>
  <c r="G78" i="14" s="1"/>
  <c r="E80" i="14"/>
  <c r="D80" i="14"/>
  <c r="F80" i="14" s="1"/>
  <c r="E79" i="14"/>
  <c r="D79" i="14"/>
  <c r="F79" i="14" s="1"/>
  <c r="E78" i="14"/>
  <c r="F77" i="14"/>
  <c r="G76" i="14"/>
  <c r="E76" i="14"/>
  <c r="D76" i="14"/>
  <c r="F76" i="14" s="1"/>
  <c r="F75" i="14"/>
  <c r="G74" i="14"/>
  <c r="E74" i="14"/>
  <c r="D74" i="14"/>
  <c r="F73" i="14"/>
  <c r="F72" i="14"/>
  <c r="G71" i="14"/>
  <c r="E71" i="14"/>
  <c r="D71" i="14"/>
  <c r="F71" i="14" s="1"/>
  <c r="F70" i="14"/>
  <c r="G69" i="14"/>
  <c r="E69" i="14"/>
  <c r="D69" i="14"/>
  <c r="F69" i="14" s="1"/>
  <c r="F68" i="14"/>
  <c r="G67" i="14"/>
  <c r="E67" i="14"/>
  <c r="D67" i="14"/>
  <c r="F67" i="14" s="1"/>
  <c r="F66" i="14"/>
  <c r="F65" i="14"/>
  <c r="G64" i="14"/>
  <c r="E64" i="14"/>
  <c r="D64" i="14"/>
  <c r="F64" i="14" s="1"/>
  <c r="F63" i="14"/>
  <c r="F62" i="14"/>
  <c r="F61" i="14"/>
  <c r="F60" i="14"/>
  <c r="F59" i="14"/>
  <c r="G58" i="14"/>
  <c r="E58" i="14"/>
  <c r="D58" i="14"/>
  <c r="F57" i="14"/>
  <c r="G56" i="14"/>
  <c r="E56" i="14"/>
  <c r="E55" i="14" s="1"/>
  <c r="E54" i="14" s="1"/>
  <c r="D56" i="14"/>
  <c r="G55" i="14"/>
  <c r="G54" i="14" s="1"/>
  <c r="G53" i="14" s="1"/>
  <c r="G50" i="14"/>
  <c r="G87" i="14" s="1"/>
  <c r="G111" i="14" s="1"/>
  <c r="F50" i="14"/>
  <c r="F87" i="14" s="1"/>
  <c r="F111" i="14" s="1"/>
  <c r="F42" i="14"/>
  <c r="F41" i="14"/>
  <c r="F40" i="14"/>
  <c r="F39" i="14"/>
  <c r="G38" i="14"/>
  <c r="G33" i="14" s="1"/>
  <c r="E38" i="14"/>
  <c r="D38" i="14"/>
  <c r="F38" i="14" s="1"/>
  <c r="F37" i="14"/>
  <c r="F36" i="14"/>
  <c r="F35" i="14"/>
  <c r="G34" i="14"/>
  <c r="E34" i="14"/>
  <c r="D34" i="14"/>
  <c r="F34" i="14" s="1"/>
  <c r="F32" i="14"/>
  <c r="G30" i="14"/>
  <c r="E30" i="14"/>
  <c r="D30" i="14"/>
  <c r="F29" i="14"/>
  <c r="F28" i="14"/>
  <c r="G27" i="14"/>
  <c r="E27" i="14"/>
  <c r="D27" i="14"/>
  <c r="F27" i="14" s="1"/>
  <c r="F26" i="14"/>
  <c r="F25" i="14"/>
  <c r="F24" i="14"/>
  <c r="F23" i="14"/>
  <c r="F22" i="14"/>
  <c r="F21" i="14"/>
  <c r="G20" i="14"/>
  <c r="E20" i="14"/>
  <c r="D20" i="14"/>
  <c r="F19" i="14"/>
  <c r="F18" i="14"/>
  <c r="G17" i="14"/>
  <c r="E17" i="14"/>
  <c r="D17" i="14"/>
  <c r="F17" i="14" s="1"/>
  <c r="F16" i="14"/>
  <c r="F15" i="14"/>
  <c r="F14" i="14"/>
  <c r="G13" i="14"/>
  <c r="E13" i="14"/>
  <c r="D13" i="14"/>
  <c r="E43" i="14" l="1"/>
  <c r="F43" i="14" s="1"/>
  <c r="E53" i="14"/>
  <c r="G90" i="14"/>
  <c r="E91" i="14"/>
  <c r="F91" i="14" s="1"/>
  <c r="F116" i="14"/>
  <c r="D12" i="14"/>
  <c r="E12" i="14"/>
  <c r="D55" i="14"/>
  <c r="D113" i="14"/>
  <c r="F9" i="17"/>
  <c r="F124" i="17" s="1"/>
  <c r="F13" i="14"/>
  <c r="G12" i="14"/>
  <c r="G11" i="14" s="1"/>
  <c r="G10" i="14" s="1"/>
  <c r="G9" i="14" s="1"/>
  <c r="E90" i="14"/>
  <c r="D33" i="14"/>
  <c r="F30" i="14"/>
  <c r="F74" i="14"/>
  <c r="D78" i="14"/>
  <c r="F78" i="14" s="1"/>
  <c r="F99" i="14"/>
  <c r="F117" i="14"/>
  <c r="F121" i="14"/>
  <c r="F43" i="12"/>
  <c r="O43" i="12" s="1"/>
  <c r="D12" i="12"/>
  <c r="D79" i="12" s="1"/>
  <c r="F79" i="12" s="1"/>
  <c r="O79" i="12" s="1"/>
  <c r="F20" i="14"/>
  <c r="F56" i="14"/>
  <c r="F105" i="14"/>
  <c r="M12" i="16"/>
  <c r="O18" i="16"/>
  <c r="F12" i="12"/>
  <c r="O12" i="12" s="1"/>
  <c r="O18" i="12"/>
  <c r="F55" i="14"/>
  <c r="D54" i="14"/>
  <c r="F58" i="14"/>
  <c r="I79" i="10"/>
  <c r="F78" i="10"/>
  <c r="O78" i="10" s="1"/>
  <c r="M77" i="10"/>
  <c r="J77" i="10"/>
  <c r="J76" i="10" s="1"/>
  <c r="E77" i="10"/>
  <c r="E76" i="10" s="1"/>
  <c r="D77" i="10"/>
  <c r="D76" i="10" s="1"/>
  <c r="M76" i="10"/>
  <c r="F75" i="10"/>
  <c r="O75" i="10" s="1"/>
  <c r="F74" i="10"/>
  <c r="O74" i="10" s="1"/>
  <c r="F73" i="10"/>
  <c r="O73" i="10" s="1"/>
  <c r="M72" i="10"/>
  <c r="J72" i="10"/>
  <c r="J71" i="10" s="1"/>
  <c r="E72" i="10"/>
  <c r="E71" i="10" s="1"/>
  <c r="D72" i="10"/>
  <c r="D71" i="10" s="1"/>
  <c r="L71" i="10"/>
  <c r="K71" i="10"/>
  <c r="F70" i="10"/>
  <c r="O70" i="10" s="1"/>
  <c r="M69" i="10"/>
  <c r="J69" i="10"/>
  <c r="J68" i="10" s="1"/>
  <c r="E69" i="10"/>
  <c r="E68" i="10" s="1"/>
  <c r="D69" i="10"/>
  <c r="M68" i="10"/>
  <c r="D68" i="10"/>
  <c r="M64" i="10"/>
  <c r="J64" i="10"/>
  <c r="F64" i="10"/>
  <c r="F56" i="10"/>
  <c r="M55" i="10"/>
  <c r="J55" i="10"/>
  <c r="E55" i="10"/>
  <c r="D55" i="10"/>
  <c r="F55" i="10" s="1"/>
  <c r="F54" i="10"/>
  <c r="O54" i="10" s="1"/>
  <c r="M53" i="10"/>
  <c r="J53" i="10"/>
  <c r="J49" i="10" s="1"/>
  <c r="E53" i="10"/>
  <c r="E49" i="10" s="1"/>
  <c r="D53" i="10"/>
  <c r="D49" i="10" s="1"/>
  <c r="F52" i="10"/>
  <c r="O52" i="10" s="1"/>
  <c r="O51" i="10"/>
  <c r="F50" i="10"/>
  <c r="O50" i="10" s="1"/>
  <c r="L48" i="10"/>
  <c r="L79" i="10" s="1"/>
  <c r="K48" i="10"/>
  <c r="K79" i="10" s="1"/>
  <c r="F47" i="10"/>
  <c r="F46" i="10"/>
  <c r="O46" i="10" s="1"/>
  <c r="M45" i="10"/>
  <c r="J45" i="10"/>
  <c r="E45" i="10"/>
  <c r="E44" i="10" s="1"/>
  <c r="E43" i="10" s="1"/>
  <c r="D45" i="10"/>
  <c r="D44" i="10" s="1"/>
  <c r="J44" i="10"/>
  <c r="J43" i="10" s="1"/>
  <c r="F42" i="10"/>
  <c r="O42" i="10" s="1"/>
  <c r="F41" i="10"/>
  <c r="O41" i="10" s="1"/>
  <c r="M40" i="10"/>
  <c r="J40" i="10"/>
  <c r="J22" i="10" s="1"/>
  <c r="J21" i="10" s="1"/>
  <c r="E40" i="10"/>
  <c r="D40" i="10"/>
  <c r="F39" i="10"/>
  <c r="O39" i="10" s="1"/>
  <c r="F38" i="10"/>
  <c r="O38" i="10" s="1"/>
  <c r="M37" i="10"/>
  <c r="J37" i="10"/>
  <c r="E37" i="10"/>
  <c r="D37" i="10"/>
  <c r="F36" i="10"/>
  <c r="O36" i="10" s="1"/>
  <c r="F35" i="10"/>
  <c r="O35" i="10" s="1"/>
  <c r="F34" i="10"/>
  <c r="O34" i="10" s="1"/>
  <c r="F33" i="10"/>
  <c r="O33" i="10" s="1"/>
  <c r="F32" i="10"/>
  <c r="O32" i="10" s="1"/>
  <c r="F31" i="10"/>
  <c r="O31" i="10" s="1"/>
  <c r="F30" i="10"/>
  <c r="F29" i="10"/>
  <c r="O29" i="10" s="1"/>
  <c r="E29" i="10"/>
  <c r="E28" i="10" s="1"/>
  <c r="F28" i="10" s="1"/>
  <c r="M27" i="10"/>
  <c r="J27" i="10"/>
  <c r="E27" i="10"/>
  <c r="D27" i="10"/>
  <c r="F26" i="10"/>
  <c r="E25" i="10"/>
  <c r="D25" i="10"/>
  <c r="F25" i="10" s="1"/>
  <c r="F24" i="10"/>
  <c r="E23" i="10"/>
  <c r="E20" i="10" s="1"/>
  <c r="E19" i="10" s="1"/>
  <c r="E18" i="10" s="1"/>
  <c r="E12" i="10" s="1"/>
  <c r="D23" i="10"/>
  <c r="F22" i="10"/>
  <c r="E21" i="10"/>
  <c r="D21" i="10"/>
  <c r="L20" i="10"/>
  <c r="K20" i="10"/>
  <c r="L17" i="10"/>
  <c r="K17" i="10"/>
  <c r="F17" i="10"/>
  <c r="L16" i="10"/>
  <c r="K16" i="10"/>
  <c r="F16" i="10"/>
  <c r="E15" i="10"/>
  <c r="E14" i="10" s="1"/>
  <c r="E13" i="10" s="1"/>
  <c r="D15" i="10"/>
  <c r="D14" i="10" s="1"/>
  <c r="D13" i="10" s="1"/>
  <c r="F123" i="9"/>
  <c r="F122" i="9"/>
  <c r="G121" i="9"/>
  <c r="G120" i="9" s="1"/>
  <c r="E121" i="9"/>
  <c r="E120" i="9" s="1"/>
  <c r="D121" i="9"/>
  <c r="D120" i="9" s="1"/>
  <c r="F119" i="9"/>
  <c r="F118" i="9"/>
  <c r="G117" i="9"/>
  <c r="G116" i="9" s="1"/>
  <c r="E117" i="9"/>
  <c r="E116" i="9" s="1"/>
  <c r="D117" i="9"/>
  <c r="D116" i="9"/>
  <c r="F115" i="9"/>
  <c r="G114" i="9"/>
  <c r="E114" i="9"/>
  <c r="E113" i="9" s="1"/>
  <c r="D114" i="9"/>
  <c r="F114" i="9" s="1"/>
  <c r="G113" i="9"/>
  <c r="F106" i="9"/>
  <c r="G105" i="9"/>
  <c r="E105" i="9"/>
  <c r="D105" i="9"/>
  <c r="F104" i="9"/>
  <c r="F103" i="9"/>
  <c r="G102" i="9"/>
  <c r="E102" i="9"/>
  <c r="D102" i="9"/>
  <c r="F102" i="9" s="1"/>
  <c r="F101" i="9"/>
  <c r="F100" i="9"/>
  <c r="G99" i="9"/>
  <c r="E99" i="9"/>
  <c r="D99" i="9"/>
  <c r="F98" i="9"/>
  <c r="F97" i="9"/>
  <c r="F96" i="9"/>
  <c r="F95" i="9"/>
  <c r="F94" i="9"/>
  <c r="F93" i="9"/>
  <c r="G92" i="9"/>
  <c r="G91" i="9" s="1"/>
  <c r="E92" i="9"/>
  <c r="E124" i="9" s="1"/>
  <c r="D92" i="9"/>
  <c r="F92" i="9" s="1"/>
  <c r="F81" i="9"/>
  <c r="G80" i="9"/>
  <c r="E80" i="9"/>
  <c r="D80" i="9"/>
  <c r="F80" i="9" s="1"/>
  <c r="G79" i="9"/>
  <c r="G78" i="9" s="1"/>
  <c r="E79" i="9"/>
  <c r="E78" i="9" s="1"/>
  <c r="F77" i="9"/>
  <c r="G76" i="9"/>
  <c r="G55" i="9" s="1"/>
  <c r="G54" i="9" s="1"/>
  <c r="G53" i="9" s="1"/>
  <c r="E76" i="9"/>
  <c r="D76" i="9"/>
  <c r="F75" i="9"/>
  <c r="G74" i="9"/>
  <c r="E74" i="9"/>
  <c r="D74" i="9"/>
  <c r="F73" i="9"/>
  <c r="F72" i="9"/>
  <c r="G71" i="9"/>
  <c r="E71" i="9"/>
  <c r="D71" i="9"/>
  <c r="F70" i="9"/>
  <c r="G69" i="9"/>
  <c r="E69" i="9"/>
  <c r="D69" i="9"/>
  <c r="F68" i="9"/>
  <c r="G67" i="9"/>
  <c r="E67" i="9"/>
  <c r="D67" i="9"/>
  <c r="F66" i="9"/>
  <c r="F65" i="9"/>
  <c r="G64" i="9"/>
  <c r="E64" i="9"/>
  <c r="D64" i="9"/>
  <c r="F64" i="9" s="1"/>
  <c r="F63" i="9"/>
  <c r="F62" i="9"/>
  <c r="F61" i="9"/>
  <c r="F60" i="9"/>
  <c r="F59" i="9"/>
  <c r="G58" i="9"/>
  <c r="E58" i="9"/>
  <c r="D58" i="9"/>
  <c r="F57" i="9"/>
  <c r="G56" i="9"/>
  <c r="E56" i="9"/>
  <c r="D56" i="9"/>
  <c r="F56" i="9" s="1"/>
  <c r="G50" i="9"/>
  <c r="G87" i="9" s="1"/>
  <c r="G111" i="9" s="1"/>
  <c r="F50" i="9"/>
  <c r="F87" i="9" s="1"/>
  <c r="F111" i="9" s="1"/>
  <c r="F42" i="9"/>
  <c r="F41" i="9"/>
  <c r="F40" i="9"/>
  <c r="F39" i="9"/>
  <c r="G38" i="9"/>
  <c r="E38" i="9"/>
  <c r="D38" i="9"/>
  <c r="F38" i="9" s="1"/>
  <c r="F37" i="9"/>
  <c r="F36" i="9"/>
  <c r="F35" i="9"/>
  <c r="G34" i="9"/>
  <c r="E34" i="9"/>
  <c r="D34" i="9"/>
  <c r="F34" i="9" s="1"/>
  <c r="F32" i="9"/>
  <c r="F31" i="9"/>
  <c r="G30" i="9"/>
  <c r="E30" i="9"/>
  <c r="D30" i="9"/>
  <c r="F29" i="9"/>
  <c r="F28" i="9"/>
  <c r="G27" i="9"/>
  <c r="E27" i="9"/>
  <c r="D27" i="9"/>
  <c r="F26" i="9"/>
  <c r="F25" i="9"/>
  <c r="F24" i="9"/>
  <c r="F23" i="9"/>
  <c r="F22" i="9"/>
  <c r="F21" i="9"/>
  <c r="G20" i="9"/>
  <c r="E20" i="9"/>
  <c r="D20" i="9"/>
  <c r="F20" i="9" s="1"/>
  <c r="F19" i="9"/>
  <c r="F18" i="9"/>
  <c r="G17" i="9"/>
  <c r="E17" i="9"/>
  <c r="D17" i="9"/>
  <c r="F16" i="9"/>
  <c r="F15" i="9"/>
  <c r="F14" i="9"/>
  <c r="G13" i="9"/>
  <c r="G12" i="9" s="1"/>
  <c r="E13" i="9"/>
  <c r="E12" i="9" s="1"/>
  <c r="D13" i="9"/>
  <c r="E91" i="9" l="1"/>
  <c r="F12" i="14"/>
  <c r="D11" i="14"/>
  <c r="F68" i="10"/>
  <c r="O68" i="10" s="1"/>
  <c r="G124" i="14"/>
  <c r="G33" i="9"/>
  <c r="G11" i="9" s="1"/>
  <c r="G10" i="9" s="1"/>
  <c r="G9" i="9" s="1"/>
  <c r="F21" i="10"/>
  <c r="E33" i="14"/>
  <c r="E11" i="14" s="1"/>
  <c r="E10" i="14" s="1"/>
  <c r="E9" i="14" s="1"/>
  <c r="F105" i="9"/>
  <c r="J26" i="10"/>
  <c r="J25" i="10" s="1"/>
  <c r="J17" i="10" s="1"/>
  <c r="F27" i="10"/>
  <c r="O27" i="10" s="1"/>
  <c r="F69" i="10"/>
  <c r="O69" i="10" s="1"/>
  <c r="F113" i="14"/>
  <c r="D90" i="14"/>
  <c r="F90" i="14" s="1"/>
  <c r="F30" i="9"/>
  <c r="E55" i="9"/>
  <c r="E54" i="9" s="1"/>
  <c r="E53" i="9" s="1"/>
  <c r="M79" i="16"/>
  <c r="O79" i="16" s="1"/>
  <c r="O12" i="16"/>
  <c r="F54" i="14"/>
  <c r="D53" i="14"/>
  <c r="E48" i="10"/>
  <c r="E79" i="10" s="1"/>
  <c r="E90" i="9"/>
  <c r="J48" i="10"/>
  <c r="F120" i="9"/>
  <c r="F13" i="9"/>
  <c r="F27" i="9"/>
  <c r="D55" i="9"/>
  <c r="D113" i="9"/>
  <c r="F113" i="9" s="1"/>
  <c r="D20" i="10"/>
  <c r="D19" i="10" s="1"/>
  <c r="F116" i="9"/>
  <c r="F71" i="10"/>
  <c r="F67" i="9"/>
  <c r="F69" i="9"/>
  <c r="F71" i="9"/>
  <c r="D79" i="9"/>
  <c r="J30" i="10"/>
  <c r="J24" i="10" s="1"/>
  <c r="O76" i="10"/>
  <c r="D12" i="9"/>
  <c r="F12" i="9" s="1"/>
  <c r="D33" i="9"/>
  <c r="F74" i="9"/>
  <c r="F76" i="9"/>
  <c r="D91" i="9"/>
  <c r="F99" i="9"/>
  <c r="G90" i="9"/>
  <c r="F117" i="9"/>
  <c r="F121" i="9"/>
  <c r="F23" i="10"/>
  <c r="F40" i="10"/>
  <c r="F76" i="10"/>
  <c r="F77" i="10"/>
  <c r="O77" i="10" s="1"/>
  <c r="F44" i="10"/>
  <c r="D43" i="10"/>
  <c r="F43" i="10" s="1"/>
  <c r="F20" i="10"/>
  <c r="F37" i="10"/>
  <c r="O37" i="10" s="1"/>
  <c r="F45" i="10"/>
  <c r="O45" i="10" s="1"/>
  <c r="F13" i="10"/>
  <c r="F14" i="10"/>
  <c r="F15" i="10"/>
  <c r="M22" i="10"/>
  <c r="M21" i="10" s="1"/>
  <c r="O40" i="10"/>
  <c r="M44" i="10"/>
  <c r="F49" i="10"/>
  <c r="D48" i="10"/>
  <c r="F48" i="10" s="1"/>
  <c r="F53" i="10"/>
  <c r="O53" i="10" s="1"/>
  <c r="F72" i="10"/>
  <c r="O72" i="10" s="1"/>
  <c r="M49" i="10"/>
  <c r="M71" i="10"/>
  <c r="D54" i="9"/>
  <c r="F17" i="9"/>
  <c r="F58" i="9"/>
  <c r="E43" i="9" l="1"/>
  <c r="F33" i="14"/>
  <c r="F55" i="9"/>
  <c r="D11" i="9"/>
  <c r="F11" i="14"/>
  <c r="D10" i="14"/>
  <c r="F10" i="14" s="1"/>
  <c r="F53" i="14"/>
  <c r="F91" i="9"/>
  <c r="D90" i="9"/>
  <c r="F90" i="9" s="1"/>
  <c r="J16" i="10"/>
  <c r="J15" i="10" s="1"/>
  <c r="J14" i="10" s="1"/>
  <c r="J13" i="10" s="1"/>
  <c r="J23" i="10"/>
  <c r="J20" i="10" s="1"/>
  <c r="J19" i="10" s="1"/>
  <c r="J18" i="10" s="1"/>
  <c r="G124" i="9"/>
  <c r="F79" i="9"/>
  <c r="D78" i="9"/>
  <c r="F78" i="9" s="1"/>
  <c r="P71" i="10"/>
  <c r="O71" i="10"/>
  <c r="F19" i="10"/>
  <c r="D18" i="10"/>
  <c r="M48" i="10"/>
  <c r="O48" i="10" s="1"/>
  <c r="O49" i="10"/>
  <c r="O44" i="10"/>
  <c r="M30" i="10"/>
  <c r="M26" i="10"/>
  <c r="M25" i="10" s="1"/>
  <c r="M17" i="10" s="1"/>
  <c r="O17" i="10" s="1"/>
  <c r="M43" i="10"/>
  <c r="O43" i="10" s="1"/>
  <c r="F54" i="9"/>
  <c r="D53" i="9"/>
  <c r="F53" i="9" s="1"/>
  <c r="D10" i="9"/>
  <c r="D9" i="14" l="1"/>
  <c r="F9" i="14" s="1"/>
  <c r="F124" i="14" s="1"/>
  <c r="F43" i="9"/>
  <c r="E33" i="9"/>
  <c r="D124" i="14"/>
  <c r="J12" i="10"/>
  <c r="J79" i="10" s="1"/>
  <c r="O30" i="10"/>
  <c r="M24" i="10"/>
  <c r="F18" i="10"/>
  <c r="F12" i="10" s="1"/>
  <c r="D12" i="10"/>
  <c r="D79" i="10" s="1"/>
  <c r="F79" i="10" s="1"/>
  <c r="D9" i="9"/>
  <c r="E11" i="9" l="1"/>
  <c r="F33" i="9"/>
  <c r="M23" i="10"/>
  <c r="M20" i="10" s="1"/>
  <c r="M16" i="10"/>
  <c r="D124" i="9"/>
  <c r="I79" i="6"/>
  <c r="F78" i="6"/>
  <c r="O78" i="6" s="1"/>
  <c r="M77" i="6"/>
  <c r="M76" i="6" s="1"/>
  <c r="J77" i="6"/>
  <c r="E77" i="6"/>
  <c r="D77" i="6"/>
  <c r="F77" i="6" s="1"/>
  <c r="O77" i="6" s="1"/>
  <c r="J76" i="6"/>
  <c r="E76" i="6"/>
  <c r="D76" i="6"/>
  <c r="F76" i="6" s="1"/>
  <c r="F75" i="6"/>
  <c r="O75" i="6" s="1"/>
  <c r="F74" i="6"/>
  <c r="O74" i="6" s="1"/>
  <c r="F73" i="6"/>
  <c r="O73" i="6" s="1"/>
  <c r="M72" i="6"/>
  <c r="J72" i="6"/>
  <c r="J71" i="6" s="1"/>
  <c r="E72" i="6"/>
  <c r="E71" i="6" s="1"/>
  <c r="D72" i="6"/>
  <c r="F72" i="6" s="1"/>
  <c r="M71" i="6"/>
  <c r="L71" i="6"/>
  <c r="L48" i="6" s="1"/>
  <c r="K71" i="6"/>
  <c r="F70" i="6"/>
  <c r="O70" i="6" s="1"/>
  <c r="M69" i="6"/>
  <c r="J69" i="6"/>
  <c r="J68" i="6" s="1"/>
  <c r="E69" i="6"/>
  <c r="E68" i="6" s="1"/>
  <c r="D69" i="6"/>
  <c r="D68" i="6" s="1"/>
  <c r="M68" i="6"/>
  <c r="M64" i="6"/>
  <c r="J64" i="6"/>
  <c r="F64" i="6"/>
  <c r="F56" i="6"/>
  <c r="M55" i="6"/>
  <c r="J55" i="6"/>
  <c r="E55" i="6"/>
  <c r="D55" i="6"/>
  <c r="F54" i="6"/>
  <c r="O54" i="6" s="1"/>
  <c r="M53" i="6"/>
  <c r="J53" i="6"/>
  <c r="J49" i="6" s="1"/>
  <c r="E53" i="6"/>
  <c r="E49" i="6" s="1"/>
  <c r="D53" i="6"/>
  <c r="F52" i="6"/>
  <c r="O52" i="6" s="1"/>
  <c r="O51" i="6"/>
  <c r="F50" i="6"/>
  <c r="O50" i="6" s="1"/>
  <c r="M49" i="6"/>
  <c r="K48" i="6"/>
  <c r="F47" i="6"/>
  <c r="F46" i="6"/>
  <c r="O46" i="6" s="1"/>
  <c r="M45" i="6"/>
  <c r="J45" i="6"/>
  <c r="E45" i="6"/>
  <c r="E44" i="6" s="1"/>
  <c r="E43" i="6" s="1"/>
  <c r="D45" i="6"/>
  <c r="D44" i="6" s="1"/>
  <c r="D43" i="6" s="1"/>
  <c r="M44" i="6"/>
  <c r="M30" i="6" s="1"/>
  <c r="J44" i="6"/>
  <c r="J30" i="6" s="1"/>
  <c r="J24" i="6" s="1"/>
  <c r="M43" i="6"/>
  <c r="F42" i="6"/>
  <c r="O42" i="6" s="1"/>
  <c r="O41" i="6"/>
  <c r="F41" i="6"/>
  <c r="M40" i="6"/>
  <c r="J40" i="6"/>
  <c r="E40" i="6"/>
  <c r="D40" i="6"/>
  <c r="F39" i="6"/>
  <c r="O39" i="6" s="1"/>
  <c r="O38" i="6"/>
  <c r="F38" i="6"/>
  <c r="M37" i="6"/>
  <c r="J37" i="6"/>
  <c r="E37" i="6"/>
  <c r="D37" i="6"/>
  <c r="F36" i="6"/>
  <c r="O36" i="6" s="1"/>
  <c r="O35" i="6"/>
  <c r="F35" i="6"/>
  <c r="F34" i="6"/>
  <c r="O34" i="6" s="1"/>
  <c r="O33" i="6"/>
  <c r="F33" i="6"/>
  <c r="F32" i="6"/>
  <c r="O32" i="6" s="1"/>
  <c r="F31" i="6"/>
  <c r="O31" i="6" s="1"/>
  <c r="F30" i="6"/>
  <c r="E29" i="6"/>
  <c r="F29" i="6" s="1"/>
  <c r="O29" i="6" s="1"/>
  <c r="M27" i="6"/>
  <c r="J27" i="6"/>
  <c r="D27" i="6"/>
  <c r="F26" i="6"/>
  <c r="M25" i="6"/>
  <c r="J25" i="6"/>
  <c r="E25" i="6"/>
  <c r="D25" i="6"/>
  <c r="F24" i="6"/>
  <c r="E23" i="6"/>
  <c r="D23" i="6"/>
  <c r="F22" i="6"/>
  <c r="M21" i="6"/>
  <c r="J21" i="6"/>
  <c r="E21" i="6"/>
  <c r="D21" i="6"/>
  <c r="F21" i="6" s="1"/>
  <c r="L20" i="6"/>
  <c r="K20" i="6"/>
  <c r="D20" i="6"/>
  <c r="D19" i="6" s="1"/>
  <c r="D18" i="6" s="1"/>
  <c r="L17" i="6"/>
  <c r="K17" i="6"/>
  <c r="F17" i="6"/>
  <c r="O17" i="6" s="1"/>
  <c r="L16" i="6"/>
  <c r="K16" i="6"/>
  <c r="F16" i="6"/>
  <c r="E15" i="6"/>
  <c r="E14" i="6" s="1"/>
  <c r="E13" i="6" s="1"/>
  <c r="D15" i="6"/>
  <c r="D14" i="6" s="1"/>
  <c r="L12" i="6"/>
  <c r="K12" i="6"/>
  <c r="H198" i="2"/>
  <c r="H197" i="2" s="1"/>
  <c r="G198" i="2"/>
  <c r="G197" i="2" s="1"/>
  <c r="F198" i="2"/>
  <c r="F197" i="2" s="1"/>
  <c r="E198" i="2"/>
  <c r="E197" i="2" s="1"/>
  <c r="D198" i="2"/>
  <c r="D197" i="2" s="1"/>
  <c r="F192" i="2"/>
  <c r="H185" i="2"/>
  <c r="H184" i="2" s="1"/>
  <c r="G185" i="2"/>
  <c r="F185" i="2"/>
  <c r="F184" i="2" s="1"/>
  <c r="E185" i="2"/>
  <c r="E184" i="2" s="1"/>
  <c r="D185" i="2"/>
  <c r="D184" i="2" s="1"/>
  <c r="G184" i="2"/>
  <c r="H180" i="2"/>
  <c r="H179" i="2" s="1"/>
  <c r="G180" i="2"/>
  <c r="F180" i="2"/>
  <c r="F179" i="2" s="1"/>
  <c r="E180" i="2"/>
  <c r="E179" i="2" s="1"/>
  <c r="D180" i="2"/>
  <c r="D179" i="2" s="1"/>
  <c r="G179" i="2"/>
  <c r="F176" i="2"/>
  <c r="E176" i="2"/>
  <c r="D176" i="2"/>
  <c r="F167" i="2"/>
  <c r="E167" i="2"/>
  <c r="F154" i="2"/>
  <c r="E154" i="2"/>
  <c r="D154" i="2"/>
  <c r="H145" i="2"/>
  <c r="H144" i="2" s="1"/>
  <c r="G145" i="2"/>
  <c r="G144" i="2" s="1"/>
  <c r="D142" i="2"/>
  <c r="D141" i="2" s="1"/>
  <c r="D140" i="2" s="1"/>
  <c r="D139" i="2" s="1"/>
  <c r="H141" i="2"/>
  <c r="H140" i="2" s="1"/>
  <c r="H139" i="2" s="1"/>
  <c r="G141" i="2"/>
  <c r="G140" i="2" s="1"/>
  <c r="G139" i="2" s="1"/>
  <c r="F141" i="2"/>
  <c r="F140" i="2" s="1"/>
  <c r="F139" i="2" s="1"/>
  <c r="E141" i="2"/>
  <c r="E140" i="2" s="1"/>
  <c r="E139" i="2" s="1"/>
  <c r="H134" i="2"/>
  <c r="G134" i="2"/>
  <c r="F134" i="2"/>
  <c r="E134" i="2"/>
  <c r="D134" i="2"/>
  <c r="H133" i="2"/>
  <c r="G133" i="2"/>
  <c r="F133" i="2"/>
  <c r="E133" i="2"/>
  <c r="D133" i="2"/>
  <c r="F128" i="2"/>
  <c r="H119" i="2"/>
  <c r="H118" i="2" s="1"/>
  <c r="G119" i="2"/>
  <c r="G118" i="2" s="1"/>
  <c r="F119" i="2"/>
  <c r="F118" i="2" s="1"/>
  <c r="E119" i="2"/>
  <c r="E118" i="2" s="1"/>
  <c r="D119" i="2"/>
  <c r="D118" i="2" s="1"/>
  <c r="H115" i="2"/>
  <c r="G115" i="2"/>
  <c r="F115" i="2"/>
  <c r="E115" i="2"/>
  <c r="D115" i="2"/>
  <c r="H111" i="2"/>
  <c r="G111" i="2"/>
  <c r="F111" i="2"/>
  <c r="E111" i="2"/>
  <c r="D111" i="2"/>
  <c r="H107" i="2"/>
  <c r="G107" i="2"/>
  <c r="F107" i="2"/>
  <c r="E107" i="2"/>
  <c r="D107" i="2"/>
  <c r="H105" i="2"/>
  <c r="G105" i="2"/>
  <c r="F105" i="2"/>
  <c r="E105" i="2"/>
  <c r="D105" i="2"/>
  <c r="H101" i="2"/>
  <c r="G101" i="2"/>
  <c r="F101" i="2"/>
  <c r="E101" i="2"/>
  <c r="D101" i="2"/>
  <c r="H96" i="2"/>
  <c r="G96" i="2"/>
  <c r="F96" i="2"/>
  <c r="E96" i="2"/>
  <c r="D96" i="2"/>
  <c r="H94" i="2"/>
  <c r="G94" i="2"/>
  <c r="F94" i="2"/>
  <c r="E94" i="2"/>
  <c r="D94" i="2"/>
  <c r="H91" i="2"/>
  <c r="G91" i="2"/>
  <c r="F91" i="2"/>
  <c r="E91" i="2"/>
  <c r="D91" i="2"/>
  <c r="F87" i="2"/>
  <c r="H75" i="2"/>
  <c r="G75" i="2"/>
  <c r="F75" i="2"/>
  <c r="E75" i="2"/>
  <c r="D75" i="2"/>
  <c r="H69" i="2"/>
  <c r="G69" i="2"/>
  <c r="F69" i="2"/>
  <c r="E69" i="2"/>
  <c r="D69" i="2"/>
  <c r="H66" i="2"/>
  <c r="G66" i="2"/>
  <c r="F66" i="2"/>
  <c r="E66" i="2"/>
  <c r="D66" i="2"/>
  <c r="H61" i="2"/>
  <c r="H60" i="2" s="1"/>
  <c r="G61" i="2"/>
  <c r="G60" i="2" s="1"/>
  <c r="F61" i="2"/>
  <c r="F60" i="2" s="1"/>
  <c r="E61" i="2"/>
  <c r="E60" i="2" s="1"/>
  <c r="D61" i="2"/>
  <c r="D60" i="2" s="1"/>
  <c r="G54" i="2"/>
  <c r="G87" i="2" s="1"/>
  <c r="G128" i="2" s="1"/>
  <c r="G167" i="2" s="1"/>
  <c r="G192" i="2" s="1"/>
  <c r="F54" i="2"/>
  <c r="E54" i="2"/>
  <c r="E87" i="2" s="1"/>
  <c r="E128" i="2" s="1"/>
  <c r="E192" i="2" s="1"/>
  <c r="H42" i="2"/>
  <c r="G42" i="2"/>
  <c r="F42" i="2"/>
  <c r="E42" i="2"/>
  <c r="D42" i="2"/>
  <c r="H38" i="2"/>
  <c r="G38" i="2"/>
  <c r="F38" i="2"/>
  <c r="F37" i="2" s="1"/>
  <c r="E38" i="2"/>
  <c r="D38" i="2"/>
  <c r="H34" i="2"/>
  <c r="G34" i="2"/>
  <c r="F34" i="2"/>
  <c r="E34" i="2"/>
  <c r="D34" i="2"/>
  <c r="H30" i="2"/>
  <c r="G30" i="2"/>
  <c r="F30" i="2"/>
  <c r="E30" i="2"/>
  <c r="D30" i="2"/>
  <c r="H22" i="2"/>
  <c r="G22" i="2"/>
  <c r="F22" i="2"/>
  <c r="E22" i="2"/>
  <c r="D22" i="2"/>
  <c r="H19" i="2"/>
  <c r="G19" i="2"/>
  <c r="F19" i="2"/>
  <c r="E19" i="2"/>
  <c r="D19" i="2"/>
  <c r="H15" i="2"/>
  <c r="G15" i="2"/>
  <c r="F15" i="2"/>
  <c r="E15" i="2"/>
  <c r="D15" i="2"/>
  <c r="M48" i="6" l="1"/>
  <c r="F14" i="6"/>
  <c r="D13" i="6"/>
  <c r="F13" i="6" s="1"/>
  <c r="D12" i="6"/>
  <c r="F65" i="2"/>
  <c r="K79" i="6"/>
  <c r="O72" i="6"/>
  <c r="J43" i="6"/>
  <c r="O76" i="6"/>
  <c r="D71" i="6"/>
  <c r="F71" i="6" s="1"/>
  <c r="F15" i="6"/>
  <c r="F53" i="6"/>
  <c r="E10" i="9"/>
  <c r="F11" i="9"/>
  <c r="F14" i="2"/>
  <c r="F13" i="2" s="1"/>
  <c r="F12" i="2" s="1"/>
  <c r="D132" i="2"/>
  <c r="D121" i="2" s="1"/>
  <c r="D117" i="2" s="1"/>
  <c r="J23" i="6"/>
  <c r="J20" i="6" s="1"/>
  <c r="J19" i="6" s="1"/>
  <c r="J18" i="6" s="1"/>
  <c r="J16" i="6"/>
  <c r="J15" i="6" s="1"/>
  <c r="J14" i="6" s="1"/>
  <c r="J13" i="6" s="1"/>
  <c r="O30" i="6"/>
  <c r="M24" i="6"/>
  <c r="F23" i="6"/>
  <c r="F37" i="6"/>
  <c r="O37" i="6" s="1"/>
  <c r="F40" i="6"/>
  <c r="O40" i="6" s="1"/>
  <c r="F43" i="6"/>
  <c r="O43" i="6" s="1"/>
  <c r="F44" i="6"/>
  <c r="O44" i="6" s="1"/>
  <c r="F45" i="6"/>
  <c r="O45" i="6" s="1"/>
  <c r="E48" i="6"/>
  <c r="L79" i="6"/>
  <c r="J48" i="6"/>
  <c r="H132" i="2"/>
  <c r="H121" i="2" s="1"/>
  <c r="H117" i="2" s="1"/>
  <c r="F25" i="6"/>
  <c r="E28" i="6"/>
  <c r="F28" i="6" s="1"/>
  <c r="D49" i="6"/>
  <c r="F55" i="6"/>
  <c r="F68" i="6"/>
  <c r="O68" i="6" s="1"/>
  <c r="F69" i="6"/>
  <c r="O69" i="6" s="1"/>
  <c r="D14" i="2"/>
  <c r="H14" i="2"/>
  <c r="D37" i="2"/>
  <c r="H37" i="2"/>
  <c r="D65" i="2"/>
  <c r="D59" i="2" s="1"/>
  <c r="D58" i="2" s="1"/>
  <c r="H65" i="2"/>
  <c r="H59" i="2" s="1"/>
  <c r="H58" i="2" s="1"/>
  <c r="E132" i="2"/>
  <c r="E121" i="2" s="1"/>
  <c r="E117" i="2" s="1"/>
  <c r="G132" i="2"/>
  <c r="G121" i="2" s="1"/>
  <c r="G117" i="2" s="1"/>
  <c r="F132" i="2"/>
  <c r="F121" i="2" s="1"/>
  <c r="F117" i="2" s="1"/>
  <c r="G143" i="2"/>
  <c r="D145" i="2"/>
  <c r="D144" i="2" s="1"/>
  <c r="D143" i="2" s="1"/>
  <c r="F145" i="2"/>
  <c r="F144" i="2" s="1"/>
  <c r="F143" i="2" s="1"/>
  <c r="E145" i="2"/>
  <c r="E144" i="2" s="1"/>
  <c r="E143" i="2" s="1"/>
  <c r="F59" i="2"/>
  <c r="F58" i="2" s="1"/>
  <c r="H143" i="2"/>
  <c r="E14" i="2"/>
  <c r="G14" i="2"/>
  <c r="E37" i="2"/>
  <c r="G37" i="2"/>
  <c r="E65" i="2"/>
  <c r="E59" i="2" s="1"/>
  <c r="E58" i="2" s="1"/>
  <c r="G65" i="2"/>
  <c r="G59" i="2" s="1"/>
  <c r="G58" i="2" s="1"/>
  <c r="M19" i="10"/>
  <c r="O20" i="10"/>
  <c r="M15" i="10"/>
  <c r="O16" i="10"/>
  <c r="O53" i="6"/>
  <c r="O71" i="6"/>
  <c r="P71" i="6"/>
  <c r="E27" i="6"/>
  <c r="E20" i="6" s="1"/>
  <c r="E19" i="6" s="1"/>
  <c r="E18" i="6" s="1"/>
  <c r="E12" i="6" s="1"/>
  <c r="E9" i="9" l="1"/>
  <c r="F9" i="9" s="1"/>
  <c r="F124" i="9" s="1"/>
  <c r="F10" i="9"/>
  <c r="J12" i="6"/>
  <c r="J79" i="6" s="1"/>
  <c r="M16" i="6"/>
  <c r="M23" i="6"/>
  <c r="M20" i="6" s="1"/>
  <c r="M19" i="6" s="1"/>
  <c r="M18" i="6" s="1"/>
  <c r="F49" i="6"/>
  <c r="O49" i="6" s="1"/>
  <c r="D48" i="6"/>
  <c r="E79" i="6"/>
  <c r="D13" i="2"/>
  <c r="D12" i="2" s="1"/>
  <c r="D11" i="2" s="1"/>
  <c r="D206" i="2" s="1"/>
  <c r="F11" i="2"/>
  <c r="F206" i="2" s="1"/>
  <c r="H13" i="2"/>
  <c r="H12" i="2" s="1"/>
  <c r="H11" i="2" s="1"/>
  <c r="H206" i="2" s="1"/>
  <c r="G13" i="2"/>
  <c r="G12" i="2" s="1"/>
  <c r="G11" i="2" s="1"/>
  <c r="G206" i="2" s="1"/>
  <c r="E13" i="2"/>
  <c r="E12" i="2" s="1"/>
  <c r="E11" i="2" s="1"/>
  <c r="E206" i="2" s="1"/>
  <c r="M14" i="10"/>
  <c r="O15" i="10"/>
  <c r="M18" i="10"/>
  <c r="O18" i="10" s="1"/>
  <c r="O19" i="10"/>
  <c r="F20" i="6"/>
  <c r="F18" i="6"/>
  <c r="F27" i="6"/>
  <c r="O27" i="6" s="1"/>
  <c r="F19" i="6"/>
  <c r="F123" i="5"/>
  <c r="F122" i="5"/>
  <c r="G121" i="5"/>
  <c r="G120" i="5" s="1"/>
  <c r="E121" i="5"/>
  <c r="D121" i="5"/>
  <c r="F121" i="5" s="1"/>
  <c r="E120" i="5"/>
  <c r="F119" i="5"/>
  <c r="F118" i="5"/>
  <c r="G117" i="5"/>
  <c r="G116" i="5" s="1"/>
  <c r="E117" i="5"/>
  <c r="D117" i="5"/>
  <c r="F117" i="5" s="1"/>
  <c r="E116" i="5"/>
  <c r="F115" i="5"/>
  <c r="G114" i="5"/>
  <c r="E114" i="5"/>
  <c r="E113" i="5" s="1"/>
  <c r="D114" i="5"/>
  <c r="G113" i="5"/>
  <c r="D113" i="5"/>
  <c r="F106" i="5"/>
  <c r="G105" i="5"/>
  <c r="E105" i="5"/>
  <c r="D105" i="5"/>
  <c r="F104" i="5"/>
  <c r="F103" i="5"/>
  <c r="G102" i="5"/>
  <c r="E102" i="5"/>
  <c r="D102" i="5"/>
  <c r="F101" i="5"/>
  <c r="F100" i="5"/>
  <c r="G99" i="5"/>
  <c r="E99" i="5"/>
  <c r="D99" i="5"/>
  <c r="F99" i="5" s="1"/>
  <c r="F98" i="5"/>
  <c r="F97" i="5"/>
  <c r="F96" i="5"/>
  <c r="F95" i="5"/>
  <c r="F94" i="5"/>
  <c r="F93" i="5"/>
  <c r="G92" i="5"/>
  <c r="G91" i="5" s="1"/>
  <c r="G90" i="5" s="1"/>
  <c r="E92" i="5"/>
  <c r="E124" i="5" s="1"/>
  <c r="D92" i="5"/>
  <c r="F81" i="5"/>
  <c r="G80" i="5"/>
  <c r="E80" i="5"/>
  <c r="E79" i="5" s="1"/>
  <c r="E78" i="5" s="1"/>
  <c r="D80" i="5"/>
  <c r="G79" i="5"/>
  <c r="G78" i="5" s="1"/>
  <c r="D79" i="5"/>
  <c r="F77" i="5"/>
  <c r="G76" i="5"/>
  <c r="E76" i="5"/>
  <c r="D76" i="5"/>
  <c r="F75" i="5"/>
  <c r="G74" i="5"/>
  <c r="E74" i="5"/>
  <c r="D74" i="5"/>
  <c r="F73" i="5"/>
  <c r="F72" i="5"/>
  <c r="G71" i="5"/>
  <c r="E71" i="5"/>
  <c r="D71" i="5"/>
  <c r="F71" i="5" s="1"/>
  <c r="F70" i="5"/>
  <c r="G69" i="5"/>
  <c r="E69" i="5"/>
  <c r="D69" i="5"/>
  <c r="F69" i="5" s="1"/>
  <c r="F68" i="5"/>
  <c r="G67" i="5"/>
  <c r="E67" i="5"/>
  <c r="D67" i="5"/>
  <c r="F67" i="5" s="1"/>
  <c r="F66" i="5"/>
  <c r="F65" i="5"/>
  <c r="G64" i="5"/>
  <c r="E64" i="5"/>
  <c r="D64" i="5"/>
  <c r="F63" i="5"/>
  <c r="F62" i="5"/>
  <c r="F61" i="5"/>
  <c r="F60" i="5"/>
  <c r="F59" i="5"/>
  <c r="G58" i="5"/>
  <c r="E58" i="5"/>
  <c r="D58" i="5"/>
  <c r="F57" i="5"/>
  <c r="G56" i="5"/>
  <c r="E56" i="5"/>
  <c r="D56" i="5"/>
  <c r="G50" i="5"/>
  <c r="G87" i="5" s="1"/>
  <c r="G111" i="5" s="1"/>
  <c r="F50" i="5"/>
  <c r="F87" i="5" s="1"/>
  <c r="F111" i="5" s="1"/>
  <c r="F42" i="5"/>
  <c r="F41" i="5"/>
  <c r="F40" i="5"/>
  <c r="F39" i="5"/>
  <c r="G38" i="5"/>
  <c r="E38" i="5"/>
  <c r="D38" i="5"/>
  <c r="F37" i="5"/>
  <c r="F36" i="5"/>
  <c r="F35" i="5"/>
  <c r="G34" i="5"/>
  <c r="G33" i="5" s="1"/>
  <c r="E34" i="5"/>
  <c r="D34" i="5"/>
  <c r="F32" i="5"/>
  <c r="F31" i="5"/>
  <c r="G30" i="5"/>
  <c r="E30" i="5"/>
  <c r="D30" i="5"/>
  <c r="F29" i="5"/>
  <c r="F28" i="5"/>
  <c r="G27" i="5"/>
  <c r="E27" i="5"/>
  <c r="D27" i="5"/>
  <c r="F26" i="5"/>
  <c r="F25" i="5"/>
  <c r="F24" i="5"/>
  <c r="F23" i="5"/>
  <c r="F22" i="5"/>
  <c r="F21" i="5"/>
  <c r="G20" i="5"/>
  <c r="E20" i="5"/>
  <c r="D20" i="5"/>
  <c r="F19" i="5"/>
  <c r="F18" i="5"/>
  <c r="G17" i="5"/>
  <c r="E17" i="5"/>
  <c r="D17" i="5"/>
  <c r="F16" i="5"/>
  <c r="F15" i="5"/>
  <c r="F14" i="5"/>
  <c r="G13" i="5"/>
  <c r="E13" i="5"/>
  <c r="D13" i="5"/>
  <c r="F27" i="5" l="1"/>
  <c r="E55" i="5"/>
  <c r="E54" i="5" s="1"/>
  <c r="F17" i="5"/>
  <c r="F105" i="5"/>
  <c r="F13" i="5"/>
  <c r="G12" i="5"/>
  <c r="G11" i="5" s="1"/>
  <c r="G10" i="5" s="1"/>
  <c r="D55" i="5"/>
  <c r="D91" i="5"/>
  <c r="F91" i="5" s="1"/>
  <c r="O20" i="6"/>
  <c r="F48" i="6"/>
  <c r="O48" i="6" s="1"/>
  <c r="D79" i="6"/>
  <c r="F30" i="5"/>
  <c r="D33" i="5"/>
  <c r="D11" i="5" s="1"/>
  <c r="F56" i="5"/>
  <c r="F58" i="5"/>
  <c r="F64" i="5"/>
  <c r="F80" i="5"/>
  <c r="E91" i="5"/>
  <c r="E90" i="5" s="1"/>
  <c r="F102" i="5"/>
  <c r="F114" i="5"/>
  <c r="D116" i="5"/>
  <c r="F116" i="5" s="1"/>
  <c r="D120" i="5"/>
  <c r="F120" i="5" s="1"/>
  <c r="O19" i="6"/>
  <c r="F79" i="5"/>
  <c r="D12" i="5"/>
  <c r="E12" i="5"/>
  <c r="F20" i="5"/>
  <c r="F34" i="5"/>
  <c r="G55" i="5"/>
  <c r="G54" i="5" s="1"/>
  <c r="G53" i="5" s="1"/>
  <c r="G9" i="5" s="1"/>
  <c r="G124" i="5" s="1"/>
  <c r="F74" i="5"/>
  <c r="F76" i="5"/>
  <c r="D78" i="5"/>
  <c r="F78" i="5" s="1"/>
  <c r="F92" i="5"/>
  <c r="F79" i="6"/>
  <c r="O16" i="6"/>
  <c r="M15" i="6"/>
  <c r="M13" i="10"/>
  <c r="O14" i="10"/>
  <c r="O18" i="6"/>
  <c r="F12" i="6"/>
  <c r="E53" i="5"/>
  <c r="E43" i="5"/>
  <c r="F38" i="5"/>
  <c r="F113" i="5"/>
  <c r="F55" i="5" l="1"/>
  <c r="D54" i="5"/>
  <c r="F12" i="5"/>
  <c r="M14" i="6"/>
  <c r="O15" i="6"/>
  <c r="D90" i="5"/>
  <c r="F90" i="5" s="1"/>
  <c r="M12" i="10"/>
  <c r="O13" i="10"/>
  <c r="F43" i="5"/>
  <c r="E33" i="5"/>
  <c r="D10" i="5"/>
  <c r="F54" i="5" l="1"/>
  <c r="D53" i="5"/>
  <c r="F53" i="5" s="1"/>
  <c r="M13" i="6"/>
  <c r="O14" i="6"/>
  <c r="M79" i="10"/>
  <c r="O79" i="10" s="1"/>
  <c r="O12" i="10"/>
  <c r="E11" i="5"/>
  <c r="F33" i="5"/>
  <c r="D9" i="5" l="1"/>
  <c r="D124" i="5" s="1"/>
  <c r="M12" i="6"/>
  <c r="O13" i="6"/>
  <c r="E10" i="5"/>
  <c r="F11" i="5"/>
  <c r="M79" i="6" l="1"/>
  <c r="O79" i="6" s="1"/>
  <c r="O12" i="6"/>
  <c r="E9" i="5"/>
  <c r="F9" i="5" s="1"/>
  <c r="F124" i="5" s="1"/>
  <c r="F10" i="5"/>
</calcChain>
</file>

<file path=xl/sharedStrings.xml><?xml version="1.0" encoding="utf-8"?>
<sst xmlns="http://schemas.openxmlformats.org/spreadsheetml/2006/main" count="6163" uniqueCount="301">
  <si>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</si>
  <si>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</si>
  <si>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</si>
  <si>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</si>
  <si>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</si>
  <si>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</si>
  <si>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VIGENCIA FISCAL: 2017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</si>
  <si>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</si>
  <si>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</si>
  <si>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</si>
  <si>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</si>
  <si>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</si>
  <si>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</si>
  <si>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</si>
  <si>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</si>
  <si>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</si>
  <si>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</si>
  <si>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</si>
  <si>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</si>
  <si>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</si>
  <si>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</si>
  <si>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</si>
  <si>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</si>
  <si>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</si>
  <si>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</si>
  <si>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</si>
  <si>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</si>
  <si>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SUBSIDIO DE ALIMENTACIÓN</t>
  </si>
  <si>
    <t>PRIMA DE VACACIONES</t>
  </si>
  <si>
    <t>PRIMA DE NAVIDAD</t>
  </si>
  <si>
    <t>BONIFICACIÓN DE  DIRECCIÓN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</si>
  <si>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</si>
  <si>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</si>
  <si>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</si>
  <si>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</si>
  <si>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</si>
  <si>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</si>
  <si>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</si>
  <si>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</si>
  <si>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</si>
  <si>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</si>
  <si>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</si>
  <si>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</si>
  <si>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</si>
  <si>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</si>
  <si>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</si>
  <si>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</si>
  <si>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</si>
  <si>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</si>
  <si>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</si>
  <si>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</si>
  <si>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</si>
  <si>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</si>
  <si>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</si>
  <si>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</si>
  <si>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</si>
  <si>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</si>
  <si>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</si>
  <si>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</si>
  <si>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</si>
  <si>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</si>
  <si>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</si>
  <si>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</si>
  <si>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</si>
  <si>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</si>
  <si>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</si>
  <si>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SEGUROS DE INFIDILIDAD Y RIESGOS FINANCIEROS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</si>
  <si>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</si>
  <si>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</si>
  <si>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</si>
  <si>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</si>
  <si>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</si>
  <si>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</si>
  <si>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</si>
  <si>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</si>
  <si>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</si>
  <si>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</si>
  <si>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MEJORAMIENTO Y MANTENIMIENTO DE INFRAESTRUCTURA PROPIA DEL SECTOR</t>
  </si>
  <si>
    <t>INTERSUBSECTORIAL TRANSPORTE</t>
  </si>
  <si>
    <t>MEJORAMIENTO , MANTENIMIENTO DE LA CONCESIÓN RUTA CARIBE MUNICIPIO DE BARRANQUILLA DEPARTAMENTO DE ATLANTICO</t>
  </si>
  <si>
    <t>MEJORAMIENTO MANTENIMIENTO CONCESIÓN CORDOBA- SUCRE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</si>
  <si>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</si>
  <si>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</si>
  <si>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</si>
  <si>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REHABILITACIÓN Y MANTENIMIENTO DEL CORREDOR  ZIPAQUIRA - BUCARAMANGA (PALENQUE)</t>
  </si>
  <si>
    <t>RED VIAL NACIONAL</t>
  </si>
  <si>
    <t>REHABILITACION MEJORAMIENTO,CONSTRUCCION,MANTENIMIENTO Y OPERACION DEL CORREDOR CARTAGENA-BARRANQUILLA Y CIRCUNVALAR DE LA PROSPERIDAD DEPARTAMENTOS DE ATLANTICO Y BOLIVAR</t>
  </si>
  <si>
    <t>CONSTRUCCION OPERACION Y MANTENIMIENTO DE LA VIA MULALO - LOBOGUERRO, DEPARTAMENTO DEL VALLE DEL CAUCA</t>
  </si>
  <si>
    <t>TRANSPORTE FERREO</t>
  </si>
  <si>
    <t>REHABILITACION DE VIAS FERREAS A NIVEL NACIONAL, A TRAVES DEL SISTEMA DE CONCESIONES</t>
  </si>
  <si>
    <t>TRANSPORTE MARITIMO</t>
  </si>
  <si>
    <t>APOYO ESTATAL A LOS PUERTOS A NIVEL NACIONAL</t>
  </si>
  <si>
    <t xml:space="preserve">ADQUISICION, PRODUCCION Y MANTENIMIENTO DE LA DOTACION ADMINISTRATIVA </t>
  </si>
  <si>
    <t>FORTALECIMIENTO DE LA GESTIÓN  FUNCIONAL CON TECNOLOGÍAS DE LA INFORMACIÓN Y COMUNICACIONES AGENCIA NACIONAL DE INFRAESTRUCTURA</t>
  </si>
  <si>
    <t>ADMINISTRACION, ATENCION, CONTROL Y ORGANIZACION INSTITUCIONAL PARA LA ADMINISTRACION DEL ESTADO</t>
  </si>
  <si>
    <t>APOYO A LA GESTION DEL ESTADO. ASESORIAS Y CONSULTORIAS. CONTRATOS DE CONCESION.</t>
  </si>
  <si>
    <t>APOYO PARA EL DESARROLLO Y GESTION INSTITUCIONAL DE LA ANI, NACIONAL</t>
  </si>
  <si>
    <t>ATENCION, CONTROL Y ORGANIZACION INSTITUCIONAL PARA APOYO A LA GESTION DEL ESTADO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</si>
  <si>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</si>
  <si>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</si>
  <si>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</si>
  <si>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</si>
  <si>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                           MARÍA CLARA GARRIDO GARRIDO</t>
  </si>
  <si>
    <t xml:space="preserve">  NELCY JENITH MALDONADO BALLEN</t>
  </si>
  <si>
    <t xml:space="preserve">                             VICEPRESIDENTE ADTIVA Y FINANCIERA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</si>
  <si>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</si>
  <si>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</si>
  <si>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</si>
  <si>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</si>
  <si>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</si>
  <si>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</si>
  <si>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</si>
  <si>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</si>
  <si>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</si>
  <si>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FEBRERO</t>
  </si>
  <si>
    <t>APROPIACIONES DE LA VIGENCIA</t>
  </si>
  <si>
    <t xml:space="preserve">SECCION:        2413 </t>
  </si>
  <si>
    <t>MES:</t>
  </si>
  <si>
    <t xml:space="preserve">                                VIGENCIA FISCAL:      2017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</si>
  <si>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</si>
  <si>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</si>
  <si>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</si>
  <si>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</si>
  <si>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</si>
  <si>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</si>
  <si>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TOTAL PAGOS
ACUMULADOS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</si>
  <si>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</si>
  <si>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</si>
  <si>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</si>
  <si>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</si>
  <si>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</si>
  <si>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</si>
  <si>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</si>
  <si>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</si>
  <si>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</si>
  <si>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</si>
  <si>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</si>
  <si>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IMPUESTO DE VEHICULO</t>
  </si>
  <si>
    <t>IMPUESTO PREDIAL</t>
  </si>
  <si>
    <t>OTROS IMPUESTOS</t>
  </si>
  <si>
    <t>COMPRA DE EQUIPO</t>
  </si>
  <si>
    <t>SOFTWARE</t>
  </si>
  <si>
    <t>OTRAS COMPRAS DE EQUIPOS</t>
  </si>
  <si>
    <t>MEDICAMENTOS Y PRODUCTOS FARMACÉUTICOS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</si>
  <si>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</si>
  <si>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</si>
  <si>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</si>
  <si>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</si>
  <si>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</si>
  <si>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</si>
  <si>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</si>
  <si>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</si>
  <si>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</si>
  <si>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</si>
  <si>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</si>
  <si>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</si>
  <si>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</si>
  <si>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</si>
  <si>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</si>
  <si>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</si>
  <si>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</si>
  <si>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</si>
  <si>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</si>
  <si>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</si>
  <si>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ELEMENTOS PARA ESTÍMULOS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</si>
  <si>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</si>
  <si>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</si>
  <si>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</si>
  <si>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</si>
  <si>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</si>
  <si>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</si>
  <si>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</si>
  <si>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</si>
  <si>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</si>
  <si>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</si>
  <si>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</si>
  <si>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AUTOPISTA BOGOTA - VILLAVICENCIO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</si>
  <si>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</si>
  <si>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</si>
  <si>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</si>
  <si>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REHABILITACIÓN MEJORAMIENTO, OPERACIÓN Y MANTENIMIENTO DEO CORREDOR PERIMETRAL DE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</si>
  <si>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</si>
  <si>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</si>
  <si>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</si>
  <si>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</si>
  <si>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MEJORAMIENTO APOYO ESTATAL PROYECTO DE CONCESION RUTA DEL SOL  SECTOR I NACIONAL - PREVIO CONCEPTO DNP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</si>
  <si>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</si>
  <si>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</si>
  <si>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</si>
  <si>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</si>
  <si>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</si>
  <si>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</si>
  <si>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</si>
  <si>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</si>
  <si>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 xml:space="preserve"> MARÍA CLARA GARRIDO GARRIDO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</si>
  <si>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</si>
  <si>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</si>
  <si>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</si>
  <si>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</si>
  <si>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</si>
  <si>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</si>
  <si>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</si>
  <si>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</si>
  <si>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</si>
  <si>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VIGENCIA: 2017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</si>
  <si>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</si>
  <si>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</si>
  <si>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</si>
  <si>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</si>
  <si>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</si>
  <si>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</si>
  <si>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</si>
  <si>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</si>
  <si>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</si>
  <si>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</si>
  <si>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>MEJORAMIENTO AUTOPISTAS DE LA MONTAÑA REGION NACIONAL</t>
  </si>
  <si>
    <t>TRANSPORTE FÉRREO</t>
  </si>
  <si>
    <t>APOYO PARA EL DESARROLLO Y GESTION INSTITUCIONAL DE LA ANI , NACIONAL</t>
  </si>
  <si>
    <t xml:space="preserve">APOYO A LA GESTION DEL ESTADO. OBRAS COMPLEMENTARIAS Y COMPRA DE PREDIOS. CONTRATOS DE CONCESION. 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</si>
  <si>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</si>
  <si>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</si>
  <si>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</si>
  <si>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</si>
  <si>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</si>
  <si>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</si>
  <si>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</si>
  <si>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>MARZO</t>
  </si>
  <si>
    <t>ABRIL</t>
  </si>
  <si>
    <t>MAYO</t>
  </si>
  <si>
    <t>JUNIO</t>
  </si>
  <si>
    <t>EXP.G3-6 CON FUNCIONES JEFE DE CONTABILIDAD</t>
  </si>
  <si>
    <t>cdp mod 317</t>
  </si>
  <si>
    <t>cdp mod 117,217</t>
  </si>
  <si>
    <t>cdp mod 417</t>
  </si>
  <si>
    <t>COORGRUPO INT. TRAB ADTIVO Y FCRO  ( E )</t>
  </si>
  <si>
    <t xml:space="preserve"> MIREYI VARGAS OLIVEROS</t>
  </si>
  <si>
    <t xml:space="preserve"> COORGRUPO INT. TRAB ADTIVO Y FCRO (A)</t>
  </si>
  <si>
    <t xml:space="preserve"> PAGOS
 (6)
</t>
  </si>
  <si>
    <t xml:space="preserve">  MIREYI VARGAS OLIVEROS</t>
  </si>
  <si>
    <t xml:space="preserve">                                     ELSA LILIANA LIÉVANO TORRES</t>
  </si>
  <si>
    <t xml:space="preserve">                                      EXPG3-6 CON FUNCIONES JEFE DE PPTO</t>
  </si>
  <si>
    <t>JULIO</t>
  </si>
  <si>
    <t xml:space="preserve">* MEDIANTE DECRETO 1238  DEL 19/07/2017 A LA  AGENCIA NACIONAL DE INFRAESTRUCTURA, SE LE CONTRA ACREDITÓ LA SUMA $ 8.169.601.565,oo,CON FUENTE DE FINANCIACIÓN APORTE NACIÓN EN EL </t>
  </si>
  <si>
    <t xml:space="preserve">PROYECTO  3 APOYO A LA GESTIÓN DEL ESTADO OBRAS  COMPLEMENTARIAS Y COMPRA DE PREDIOS CONTRATOS DE CONCESIÓN , DEL SUB PROGRAMA 0600 INTERSUBSECTORIAL TRANSPORTE, DEL PROGRAMA  </t>
  </si>
  <si>
    <t>2401 INFRAESTRUCTURA RED VIAL PRIMARIA.</t>
  </si>
  <si>
    <t xml:space="preserve">* LA DIRECCIÓN DE PRESUPUESTO PÚBLICO NACIONAL DEL MINISTERIO DE HACIENDA Y CRÉDITO PÚBLICO , BLOQUEO EN EL APLICATIVO SIIF NACIÓN II  LA APROPIACIÓN  DISPONIBLE DEL PROYECTO  </t>
  </si>
  <si>
    <t>MEJORAMIENTO APOYO ESTATAL PROYECTO DE CONCESIÓN RUTA DEL SOL SECTOR 2 NACIONAL, DEL SUB PROGRAMA 0600 INTERSUBSECTORIAL TRANSPORTE, DEL PROGRAMA  INFRAESTRUCTURA  RED VIAL</t>
  </si>
  <si>
    <t>PRIMARIA,POR LA SUMA DE $360.000.000.000,oo, CON APORTE NACIÓN.</t>
  </si>
  <si>
    <t xml:space="preserve"> EXP.G3-6 CON FUNCIONES JEFE DE CONTABILIDAD</t>
  </si>
  <si>
    <t>AGOSTO</t>
  </si>
  <si>
    <t>* MEDIANTE DECRETO 1238  DEL 19/07/2017 A LA  AGENCIA NACIONAL DE INFRAESTRUCTURA, SE LE CONTRA ACREDITÓ LA SUMA $ 8.169.601.565,oo,CON FUENTE DE FINANCIACIÓN APORTE NACIÓN EN EL  PROYECTO  3 " APOYO</t>
  </si>
  <si>
    <t>* LA DIRECCIÓN DE PRESUPUESTO PÚBLICO NACIONAL DEL MINISTERIO DE HACIENDA Y CRÉDITO PÚBLICO,EL 24/07/2017, BLOQUEO EN EL APLICATIVO SIIF NACIÓN II  LA APROPIACIÓN  DISPONIBLE DEL PROYECTO   12</t>
  </si>
  <si>
    <t xml:space="preserve">* LA DIRECCIÓN DE PRESUPUESTO PÚBLICO NACIONAL DEL MINISTERIO DE HACIENDA Y CRÉDITO PÚBLICO , EL 23/08/2017, DESBLOQUEO EN EL APLICATIVO SIIF NACIÓN II  LA APROPIACIÓN  DISPONIBLE DEL PROYECTO 12 </t>
  </si>
  <si>
    <t xml:space="preserve"> ____________________________________</t>
  </si>
  <si>
    <t xml:space="preserve"> A LA GESTIÓN DEL ESTADO OBRAS  COMPLEMENTARIAS Y COMPRA DE PREDIOS CONTRATOS DE CONCESIÓN" , DEL SUB PROGRAMA 0600 "INTERSUBSECTORIAL TRANSPORTE", DEL PROGRAMA  2401 "INFRAESTRUCTURA RED VIAL</t>
  </si>
  <si>
    <t xml:space="preserve"> PRIMARIA", REDUCIENDO ASÍ EL PRESUPUESTO DE LA ENTIDAD.</t>
  </si>
  <si>
    <t xml:space="preserve">"MEJORAMIENTO APOYO ESTATAL PROYECTO DE CONCESIÓN RUTA DEL SOL SECTOR 2 NACIONAL", DEL SUB PROGRAMA 0600 "INTERSUBSECTORIAL TRANSPORTE", DEL PROGRAMA  2401 "INFRAESTRUCTURA  RED VIAL PRIMARIA", POR LA </t>
  </si>
  <si>
    <t>SUMA DE $360.000.000.000,oo, CON APORTE NACIÓN.</t>
  </si>
  <si>
    <t xml:space="preserve">"MEJORAMIENTO APOYO ESTATAL PROYECTO DE CONCESIÓN RUTA DEL SOL SECTOR 2 NACIONAL", DEL SUB PROGRAMA 0600 "INTERSUBSECTORIAL TRANSPORTE", DEL PROGRAMA 2401" INFRAESTRUCTURA  RED VIAL PRIMARIA" POR LA  </t>
  </si>
  <si>
    <t xml:space="preserve"> SUMA DE $110.000.000.000,oo, CON APORTE NACIÓN.</t>
  </si>
  <si>
    <t>*MEDIANTE OFICIO DEL MINISTERIO DE HACIENDA Y CRÉDITO PÚBLICO No. 2-2017-026465 DEL 18/08/2017, CON RADICADO ANI No. 2017-409-089164-2 DEL 22/08/2017 LA DIRECCION GENERAL DE PRESUPUESTO PÚBLICO NACIONAL,</t>
  </si>
  <si>
    <t>DEL MINISTERIO DE HACIENDA Y CRÉDITO PÚBLICO  AUTORIZA LEVANTAR LA LEYENDA PREVIO CONCEPTO DEL RUBRO 10110 ( OTROS GASTOS PERSONALES-PREVIO CONCEPTO DGPPN) Y SEGÚN LO REFLEJADO EN REPORTE  DEL SIIF</t>
  </si>
  <si>
    <t>" INFORME  SITUACIÓN  DE APROPIACIÓN " LA SUMA DE $ 2.037.959.983,oo.</t>
  </si>
  <si>
    <t>SEPTIEMBRE</t>
  </si>
  <si>
    <t xml:space="preserve"> A LA GESTIÓN DEL ESTADO OBRAS  COMPLEMENTARIAS Y COMPRA DE PREDIOS CONTRATOS DE CONCESIÓN" , DEL SUB PROGRAMA 0600 "INTERSUBSECTORIAL TRANSPORTE", DEL PROGRAMA  2401 "INFRAESTRUCTURA </t>
  </si>
  <si>
    <t>RED VIAL PRIMARIA", REDUCIENDO ASÍ EL PRESUPUESTO DE LA ENTIDAD.</t>
  </si>
  <si>
    <t xml:space="preserve">"MEJORAMIENTO APOYO ESTATAL PROYECTO DE CONCESIÓN RUTA DEL SOL SECTOR 2 NACIONAL", DEL SUB PROGRAMA 0600 "INTERSUBSECTORIAL TRANSPORTE", DEL PROGRAMA  2401 "INFRAESTRUCTURA  RED VIAL PRIMARIA", </t>
  </si>
  <si>
    <t>POR LA  SUMA DE $360.000.000.000,oo, CON APORTE NACIÓN.</t>
  </si>
  <si>
    <t>"MEJORAMIENTO APOYO ESTATAL PROYECTO DE CONCESIÓN RUTA DEL SOL SECTOR 2 NACIONAL", DEL SUB PROGRAMA 0600 "INTERSUBSECTORIAL TRANSPORTE", DEL PROGRAMA 2401" INFRAESTRUCTURA  RED VIAL</t>
  </si>
  <si>
    <t>PRIMARIA "POR LA SUMA DE $110.000.000.000,oo, CON APORTE NACIÓN.</t>
  </si>
  <si>
    <t>*MEDIANTE OFICIO DEL MINISTERIO DE HACIENDA Y CRÉDITO PÚBLICO No. 2-2017-026465 DEL 18/08/2017, CON RADICADO ANI No. 2017-409-089164-2 DEL 22/08/2017 LA DIRECCION GENERAL DE PRESUPUESTO PÚBLICO</t>
  </si>
  <si>
    <t xml:space="preserve">NACIONAL, DEL MINISTERIO DE HACIENDA Y CRÉDITO PÚBLICO  AUTORIZA LEVANTAR LA LEYENDA PREVIO CONCEPTO DEL RUBRO 10110 ( OTROS GASTOS PERSONALES-PREVIO CONCEPTO DGPPN) Y SEGÚN LO REFLEJADO EN </t>
  </si>
  <si>
    <t>REPORTE DEL SIIF  " INFORME  SITUACIÓN  DE APROPIACIÓN" LA SUMA DE $ 2.037.959.983,oo.</t>
  </si>
  <si>
    <t>OCTUBRE</t>
  </si>
  <si>
    <t>NOVIEMBRE</t>
  </si>
  <si>
    <t xml:space="preserve">* MEDIANTE DECRETO 1238  DEL 19/07/2017 A LA  AGENCIA NACIONAL DE INFRAESTRUCTURA, SE LE CONTRA ACREDITÓ LA SUMA $ 8.169.601.565,oo,CON FUENTE DE FINANCIACIÓN APORTE NACIÓN EN EL  PROYECTO  3 " </t>
  </si>
  <si>
    <t xml:space="preserve">" APOYO A LA GESTIÓN DEL ESTADO OBRAS  COMPLEMENTARIAS Y COMPRA DE PREDIOS CONTRATOS DE CONCESIÓN" , DEL SUB PROGRAMA 0600 "INTERSUBSECTORIAL TRANSPORTE", DEL PROGRAMA  2401 "INFRAESTRUCTURA </t>
  </si>
  <si>
    <t xml:space="preserve">PROYECTO   12 "MEJORAMIENTO APOYO ESTATAL PROYECTO DE CONCESIÓN RUTA DEL SOL SECTOR 2 NACIONAL", DEL SUB PROGRAMA 0600 "INTERSUBSECTORIAL TRANSPORTE", DEL PROGRAMA  2401 "INFRAESTRUCTURA   </t>
  </si>
  <si>
    <t>PROYECTO. EN NOVIEMBRE DE 2017 LA DGPPN DESBLOQUEA LA SUMA RESTANTE POR $ 250.000.000.000,oo.</t>
  </si>
  <si>
    <t>*MEDIANTE OFICIO DEL MINISTERIO DE HACIENDA Y CRÉDITO PÚBLICO No. 2-2017-026465 DEL 18/08/2017, CON RADICADO ANI No. 2017-409-089164-2 DEL 22/08/2017 LA DGPPN AUTORIZA LEVANTAR LA LEYENDA PREVIO</t>
  </si>
  <si>
    <t xml:space="preserve">CONCEPTO DEL RUBRO 10110 ( OTROS GASTOS PERSONALES-PREVIO CONCEPTO DGPPN)  SEGÚN LO REFLEJADO EN REPORTE DEL SIIF  " INFORME  SITUACIÓN  DE APROPIACIÓN" LA SUMA DE $ 2.037.959.983,oo. ESTA DGPPN </t>
  </si>
  <si>
    <t xml:space="preserve"> GINA ASTRID SALAZAR LANDINEZ</t>
  </si>
  <si>
    <t xml:space="preserve"> VICEPRESIDENTE ADTIVA Y FINANCIERA( E )</t>
  </si>
  <si>
    <t xml:space="preserve">                             GINA ASTRID SALAZAR LANDINEZ</t>
  </si>
  <si>
    <t xml:space="preserve">                             VICEPRESIDENTE ADTIVA Y FINANCIERA ( E )</t>
  </si>
  <si>
    <t>LEYENDA PREVIO CONCEPTO DEL MISMO RUBRO POR VALOR DE $597.874.096,oo.</t>
  </si>
  <si>
    <t xml:space="preserve">CON OFICIO No. 2-2017-03531-3 DEL 24/10/2017 , CON RADICADO ANI No. 2017-409-113684-2 DEL 24/10/2017,  SEGÚN LO REFLEJADO EN REPORTE DEL SIIF  " INFORME  SITUACIÓN  DE APROPIACIÓN" AUTORIZA LEVANTAR LA </t>
  </si>
  <si>
    <t>RED VIAL PRIMARIA", POR LA  SUMA DE $360.000.000.000,oo, CON APORTE NACIÓN. ESTA MISMA DIRECCIÒN DESBLOQUEO EN AGOSTO DE 2017 EN EL APLICATIVO  SIIF NACIÓN II LA SUMA DE $110.000.000.000,oo, DEL MISMO</t>
  </si>
  <si>
    <t xml:space="preserve">* LA DIRECCIÓN GENERAL DE PRESUPUESTO PÚBLICO NACIONAL (DGPPN) DEL MINISTERIO DE HACIENDA Y CRÉDITO PÚBLICO, BLOQUEO EN JULIO DE 2017 EN EL APLICATIVO SIIF NACIÓN II  LA APROPIACIÓN  DISPONIBLE DEL </t>
  </si>
  <si>
    <t>DICIEMBRE</t>
  </si>
  <si>
    <t xml:space="preserve">                             VICEPRESIDENTE ADTIVA Y FINANCIERA </t>
  </si>
  <si>
    <t>PAGOS
ACUMULADOS</t>
  </si>
  <si>
    <t>REPUESTOS</t>
  </si>
  <si>
    <t>MANTENIMIENTO EQUIPO DE COMUNICACIONES Y COMPUTACIÒN</t>
  </si>
  <si>
    <t>*MEDIANTE DECRETO 2118 DEL 15/12/2017 SE RECORTA LA SUMA DE $165.460.058.812,oo, DE LOS CUALES :(i) EL VALOR DE $114.074.283.629,oo, ES  CON APORTES  NACIÒN, CORRESPONDIENTES A LOS PROYECTOS   12</t>
  </si>
  <si>
    <t xml:space="preserve">"MEJORAMIENTO APOYO ESTATAL  PROYECTO DE CONCESIÓN RUTA  DEL SOL  SECTOR 2 NACIONAL",  ($102.725.884.488.oo)   Y DEL  PROYECTO 31 "MEJORAMIENTO APOYO ESTATAL PROYECTO DE CONCESIÒN RUTA DEL SOL </t>
  </si>
  <si>
    <t>SECTOR I NACIONAL - PREVIO CONCEPTO DNP" ($11.348.399.141,oo),  AMBOS DEL SUBPROGRAMA 0600 "INTERSUBSECTORIAL TRANSPORTE" DEL PROGRAMA  2401 "INFRAESTRUCTURA RED VIAL PRIMARIA"</t>
  </si>
  <si>
    <t xml:space="preserve">(ii) Y LOS RESTANTES $51.385.775.183,oo; ES CON RECURSOS PROPIOS, EN LOS PROYECTOS 31 "MEJORAMIENTO APOYO ESTATAL PROYECTO DE CONCESION RUTA DEL SOL  SECTOR  I NACIONAL - PREVIO CONCEPTO DNP" </t>
  </si>
  <si>
    <t>($50.000.000.000,oo), DEL SUBPROGRAMA 0600 "INTERSUBSECTORIAL TRANSPORTE", DEL PROGRAMA 2401 " INFRAESTRUCTURA RED VIAL PRIMARIA",   1 "APOYO ESTATAL A LOS PUERTOS  NIVEL NACIONAL" ($1.035.775.183,oo)</t>
  </si>
  <si>
    <t xml:space="preserve">DEL SUBPROGRAMA 0600 "INTERSUBSECTORIAL TRANSPORTE"  DEL PROGRAMA 2405" INFRAESTRUCTURA DE TRANSPORTE MARITIMO", Y  4 "APOYO PARA EL DESARROLLO Y GESTIÒN   INSTITUCIONAL DE LA ANI NACIONAL" </t>
  </si>
  <si>
    <t>($350.000.000,oo), DEL SUBPROGRAMA 0600 "INTERSUBSECTORIAL  PROGRAMA 2499 "FORTALECIMIENTO DE LA GESTIÒN DIRECCIÒN DEL SECTOR TRANSPORTE".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</si>
</sst>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_ ;\-#,##0.00\ "/>
  </numFmts>
  <fonts count="3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9"/>
      <color rgb="FF000000"/>
      <name val="Arial Narrow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0"/>
      <color theme="1"/>
      <name val="Calibri"/>
      <family val="2"/>
    </font>
    <font>
      <sz val="9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2164">
    <xf numFmtId="0" fontId="0" fillId="0" borderId="0" xfId="0" applyFont="1" applyFill="1" applyBorder="1"/>
    <xf numFmtId="0" fontId="12" fillId="2" borderId="0" xfId="0" applyFont="1" applyFill="1" applyBorder="1"/>
    <xf numFmtId="0" fontId="12" fillId="2" borderId="4" xfId="0" applyFont="1" applyFill="1" applyBorder="1"/>
    <xf numFmtId="164" fontId="12" fillId="2" borderId="0" xfId="1" applyFont="1" applyFill="1" applyBorder="1"/>
    <xf numFmtId="4" fontId="12" fillId="2" borderId="0" xfId="1" applyNumberFormat="1" applyFont="1" applyFill="1" applyBorder="1" applyAlignment="1">
      <alignment horizontal="right"/>
    </xf>
    <xf numFmtId="164" fontId="12" fillId="2" borderId="5" xfId="1" applyFont="1" applyFill="1" applyBorder="1"/>
    <xf numFmtId="0" fontId="13" fillId="2" borderId="4" xfId="0" applyFont="1" applyFill="1" applyBorder="1"/>
    <xf numFmtId="14" fontId="12" fillId="2" borderId="5" xfId="1" applyNumberFormat="1" applyFont="1" applyFill="1" applyBorder="1"/>
    <xf numFmtId="4" fontId="12" fillId="2" borderId="0" xfId="0" applyNumberFormat="1" applyFont="1" applyFill="1" applyBorder="1" applyAlignment="1">
      <alignment horizontal="right"/>
    </xf>
    <xf numFmtId="0" fontId="12" fillId="2" borderId="5" xfId="0" applyFont="1" applyFill="1" applyBorder="1"/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64" fontId="12" fillId="2" borderId="7" xfId="1" applyFont="1" applyFill="1" applyBorder="1" applyAlignment="1">
      <alignment horizontal="center" vertical="center" wrapText="1"/>
    </xf>
    <xf numFmtId="4" fontId="12" fillId="2" borderId="7" xfId="1" applyNumberFormat="1" applyFont="1" applyFill="1" applyBorder="1" applyAlignment="1">
      <alignment horizontal="center" vertical="center" wrapText="1"/>
    </xf>
    <xf numFmtId="164" fontId="12" fillId="2" borderId="8" xfId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left"/>
    </xf>
    <xf numFmtId="164" fontId="14" fillId="2" borderId="10" xfId="0" applyNumberFormat="1" applyFont="1" applyFill="1" applyBorder="1" applyAlignment="1">
      <alignment horizontal="center"/>
    </xf>
    <xf numFmtId="4" fontId="15" fillId="2" borderId="10" xfId="1" applyNumberFormat="1" applyFont="1" applyFill="1" applyBorder="1" applyAlignment="1">
      <alignment horizontal="right"/>
    </xf>
    <xf numFmtId="164" fontId="14" fillId="2" borderId="11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left"/>
    </xf>
    <xf numFmtId="0" fontId="15" fillId="2" borderId="13" xfId="0" applyFont="1" applyFill="1" applyBorder="1"/>
    <xf numFmtId="39" fontId="15" fillId="2" borderId="13" xfId="1" applyNumberFormat="1" applyFont="1" applyFill="1" applyBorder="1" applyAlignment="1">
      <alignment horizontal="right"/>
    </xf>
    <xf numFmtId="4" fontId="15" fillId="2" borderId="13" xfId="1" applyNumberFormat="1" applyFont="1" applyFill="1" applyBorder="1" applyAlignment="1">
      <alignment horizontal="right"/>
    </xf>
    <xf numFmtId="39" fontId="15" fillId="2" borderId="14" xfId="1" applyNumberFormat="1" applyFont="1" applyFill="1" applyBorder="1" applyAlignment="1">
      <alignment horizontal="right"/>
    </xf>
    <xf numFmtId="0" fontId="15" fillId="2" borderId="15" xfId="0" applyFont="1" applyFill="1" applyBorder="1" applyAlignment="1">
      <alignment horizontal="left"/>
    </xf>
    <xf numFmtId="0" fontId="15" fillId="2" borderId="16" xfId="0" applyFont="1" applyFill="1" applyBorder="1"/>
    <xf numFmtId="39" fontId="15" fillId="2" borderId="16" xfId="1" applyNumberFormat="1" applyFont="1" applyFill="1" applyBorder="1" applyAlignment="1">
      <alignment horizontal="right"/>
    </xf>
    <xf numFmtId="39" fontId="15" fillId="2" borderId="17" xfId="1" applyNumberFormat="1" applyFont="1" applyFill="1" applyBorder="1" applyAlignment="1">
      <alignment horizontal="right"/>
    </xf>
    <xf numFmtId="0" fontId="15" fillId="2" borderId="16" xfId="0" applyFont="1" applyFill="1" applyBorder="1" applyAlignment="1">
      <alignment wrapText="1"/>
    </xf>
    <xf numFmtId="4" fontId="15" fillId="2" borderId="16" xfId="0" applyNumberFormat="1" applyFont="1" applyFill="1" applyBorder="1" applyAlignment="1">
      <alignment horizontal="right"/>
    </xf>
    <xf numFmtId="0" fontId="15" fillId="2" borderId="18" xfId="0" applyFont="1" applyFill="1" applyBorder="1" applyAlignment="1">
      <alignment horizontal="left"/>
    </xf>
    <xf numFmtId="0" fontId="15" fillId="2" borderId="19" xfId="0" applyFont="1" applyFill="1" applyBorder="1"/>
    <xf numFmtId="164" fontId="15" fillId="2" borderId="19" xfId="1" applyFont="1" applyFill="1" applyBorder="1" applyAlignment="1">
      <alignment horizontal="right"/>
    </xf>
    <xf numFmtId="4" fontId="15" fillId="2" borderId="19" xfId="1" applyNumberFormat="1" applyFont="1" applyFill="1" applyBorder="1" applyAlignment="1">
      <alignment horizontal="right"/>
    </xf>
    <xf numFmtId="39" fontId="15" fillId="2" borderId="19" xfId="1" applyNumberFormat="1" applyFont="1" applyFill="1" applyBorder="1" applyAlignment="1">
      <alignment horizontal="right"/>
    </xf>
    <xf numFmtId="39" fontId="15" fillId="2" borderId="20" xfId="1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/>
    <xf numFmtId="164" fontId="15" fillId="2" borderId="0" xfId="1" applyFont="1" applyFill="1" applyBorder="1" applyAlignment="1">
      <alignment horizontal="right"/>
    </xf>
    <xf numFmtId="4" fontId="15" fillId="2" borderId="0" xfId="0" applyNumberFormat="1" applyFont="1" applyFill="1" applyBorder="1" applyAlignment="1">
      <alignment horizontal="right"/>
    </xf>
    <xf numFmtId="39" fontId="15" fillId="2" borderId="0" xfId="1" applyNumberFormat="1" applyFont="1" applyFill="1" applyBorder="1" applyAlignment="1">
      <alignment horizontal="right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64" fontId="12" fillId="2" borderId="22" xfId="1" applyFont="1" applyFill="1" applyBorder="1" applyAlignment="1">
      <alignment horizontal="center" vertical="center" wrapText="1"/>
    </xf>
    <xf numFmtId="4" fontId="12" fillId="2" borderId="22" xfId="1" applyNumberFormat="1" applyFont="1" applyFill="1" applyBorder="1" applyAlignment="1">
      <alignment horizontal="center" vertical="center" wrapText="1"/>
    </xf>
    <xf numFmtId="164" fontId="12" fillId="2" borderId="23" xfId="1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left"/>
    </xf>
    <xf numFmtId="0" fontId="15" fillId="2" borderId="25" xfId="0" applyFont="1" applyFill="1" applyBorder="1"/>
    <xf numFmtId="164" fontId="15" fillId="2" borderId="25" xfId="1" applyFont="1" applyFill="1" applyBorder="1" applyAlignment="1">
      <alignment horizontal="right"/>
    </xf>
    <xf numFmtId="4" fontId="15" fillId="2" borderId="25" xfId="1" applyNumberFormat="1" applyFont="1" applyFill="1" applyBorder="1" applyAlignment="1">
      <alignment horizontal="right"/>
    </xf>
    <xf numFmtId="39" fontId="15" fillId="2" borderId="25" xfId="1" applyNumberFormat="1" applyFont="1" applyFill="1" applyBorder="1" applyAlignment="1">
      <alignment horizontal="right"/>
    </xf>
    <xf numFmtId="164" fontId="15" fillId="2" borderId="26" xfId="1" applyFont="1" applyFill="1" applyBorder="1" applyAlignment="1">
      <alignment horizontal="right"/>
    </xf>
    <xf numFmtId="4" fontId="15" fillId="2" borderId="16" xfId="1" applyNumberFormat="1" applyFont="1" applyFill="1" applyBorder="1" applyAlignment="1">
      <alignment horizontal="right"/>
    </xf>
    <xf numFmtId="0" fontId="15" fillId="2" borderId="15" xfId="0" applyFont="1" applyFill="1" applyBorder="1" applyAlignment="1">
      <alignment horizontal="left" wrapText="1"/>
    </xf>
    <xf numFmtId="39" fontId="15" fillId="2" borderId="16" xfId="1" applyNumberFormat="1" applyFont="1" applyFill="1" applyBorder="1" applyAlignment="1">
      <alignment horizontal="right" wrapText="1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left"/>
    </xf>
    <xf numFmtId="39" fontId="12" fillId="2" borderId="0" xfId="1" applyNumberFormat="1" applyFont="1" applyFill="1" applyBorder="1" applyAlignment="1">
      <alignment horizontal="right"/>
    </xf>
    <xf numFmtId="0" fontId="12" fillId="2" borderId="2" xfId="0" applyFont="1" applyFill="1" applyBorder="1" applyAlignment="1">
      <alignment horizontal="center"/>
    </xf>
    <xf numFmtId="0" fontId="13" fillId="2" borderId="27" xfId="0" applyFont="1" applyFill="1" applyBorder="1"/>
    <xf numFmtId="0" fontId="12" fillId="2" borderId="28" xfId="0" applyFont="1" applyFill="1" applyBorder="1"/>
    <xf numFmtId="164" fontId="12" fillId="2" borderId="28" xfId="1" applyFont="1" applyFill="1" applyBorder="1"/>
    <xf numFmtId="4" fontId="12" fillId="2" borderId="28" xfId="1" applyNumberFormat="1" applyFont="1" applyFill="1" applyBorder="1" applyAlignment="1">
      <alignment horizontal="right"/>
    </xf>
    <xf numFmtId="164" fontId="12" fillId="2" borderId="29" xfId="1" applyFont="1" applyFill="1" applyBorder="1"/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64" fontId="12" fillId="2" borderId="10" xfId="1" applyFont="1" applyFill="1" applyBorder="1" applyAlignment="1">
      <alignment horizontal="center" vertical="center" wrapText="1"/>
    </xf>
    <xf numFmtId="4" fontId="12" fillId="2" borderId="10" xfId="1" applyNumberFormat="1" applyFont="1" applyFill="1" applyBorder="1" applyAlignment="1">
      <alignment horizontal="center" vertical="center" wrapText="1"/>
    </xf>
    <xf numFmtId="164" fontId="12" fillId="2" borderId="11" xfId="1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wrapText="1"/>
    </xf>
    <xf numFmtId="0" fontId="15" fillId="2" borderId="16" xfId="0" applyFont="1" applyFill="1" applyBorder="1" applyAlignment="1">
      <alignment horizontal="left" wrapText="1"/>
    </xf>
    <xf numFmtId="0" fontId="15" fillId="2" borderId="19" xfId="0" applyFont="1" applyFill="1" applyBorder="1" applyAlignment="1">
      <alignment wrapText="1"/>
    </xf>
    <xf numFmtId="4" fontId="15" fillId="2" borderId="19" xfId="0" applyNumberFormat="1" applyFont="1" applyFill="1" applyBorder="1" applyAlignment="1">
      <alignment horizontal="right"/>
    </xf>
    <xf numFmtId="0" fontId="15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left" wrapText="1"/>
    </xf>
    <xf numFmtId="0" fontId="15" fillId="2" borderId="13" xfId="0" applyFont="1" applyFill="1" applyBorder="1" applyAlignment="1">
      <alignment wrapText="1"/>
    </xf>
    <xf numFmtId="39" fontId="15" fillId="2" borderId="17" xfId="1" applyNumberFormat="1" applyFont="1" applyFill="1" applyBorder="1" applyAlignment="1">
      <alignment horizontal="right" wrapText="1"/>
    </xf>
    <xf numFmtId="4" fontId="15" fillId="2" borderId="16" xfId="1" applyNumberFormat="1" applyFont="1" applyFill="1" applyBorder="1" applyAlignment="1">
      <alignment horizontal="right" wrapText="1"/>
    </xf>
    <xf numFmtId="4" fontId="15" fillId="2" borderId="16" xfId="0" applyNumberFormat="1" applyFont="1" applyFill="1" applyBorder="1" applyAlignment="1">
      <alignment horizontal="right" wrapText="1"/>
    </xf>
    <xf numFmtId="0" fontId="15" fillId="2" borderId="33" xfId="0" applyFont="1" applyFill="1" applyBorder="1" applyAlignment="1">
      <alignment horizontal="left" wrapText="1"/>
    </xf>
    <xf numFmtId="0" fontId="15" fillId="2" borderId="34" xfId="0" applyFont="1" applyFill="1" applyBorder="1" applyAlignment="1">
      <alignment wrapText="1"/>
    </xf>
    <xf numFmtId="39" fontId="15" fillId="2" borderId="34" xfId="1" applyNumberFormat="1" applyFont="1" applyFill="1" applyBorder="1" applyAlignment="1">
      <alignment horizontal="right" wrapText="1"/>
    </xf>
    <xf numFmtId="4" fontId="15" fillId="2" borderId="34" xfId="0" applyNumberFormat="1" applyFont="1" applyFill="1" applyBorder="1" applyAlignment="1">
      <alignment horizontal="right" wrapText="1"/>
    </xf>
    <xf numFmtId="39" fontId="15" fillId="2" borderId="35" xfId="1" applyNumberFormat="1" applyFont="1" applyFill="1" applyBorder="1" applyAlignment="1">
      <alignment horizontal="right" wrapText="1"/>
    </xf>
    <xf numFmtId="0" fontId="14" fillId="2" borderId="21" xfId="0" applyFont="1" applyFill="1" applyBorder="1" applyAlignment="1">
      <alignment horizontal="left"/>
    </xf>
    <xf numFmtId="0" fontId="14" fillId="2" borderId="22" xfId="0" applyFont="1" applyFill="1" applyBorder="1" applyAlignment="1">
      <alignment horizontal="left"/>
    </xf>
    <xf numFmtId="39" fontId="14" fillId="2" borderId="36" xfId="1" applyNumberFormat="1" applyFont="1" applyFill="1" applyBorder="1" applyAlignment="1">
      <alignment horizontal="right"/>
    </xf>
    <xf numFmtId="4" fontId="14" fillId="2" borderId="36" xfId="1" applyNumberFormat="1" applyFont="1" applyFill="1" applyBorder="1" applyAlignment="1">
      <alignment horizontal="right"/>
    </xf>
    <xf numFmtId="0" fontId="16" fillId="2" borderId="4" xfId="0" applyFont="1" applyFill="1" applyBorder="1"/>
    <xf numFmtId="0" fontId="16" fillId="2" borderId="0" xfId="0" applyFont="1" applyFill="1" applyBorder="1"/>
    <xf numFmtId="164" fontId="16" fillId="2" borderId="0" xfId="1" applyFont="1" applyFill="1" applyBorder="1"/>
    <xf numFmtId="164" fontId="16" fillId="2" borderId="5" xfId="1" applyFont="1" applyFill="1" applyBorder="1"/>
    <xf numFmtId="0" fontId="17" fillId="2" borderId="4" xfId="0" applyFont="1" applyFill="1" applyBorder="1"/>
    <xf numFmtId="0" fontId="17" fillId="2" borderId="0" xfId="0" applyFont="1" applyFill="1" applyBorder="1"/>
    <xf numFmtId="0" fontId="17" fillId="2" borderId="5" xfId="0" applyFont="1" applyFill="1" applyBorder="1"/>
    <xf numFmtId="39" fontId="16" fillId="2" borderId="0" xfId="0" applyNumberFormat="1" applyFont="1" applyFill="1" applyBorder="1"/>
    <xf numFmtId="164" fontId="17" fillId="2" borderId="0" xfId="1" applyFont="1" applyFill="1" applyBorder="1"/>
    <xf numFmtId="4" fontId="17" fillId="2" borderId="0" xfId="1" applyNumberFormat="1" applyFont="1" applyFill="1" applyBorder="1" applyAlignment="1">
      <alignment horizontal="right"/>
    </xf>
    <xf numFmtId="0" fontId="16" fillId="2" borderId="5" xfId="0" applyFont="1" applyFill="1" applyBorder="1"/>
    <xf numFmtId="164" fontId="13" fillId="2" borderId="0" xfId="1" applyFont="1" applyFill="1" applyBorder="1"/>
    <xf numFmtId="0" fontId="12" fillId="2" borderId="27" xfId="0" applyFont="1" applyFill="1" applyBorder="1"/>
    <xf numFmtId="0" fontId="12" fillId="2" borderId="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left"/>
    </xf>
    <xf numFmtId="0" fontId="14" fillId="2" borderId="22" xfId="0" applyFont="1" applyFill="1" applyBorder="1" applyAlignment="1">
      <alignment horizontal="left"/>
    </xf>
    <xf numFmtId="0" fontId="14" fillId="2" borderId="21" xfId="0" applyFont="1" applyFill="1" applyBorder="1"/>
    <xf numFmtId="0" fontId="14" fillId="2" borderId="22" xfId="0" applyFont="1" applyFill="1" applyBorder="1"/>
    <xf numFmtId="39" fontId="14" fillId="2" borderId="22" xfId="1" applyNumberFormat="1" applyFont="1" applyFill="1" applyBorder="1" applyAlignment="1">
      <alignment horizontal="right"/>
    </xf>
    <xf numFmtId="39" fontId="14" fillId="2" borderId="23" xfId="1" applyNumberFormat="1" applyFont="1" applyFill="1" applyBorder="1" applyAlignment="1">
      <alignment horizontal="right"/>
    </xf>
    <xf numFmtId="0" fontId="12" fillId="2" borderId="28" xfId="0" applyFont="1" applyFill="1" applyBorder="1" applyAlignment="1">
      <alignment wrapText="1"/>
    </xf>
    <xf numFmtId="0" fontId="13" fillId="2" borderId="1" xfId="0" applyFont="1" applyFill="1" applyBorder="1"/>
    <xf numFmtId="0" fontId="12" fillId="2" borderId="2" xfId="0" applyFont="1" applyFill="1" applyBorder="1"/>
    <xf numFmtId="0" fontId="12" fillId="2" borderId="2" xfId="0" applyFont="1" applyFill="1" applyBorder="1" applyAlignment="1">
      <alignment wrapText="1"/>
    </xf>
    <xf numFmtId="164" fontId="12" fillId="2" borderId="2" xfId="1" applyFont="1" applyFill="1" applyBorder="1"/>
    <xf numFmtId="164" fontId="12" fillId="2" borderId="3" xfId="1" applyFont="1" applyFill="1" applyBorder="1"/>
    <xf numFmtId="0" fontId="14" fillId="2" borderId="22" xfId="0" applyFont="1" applyFill="1" applyBorder="1" applyAlignment="1">
      <alignment horizontal="center"/>
    </xf>
    <xf numFmtId="0" fontId="14" fillId="2" borderId="22" xfId="0" applyFont="1" applyFill="1" applyBorder="1" applyAlignment="1">
      <alignment horizontal="left" wrapText="1"/>
    </xf>
    <xf numFmtId="0" fontId="13" fillId="2" borderId="0" xfId="0" applyFont="1" applyFill="1" applyBorder="1"/>
    <xf numFmtId="4" fontId="18" fillId="2" borderId="13" xfId="0" applyNumberFormat="1" applyFont="1" applyFill="1" applyBorder="1" applyAlignment="1">
      <alignment horizontal="right" vertical="center" wrapText="1" readingOrder="1"/>
    </xf>
    <xf numFmtId="4" fontId="18" fillId="2" borderId="14" xfId="0" applyNumberFormat="1" applyFont="1" applyFill="1" applyBorder="1" applyAlignment="1">
      <alignment horizontal="right" vertical="center" wrapText="1" readingOrder="1"/>
    </xf>
    <xf numFmtId="4" fontId="18" fillId="2" borderId="16" xfId="0" applyNumberFormat="1" applyFont="1" applyFill="1" applyBorder="1" applyAlignment="1">
      <alignment horizontal="right" vertical="center" wrapText="1" readingOrder="1"/>
    </xf>
    <xf numFmtId="4" fontId="18" fillId="2" borderId="17" xfId="0" applyNumberFormat="1" applyFont="1" applyFill="1" applyBorder="1" applyAlignment="1">
      <alignment horizontal="right" vertical="center" wrapText="1" readingOrder="1"/>
    </xf>
    <xf numFmtId="4" fontId="19" fillId="2" borderId="16" xfId="0" applyNumberFormat="1" applyFont="1" applyFill="1" applyBorder="1" applyAlignment="1">
      <alignment horizontal="right" vertical="center" wrapText="1" readingOrder="1"/>
    </xf>
    <xf numFmtId="4" fontId="19" fillId="2" borderId="17" xfId="0" applyNumberFormat="1" applyFont="1" applyFill="1" applyBorder="1" applyAlignment="1">
      <alignment horizontal="right" vertical="center" wrapText="1" readingOrder="1"/>
    </xf>
    <xf numFmtId="4" fontId="20" fillId="2" borderId="16" xfId="0" applyNumberFormat="1" applyFont="1" applyFill="1" applyBorder="1" applyAlignment="1">
      <alignment horizontal="right" vertical="center" wrapText="1" readingOrder="1"/>
    </xf>
    <xf numFmtId="4" fontId="18" fillId="2" borderId="19" xfId="0" applyNumberFormat="1" applyFont="1" applyFill="1" applyBorder="1" applyAlignment="1">
      <alignment horizontal="right" vertical="center" wrapText="1" readingOrder="1"/>
    </xf>
    <xf numFmtId="4" fontId="18" fillId="2" borderId="20" xfId="0" applyNumberFormat="1" applyFont="1" applyFill="1" applyBorder="1" applyAlignment="1">
      <alignment horizontal="right" vertical="center" wrapText="1" readingOrder="1"/>
    </xf>
    <xf numFmtId="4" fontId="18" fillId="2" borderId="0" xfId="0" applyNumberFormat="1" applyFont="1" applyFill="1" applyBorder="1" applyAlignment="1">
      <alignment horizontal="right" vertical="center" wrapText="1" readingOrder="1"/>
    </xf>
    <xf numFmtId="0" fontId="18" fillId="2" borderId="0" xfId="0" applyNumberFormat="1" applyFont="1" applyFill="1" applyBorder="1" applyAlignment="1">
      <alignment horizontal="right" vertical="center" wrapText="1" readingOrder="1"/>
    </xf>
    <xf numFmtId="4" fontId="21" fillId="2" borderId="0" xfId="0" applyNumberFormat="1" applyFont="1" applyFill="1" applyBorder="1" applyAlignment="1">
      <alignment vertical="top" wrapText="1" readingOrder="1"/>
    </xf>
    <xf numFmtId="0" fontId="13" fillId="2" borderId="6" xfId="0" applyFont="1" applyFill="1" applyBorder="1"/>
    <xf numFmtId="0" fontId="12" fillId="2" borderId="7" xfId="0" applyFont="1" applyFill="1" applyBorder="1"/>
    <xf numFmtId="0" fontId="12" fillId="2" borderId="7" xfId="0" applyFont="1" applyFill="1" applyBorder="1" applyAlignment="1">
      <alignment wrapText="1"/>
    </xf>
    <xf numFmtId="164" fontId="12" fillId="2" borderId="7" xfId="1" applyFont="1" applyFill="1" applyBorder="1"/>
    <xf numFmtId="164" fontId="12" fillId="2" borderId="8" xfId="1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164" fontId="12" fillId="2" borderId="31" xfId="1" applyFont="1" applyFill="1" applyBorder="1" applyAlignment="1">
      <alignment horizontal="center" vertical="center" wrapText="1"/>
    </xf>
    <xf numFmtId="164" fontId="12" fillId="2" borderId="32" xfId="1" applyFont="1" applyFill="1" applyBorder="1" applyAlignment="1">
      <alignment horizontal="center" vertical="center" wrapText="1"/>
    </xf>
    <xf numFmtId="4" fontId="18" fillId="2" borderId="25" xfId="0" applyNumberFormat="1" applyFont="1" applyFill="1" applyBorder="1" applyAlignment="1">
      <alignment horizontal="right" vertical="center" wrapText="1" readingOrder="1"/>
    </xf>
    <xf numFmtId="4" fontId="18" fillId="2" borderId="26" xfId="0" applyNumberFormat="1" applyFont="1" applyFill="1" applyBorder="1" applyAlignment="1">
      <alignment horizontal="right" vertical="center" wrapText="1" readingOrder="1"/>
    </xf>
    <xf numFmtId="0" fontId="15" fillId="2" borderId="33" xfId="0" applyFont="1" applyFill="1" applyBorder="1" applyAlignment="1">
      <alignment horizontal="left"/>
    </xf>
    <xf numFmtId="0" fontId="15" fillId="2" borderId="34" xfId="0" applyFont="1" applyFill="1" applyBorder="1"/>
    <xf numFmtId="39" fontId="15" fillId="2" borderId="34" xfId="1" applyNumberFormat="1" applyFont="1" applyFill="1" applyBorder="1" applyAlignment="1">
      <alignment horizontal="right"/>
    </xf>
    <xf numFmtId="39" fontId="15" fillId="2" borderId="35" xfId="1" applyNumberFormat="1" applyFont="1" applyFill="1" applyBorder="1" applyAlignment="1">
      <alignment horizontal="right"/>
    </xf>
    <xf numFmtId="0" fontId="14" fillId="2" borderId="22" xfId="0" applyFont="1" applyFill="1" applyBorder="1" applyAlignment="1">
      <alignment wrapText="1"/>
    </xf>
    <xf numFmtId="0" fontId="22" fillId="2" borderId="0" xfId="0" applyFont="1" applyFill="1" applyBorder="1"/>
    <xf numFmtId="0" fontId="22" fillId="2" borderId="0" xfId="0" applyFont="1" applyFill="1" applyBorder="1" applyAlignment="1">
      <alignment wrapText="1"/>
    </xf>
    <xf numFmtId="164" fontId="22" fillId="2" borderId="0" xfId="1" applyFont="1" applyFill="1" applyBorder="1"/>
    <xf numFmtId="39" fontId="14" fillId="2" borderId="21" xfId="1" applyNumberFormat="1" applyFont="1" applyFill="1" applyBorder="1" applyAlignment="1">
      <alignment horizontal="right"/>
    </xf>
    <xf numFmtId="0" fontId="12" fillId="2" borderId="1" xfId="0" applyFont="1" applyFill="1" applyBorder="1"/>
    <xf numFmtId="164" fontId="22" fillId="2" borderId="2" xfId="1" applyFont="1" applyFill="1" applyBorder="1"/>
    <xf numFmtId="39" fontId="12" fillId="2" borderId="0" xfId="0" applyNumberFormat="1" applyFont="1" applyFill="1" applyBorder="1"/>
    <xf numFmtId="0" fontId="13" fillId="2" borderId="0" xfId="0" applyFont="1" applyFill="1" applyBorder="1" applyAlignment="1">
      <alignment wrapText="1"/>
    </xf>
    <xf numFmtId="164" fontId="22" fillId="2" borderId="5" xfId="1" applyFont="1" applyFill="1" applyBorder="1"/>
    <xf numFmtId="0" fontId="23" fillId="2" borderId="0" xfId="0" applyFont="1" applyFill="1" applyBorder="1"/>
    <xf numFmtId="0" fontId="13" fillId="2" borderId="28" xfId="0" applyFont="1" applyFill="1" applyBorder="1" applyAlignment="1">
      <alignment wrapText="1"/>
    </xf>
    <xf numFmtId="164" fontId="13" fillId="2" borderId="28" xfId="1" applyFont="1" applyFill="1" applyBorder="1"/>
    <xf numFmtId="164" fontId="24" fillId="2" borderId="0" xfId="1" applyFont="1" applyFill="1" applyBorder="1"/>
    <xf numFmtId="39" fontId="22" fillId="2" borderId="28" xfId="0" applyNumberFormat="1" applyFont="1" applyFill="1" applyBorder="1" applyAlignment="1">
      <alignment wrapText="1"/>
    </xf>
    <xf numFmtId="164" fontId="24" fillId="2" borderId="28" xfId="1" applyFont="1" applyFill="1" applyBorder="1"/>
    <xf numFmtId="0" fontId="22" fillId="2" borderId="28" xfId="0" applyFont="1" applyFill="1" applyBorder="1"/>
    <xf numFmtId="164" fontId="22" fillId="2" borderId="28" xfId="1" applyFont="1" applyFill="1" applyBorder="1"/>
    <xf numFmtId="4" fontId="25" fillId="2" borderId="0" xfId="0" applyNumberFormat="1" applyFont="1" applyFill="1" applyBorder="1" applyAlignment="1">
      <alignment horizontal="right" vertical="center" wrapText="1" readingOrder="1"/>
    </xf>
    <xf numFmtId="4" fontId="12" fillId="2" borderId="0" xfId="0" applyNumberFormat="1" applyFont="1" applyFill="1" applyBorder="1"/>
    <xf numFmtId="4" fontId="12" fillId="2" borderId="2" xfId="0" applyNumberFormat="1" applyFont="1" applyFill="1" applyBorder="1"/>
    <xf numFmtId="4" fontId="12" fillId="2" borderId="28" xfId="0" applyNumberFormat="1" applyFont="1" applyFill="1" applyBorder="1"/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164" fontId="22" fillId="2" borderId="22" xfId="1" applyFont="1" applyFill="1" applyBorder="1" applyAlignment="1">
      <alignment horizontal="center" vertical="center" wrapText="1"/>
    </xf>
    <xf numFmtId="4" fontId="22" fillId="2" borderId="22" xfId="1" applyNumberFormat="1" applyFont="1" applyFill="1" applyBorder="1" applyAlignment="1">
      <alignment horizontal="center" vertical="center" wrapText="1"/>
    </xf>
    <xf numFmtId="164" fontId="22" fillId="2" borderId="23" xfId="1" applyFont="1" applyFill="1" applyBorder="1" applyAlignment="1">
      <alignment horizontal="center" vertical="center" wrapText="1"/>
    </xf>
    <xf numFmtId="164" fontId="14" fillId="2" borderId="22" xfId="0" applyNumberFormat="1" applyFont="1" applyFill="1" applyBorder="1" applyAlignment="1">
      <alignment horizontal="right"/>
    </xf>
    <xf numFmtId="4" fontId="14" fillId="2" borderId="22" xfId="0" applyNumberFormat="1" applyFont="1" applyFill="1" applyBorder="1" applyAlignment="1">
      <alignment horizontal="right"/>
    </xf>
    <xf numFmtId="0" fontId="14" fillId="2" borderId="22" xfId="0" applyFont="1" applyFill="1" applyBorder="1" applyAlignment="1">
      <alignment horizontal="right"/>
    </xf>
    <xf numFmtId="9" fontId="12" fillId="2" borderId="0" xfId="2" applyFont="1" applyFill="1" applyBorder="1"/>
    <xf numFmtId="4" fontId="15" fillId="2" borderId="26" xfId="1" applyNumberFormat="1" applyFont="1" applyFill="1" applyBorder="1" applyAlignment="1">
      <alignment horizontal="right"/>
    </xf>
    <xf numFmtId="164" fontId="15" fillId="2" borderId="16" xfId="1" applyFont="1" applyFill="1" applyBorder="1" applyAlignment="1">
      <alignment horizontal="right"/>
    </xf>
    <xf numFmtId="4" fontId="15" fillId="2" borderId="17" xfId="1" applyNumberFormat="1" applyFont="1" applyFill="1" applyBorder="1" applyAlignment="1">
      <alignment horizontal="right"/>
    </xf>
    <xf numFmtId="39" fontId="26" fillId="2" borderId="16" xfId="1" applyNumberFormat="1" applyFont="1" applyFill="1" applyBorder="1" applyAlignment="1">
      <alignment horizontal="right"/>
    </xf>
    <xf numFmtId="0" fontId="15" fillId="2" borderId="16" xfId="0" applyFont="1" applyFill="1" applyBorder="1" applyAlignment="1">
      <alignment horizontal="right"/>
    </xf>
    <xf numFmtId="164" fontId="14" fillId="2" borderId="21" xfId="1" applyFont="1" applyFill="1" applyBorder="1"/>
    <xf numFmtId="164" fontId="14" fillId="2" borderId="22" xfId="1" applyFont="1" applyFill="1" applyBorder="1" applyAlignment="1">
      <alignment horizontal="right"/>
    </xf>
    <xf numFmtId="4" fontId="14" fillId="2" borderId="22" xfId="1" applyNumberFormat="1" applyFont="1" applyFill="1" applyBorder="1" applyAlignment="1">
      <alignment horizontal="right"/>
    </xf>
    <xf numFmtId="4" fontId="14" fillId="2" borderId="23" xfId="1" applyNumberFormat="1" applyFont="1" applyFill="1" applyBorder="1" applyAlignment="1">
      <alignment horizontal="right"/>
    </xf>
    <xf numFmtId="164" fontId="15" fillId="2" borderId="13" xfId="1" applyFont="1" applyFill="1" applyBorder="1" applyAlignment="1">
      <alignment horizontal="right"/>
    </xf>
    <xf numFmtId="4" fontId="15" fillId="2" borderId="14" xfId="1" applyNumberFormat="1" applyFont="1" applyFill="1" applyBorder="1" applyAlignment="1">
      <alignment horizontal="right"/>
    </xf>
    <xf numFmtId="4" fontId="15" fillId="2" borderId="20" xfId="1" applyNumberFormat="1" applyFont="1" applyFill="1" applyBorder="1" applyAlignment="1">
      <alignment horizontal="right"/>
    </xf>
    <xf numFmtId="4" fontId="15" fillId="2" borderId="0" xfId="1" applyNumberFormat="1" applyFont="1" applyFill="1" applyBorder="1" applyAlignment="1">
      <alignment horizontal="right"/>
    </xf>
    <xf numFmtId="164" fontId="12" fillId="2" borderId="0" xfId="1" applyFont="1" applyFill="1" applyBorder="1" applyAlignment="1">
      <alignment horizontal="right"/>
    </xf>
    <xf numFmtId="164" fontId="12" fillId="2" borderId="0" xfId="0" applyNumberFormat="1" applyFont="1" applyFill="1" applyBorder="1"/>
    <xf numFmtId="164" fontId="15" fillId="2" borderId="13" xfId="1" applyFont="1" applyFill="1" applyBorder="1" applyAlignment="1">
      <alignment horizontal="right" wrapText="1"/>
    </xf>
    <xf numFmtId="39" fontId="15" fillId="2" borderId="13" xfId="1" applyNumberFormat="1" applyFont="1" applyFill="1" applyBorder="1" applyAlignment="1">
      <alignment horizontal="right" wrapText="1"/>
    </xf>
    <xf numFmtId="164" fontId="15" fillId="2" borderId="16" xfId="1" applyFont="1" applyFill="1" applyBorder="1" applyAlignment="1">
      <alignment horizontal="right" wrapText="1"/>
    </xf>
    <xf numFmtId="39" fontId="12" fillId="2" borderId="0" xfId="0" applyNumberFormat="1" applyFont="1" applyFill="1" applyBorder="1" applyAlignment="1">
      <alignment wrapText="1"/>
    </xf>
    <xf numFmtId="39" fontId="26" fillId="2" borderId="17" xfId="1" applyNumberFormat="1" applyFont="1" applyFill="1" applyBorder="1" applyAlignment="1">
      <alignment horizontal="right"/>
    </xf>
    <xf numFmtId="4" fontId="15" fillId="2" borderId="13" xfId="1" applyNumberFormat="1" applyFont="1" applyFill="1" applyBorder="1" applyAlignment="1">
      <alignment horizontal="right" wrapText="1"/>
    </xf>
    <xf numFmtId="4" fontId="15" fillId="2" borderId="14" xfId="1" applyNumberFormat="1" applyFont="1" applyFill="1" applyBorder="1" applyAlignment="1">
      <alignment horizontal="right" wrapText="1"/>
    </xf>
    <xf numFmtId="164" fontId="15" fillId="2" borderId="34" xfId="1" applyFont="1" applyFill="1" applyBorder="1" applyAlignment="1">
      <alignment horizontal="right" wrapText="1"/>
    </xf>
    <xf numFmtId="4" fontId="15" fillId="2" borderId="34" xfId="1" applyNumberFormat="1" applyFont="1" applyFill="1" applyBorder="1" applyAlignment="1">
      <alignment horizontal="right"/>
    </xf>
    <xf numFmtId="164" fontId="14" fillId="2" borderId="22" xfId="1" applyFont="1" applyFill="1" applyBorder="1"/>
    <xf numFmtId="164" fontId="14" fillId="2" borderId="36" xfId="1" applyFont="1" applyFill="1" applyBorder="1"/>
    <xf numFmtId="4" fontId="12" fillId="2" borderId="2" xfId="1" applyNumberFormat="1" applyFont="1" applyFill="1" applyBorder="1" applyAlignment="1">
      <alignment horizontal="right"/>
    </xf>
    <xf numFmtId="164" fontId="17" fillId="2" borderId="5" xfId="1" applyFont="1" applyFill="1" applyBorder="1"/>
    <xf numFmtId="0" fontId="24" fillId="2" borderId="0" xfId="0" applyFont="1" applyFill="1" applyBorder="1"/>
    <xf numFmtId="164" fontId="24" fillId="2" borderId="5" xfId="1" applyFont="1" applyFill="1" applyBorder="1"/>
    <xf numFmtId="4" fontId="22" fillId="2" borderId="28" xfId="0" applyNumberFormat="1" applyFont="1" applyFill="1" applyBorder="1"/>
    <xf numFmtId="164" fontId="22" fillId="2" borderId="29" xfId="1" applyFont="1" applyFill="1" applyBorder="1"/>
    <xf numFmtId="164" fontId="15" fillId="2" borderId="0" xfId="1" applyFont="1" applyFill="1" applyBorder="1"/>
    <xf numFmtId="39" fontId="15" fillId="2" borderId="0" xfId="0" applyNumberFormat="1" applyFont="1" applyFill="1" applyBorder="1"/>
    <xf numFmtId="0" fontId="14" fillId="2" borderId="0" xfId="0" applyFont="1" applyFill="1" applyBorder="1" applyAlignment="1">
      <alignment wrapText="1"/>
    </xf>
    <xf numFmtId="164" fontId="14" fillId="2" borderId="0" xfId="1" applyFont="1" applyFill="1" applyBorder="1"/>
    <xf numFmtId="0" fontId="24" fillId="2" borderId="0" xfId="0" applyFont="1" applyFill="1" applyBorder="1" applyAlignment="1">
      <alignment wrapText="1"/>
    </xf>
    <xf numFmtId="0" fontId="27" fillId="2" borderId="0" xfId="0" applyFont="1" applyFill="1" applyBorder="1"/>
    <xf numFmtId="0" fontId="24" fillId="2" borderId="28" xfId="0" applyFont="1" applyFill="1" applyBorder="1" applyAlignment="1">
      <alignment wrapText="1"/>
    </xf>
    <xf numFmtId="4" fontId="15" fillId="2" borderId="17" xfId="0" applyNumberFormat="1" applyFont="1" applyFill="1" applyBorder="1" applyAlignment="1">
      <alignment horizontal="right"/>
    </xf>
    <xf numFmtId="4" fontId="15" fillId="2" borderId="20" xfId="0" applyNumberFormat="1" applyFont="1" applyFill="1" applyBorder="1" applyAlignment="1">
      <alignment horizontal="right"/>
    </xf>
    <xf numFmtId="0" fontId="14" fillId="2" borderId="30" xfId="0" applyFont="1" applyFill="1" applyBorder="1"/>
    <xf numFmtId="0" fontId="14" fillId="2" borderId="31" xfId="0" applyFont="1" applyFill="1" applyBorder="1"/>
    <xf numFmtId="39" fontId="14" fillId="2" borderId="31" xfId="1" applyNumberFormat="1" applyFont="1" applyFill="1" applyBorder="1" applyAlignment="1">
      <alignment horizontal="right"/>
    </xf>
    <xf numFmtId="39" fontId="14" fillId="2" borderId="32" xfId="1" applyNumberFormat="1" applyFont="1" applyFill="1" applyBorder="1" applyAlignment="1">
      <alignment horizontal="right"/>
    </xf>
    <xf numFmtId="39" fontId="15" fillId="2" borderId="26" xfId="1" applyNumberFormat="1" applyFont="1" applyFill="1" applyBorder="1" applyAlignment="1">
      <alignment horizontal="right"/>
    </xf>
    <xf numFmtId="164" fontId="12" fillId="2" borderId="36" xfId="1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4" fontId="12" fillId="2" borderId="36" xfId="1" applyNumberFormat="1" applyFont="1" applyFill="1" applyBorder="1" applyAlignment="1">
      <alignment horizontal="center" vertical="center" wrapText="1"/>
    </xf>
    <xf numFmtId="164" fontId="14" fillId="2" borderId="23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left"/>
    </xf>
    <xf numFmtId="39" fontId="15" fillId="2" borderId="5" xfId="1" applyNumberFormat="1" applyFont="1" applyFill="1" applyBorder="1" applyAlignment="1">
      <alignment horizontal="right"/>
    </xf>
    <xf numFmtId="0" fontId="14" fillId="2" borderId="21" xfId="0" applyFont="1" applyFill="1" applyBorder="1" applyAlignment="1">
      <alignment horizontal="left"/>
    </xf>
    <xf numFmtId="0" fontId="14" fillId="2" borderId="22" xfId="0" applyFont="1" applyFill="1" applyBorder="1" applyAlignment="1">
      <alignment horizontal="left"/>
    </xf>
    <xf numFmtId="0" fontId="14" fillId="2" borderId="21" xfId="0" applyFont="1" applyFill="1" applyBorder="1" applyAlignment="1">
      <alignment horizontal="left"/>
    </xf>
    <xf numFmtId="0" fontId="14" fillId="2" borderId="22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164" fontId="12" fillId="2" borderId="5" xfId="1" applyFont="1" applyFill="1" applyBorder="1" applyAlignment="1">
      <alignment wrapText="1"/>
    </xf>
    <xf numFmtId="0" fontId="12" fillId="2" borderId="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left"/>
    </xf>
    <xf numFmtId="14" fontId="12" fillId="2" borderId="0" xfId="1" applyNumberFormat="1" applyFont="1" applyFill="1" applyBorder="1"/>
    <xf numFmtId="0" fontId="12" fillId="2" borderId="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left"/>
    </xf>
    <xf numFmtId="0" fontId="14" fillId="2" borderId="22" xfId="0" applyFont="1" applyFill="1" applyBorder="1" applyAlignment="1">
      <alignment horizontal="left"/>
    </xf>
    <xf numFmtId="0" fontId="14" fillId="2" borderId="21" xfId="0" applyFont="1" applyFill="1" applyBorder="1" applyAlignment="1">
      <alignment horizontal="left"/>
    </xf>
    <xf numFmtId="164" fontId="28" fillId="2" borderId="0" xfId="1" applyFont="1" applyFill="1" applyBorder="1"/>
    <xf numFmtId="164" fontId="28" fillId="2" borderId="28" xfId="1" applyFont="1" applyFill="1" applyBorder="1"/>
    <xf numFmtId="164" fontId="28" fillId="2" borderId="2" xfId="1" applyFont="1" applyFill="1" applyBorder="1"/>
    <xf numFmtId="164" fontId="28" fillId="2" borderId="22" xfId="1" applyFont="1" applyFill="1" applyBorder="1" applyAlignment="1">
      <alignment horizontal="center" vertical="center" wrapText="1"/>
    </xf>
    <xf numFmtId="39" fontId="30" fillId="2" borderId="22" xfId="1" applyNumberFormat="1" applyFont="1" applyFill="1" applyBorder="1" applyAlignment="1">
      <alignment horizontal="right"/>
    </xf>
    <xf numFmtId="4" fontId="19" fillId="2" borderId="13" xfId="0" applyNumberFormat="1" applyFont="1" applyFill="1" applyBorder="1" applyAlignment="1">
      <alignment horizontal="right" vertical="center" wrapText="1" readingOrder="1"/>
    </xf>
    <xf numFmtId="4" fontId="19" fillId="2" borderId="19" xfId="0" applyNumberFormat="1" applyFont="1" applyFill="1" applyBorder="1" applyAlignment="1">
      <alignment horizontal="right" vertical="center" wrapText="1" readingOrder="1"/>
    </xf>
    <xf numFmtId="4" fontId="19" fillId="2" borderId="0" xfId="0" applyNumberFormat="1" applyFont="1" applyFill="1" applyBorder="1" applyAlignment="1">
      <alignment horizontal="right" vertical="center" wrapText="1" readingOrder="1"/>
    </xf>
    <xf numFmtId="4" fontId="31" fillId="2" borderId="0" xfId="0" applyNumberFormat="1" applyFont="1" applyFill="1" applyBorder="1" applyAlignment="1">
      <alignment vertical="top" wrapText="1" readingOrder="1"/>
    </xf>
    <xf numFmtId="164" fontId="28" fillId="2" borderId="7" xfId="1" applyFont="1" applyFill="1" applyBorder="1"/>
    <xf numFmtId="164" fontId="28" fillId="2" borderId="31" xfId="1" applyFont="1" applyFill="1" applyBorder="1" applyAlignment="1">
      <alignment horizontal="center" vertical="center" wrapText="1"/>
    </xf>
    <xf numFmtId="4" fontId="19" fillId="2" borderId="25" xfId="0" applyNumberFormat="1" applyFont="1" applyFill="1" applyBorder="1" applyAlignment="1">
      <alignment horizontal="right" vertical="center" wrapText="1" readingOrder="1"/>
    </xf>
    <xf numFmtId="39" fontId="26" fillId="2" borderId="0" xfId="1" applyNumberFormat="1" applyFont="1" applyFill="1" applyBorder="1" applyAlignment="1">
      <alignment horizontal="right"/>
    </xf>
    <xf numFmtId="39" fontId="26" fillId="2" borderId="13" xfId="1" applyNumberFormat="1" applyFont="1" applyFill="1" applyBorder="1" applyAlignment="1">
      <alignment horizontal="right"/>
    </xf>
    <xf numFmtId="39" fontId="26" fillId="2" borderId="34" xfId="1" applyNumberFormat="1" applyFont="1" applyFill="1" applyBorder="1" applyAlignment="1">
      <alignment horizontal="right"/>
    </xf>
    <xf numFmtId="39" fontId="26" fillId="2" borderId="19" xfId="1" applyNumberFormat="1" applyFont="1" applyFill="1" applyBorder="1" applyAlignment="1">
      <alignment horizontal="right"/>
    </xf>
    <xf numFmtId="0" fontId="26" fillId="2" borderId="15" xfId="0" applyFont="1" applyFill="1" applyBorder="1" applyAlignment="1">
      <alignment horizontal="left"/>
    </xf>
    <xf numFmtId="0" fontId="26" fillId="2" borderId="16" xfId="0" applyFont="1" applyFill="1" applyBorder="1"/>
    <xf numFmtId="0" fontId="26" fillId="2" borderId="16" xfId="0" applyFont="1" applyFill="1" applyBorder="1" applyAlignment="1">
      <alignment wrapText="1"/>
    </xf>
    <xf numFmtId="0" fontId="28" fillId="2" borderId="0" xfId="0" applyFont="1" applyFill="1" applyBorder="1"/>
    <xf numFmtId="4" fontId="28" fillId="2" borderId="0" xfId="0" applyNumberFormat="1" applyFont="1" applyFill="1" applyBorder="1"/>
    <xf numFmtId="164" fontId="32" fillId="2" borderId="0" xfId="1" applyFont="1" applyFill="1" applyBorder="1"/>
    <xf numFmtId="39" fontId="30" fillId="2" borderId="21" xfId="1" applyNumberFormat="1" applyFont="1" applyFill="1" applyBorder="1" applyAlignment="1">
      <alignment horizontal="right"/>
    </xf>
    <xf numFmtId="0" fontId="12" fillId="0" borderId="1" xfId="0" applyFont="1" applyFill="1" applyBorder="1"/>
    <xf numFmtId="0" fontId="12" fillId="0" borderId="2" xfId="0" applyFont="1" applyFill="1" applyBorder="1"/>
    <xf numFmtId="0" fontId="12" fillId="0" borderId="2" xfId="0" applyFont="1" applyFill="1" applyBorder="1" applyAlignment="1">
      <alignment wrapText="1"/>
    </xf>
    <xf numFmtId="164" fontId="12" fillId="0" borderId="2" xfId="1" applyFont="1" applyFill="1" applyBorder="1"/>
    <xf numFmtId="164" fontId="22" fillId="0" borderId="2" xfId="1" applyFont="1" applyFill="1" applyBorder="1"/>
    <xf numFmtId="164" fontId="12" fillId="0" borderId="3" xfId="1" applyFont="1" applyFill="1" applyBorder="1"/>
    <xf numFmtId="0" fontId="12" fillId="0" borderId="4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wrapText="1"/>
    </xf>
    <xf numFmtId="164" fontId="12" fillId="0" borderId="0" xfId="1" applyFont="1" applyFill="1" applyBorder="1"/>
    <xf numFmtId="164" fontId="22" fillId="0" borderId="0" xfId="1" applyFont="1" applyFill="1" applyBorder="1"/>
    <xf numFmtId="164" fontId="12" fillId="0" borderId="5" xfId="1" applyFont="1" applyFill="1" applyBorder="1"/>
    <xf numFmtId="39" fontId="12" fillId="0" borderId="0" xfId="0" applyNumberFormat="1" applyFont="1" applyFill="1" applyBorder="1"/>
    <xf numFmtId="0" fontId="13" fillId="0" borderId="4" xfId="0" applyFont="1" applyFill="1" applyBorder="1"/>
    <xf numFmtId="0" fontId="13" fillId="0" borderId="0" xfId="0" applyFont="1" applyFill="1" applyBorder="1" applyAlignment="1">
      <alignment wrapText="1"/>
    </xf>
    <xf numFmtId="164" fontId="13" fillId="0" borderId="0" xfId="1" applyFont="1" applyFill="1" applyBorder="1"/>
    <xf numFmtId="164" fontId="22" fillId="0" borderId="5" xfId="1" applyFont="1" applyFill="1" applyBorder="1"/>
    <xf numFmtId="164" fontId="33" fillId="2" borderId="0" xfId="1" applyFont="1" applyFill="1" applyBorder="1"/>
    <xf numFmtId="0" fontId="34" fillId="2" borderId="0" xfId="0" applyFont="1" applyFill="1" applyBorder="1"/>
    <xf numFmtId="164" fontId="29" fillId="2" borderId="0" xfId="1" applyFont="1" applyFill="1" applyBorder="1"/>
    <xf numFmtId="164" fontId="29" fillId="2" borderId="28" xfId="1" applyFont="1" applyFill="1" applyBorder="1"/>
    <xf numFmtId="0" fontId="12" fillId="0" borderId="27" xfId="0" applyFont="1" applyFill="1" applyBorder="1"/>
    <xf numFmtId="0" fontId="12" fillId="0" borderId="28" xfId="0" applyFont="1" applyFill="1" applyBorder="1"/>
    <xf numFmtId="164" fontId="12" fillId="0" borderId="28" xfId="1" applyFont="1" applyFill="1" applyBorder="1"/>
    <xf numFmtId="164" fontId="12" fillId="0" borderId="29" xfId="1" applyFont="1" applyFill="1" applyBorder="1"/>
    <xf numFmtId="164" fontId="35" fillId="2" borderId="0" xfId="1" applyFont="1" applyFill="1" applyBorder="1"/>
    <xf numFmtId="0" fontId="12" fillId="2" borderId="0" xfId="5" applyFont="1" applyFill="1" applyBorder="1"/>
    <xf numFmtId="4" fontId="12" fillId="2" borderId="0" xfId="5" applyNumberFormat="1" applyFont="1" applyFill="1" applyBorder="1"/>
    <xf numFmtId="164" fontId="12" fillId="2" borderId="0" xfId="6" applyFont="1" applyFill="1" applyBorder="1"/>
    <xf numFmtId="0" fontId="12" fillId="2" borderId="1" xfId="5" applyFont="1" applyFill="1" applyBorder="1"/>
    <xf numFmtId="0" fontId="12" fillId="2" borderId="2" xfId="5" applyFont="1" applyFill="1" applyBorder="1"/>
    <xf numFmtId="4" fontId="12" fillId="2" borderId="2" xfId="5" applyNumberFormat="1" applyFont="1" applyFill="1" applyBorder="1"/>
    <xf numFmtId="164" fontId="12" fillId="2" borderId="2" xfId="6" applyFont="1" applyFill="1" applyBorder="1"/>
    <xf numFmtId="164" fontId="12" fillId="2" borderId="3" xfId="6" applyFont="1" applyFill="1" applyBorder="1"/>
    <xf numFmtId="0" fontId="12" fillId="2" borderId="4" xfId="5" applyFont="1" applyFill="1" applyBorder="1"/>
    <xf numFmtId="164" fontId="12" fillId="2" borderId="5" xfId="6" applyFont="1" applyFill="1" applyBorder="1"/>
    <xf numFmtId="0" fontId="13" fillId="2" borderId="4" xfId="5" applyFont="1" applyFill="1" applyBorder="1"/>
    <xf numFmtId="14" fontId="12" fillId="2" borderId="5" xfId="6" applyNumberFormat="1" applyFont="1" applyFill="1" applyBorder="1"/>
    <xf numFmtId="0" fontId="12" fillId="2" borderId="27" xfId="5" applyFont="1" applyFill="1" applyBorder="1"/>
    <xf numFmtId="0" fontId="12" fillId="2" borderId="28" xfId="5" applyFont="1" applyFill="1" applyBorder="1"/>
    <xf numFmtId="4" fontId="12" fillId="2" borderId="28" xfId="5" applyNumberFormat="1" applyFont="1" applyFill="1" applyBorder="1"/>
    <xf numFmtId="164" fontId="12" fillId="2" borderId="28" xfId="6" applyFont="1" applyFill="1" applyBorder="1"/>
    <xf numFmtId="164" fontId="12" fillId="2" borderId="29" xfId="6" applyFont="1" applyFill="1" applyBorder="1"/>
    <xf numFmtId="0" fontId="22" fillId="2" borderId="21" xfId="5" applyFont="1" applyFill="1" applyBorder="1" applyAlignment="1">
      <alignment horizontal="center" vertical="center" wrapText="1"/>
    </xf>
    <xf numFmtId="0" fontId="22" fillId="2" borderId="22" xfId="5" applyFont="1" applyFill="1" applyBorder="1" applyAlignment="1">
      <alignment horizontal="center" vertical="center" wrapText="1"/>
    </xf>
    <xf numFmtId="164" fontId="22" fillId="2" borderId="22" xfId="6" applyFont="1" applyFill="1" applyBorder="1" applyAlignment="1">
      <alignment horizontal="center" vertical="center" wrapText="1"/>
    </xf>
    <xf numFmtId="4" fontId="22" fillId="2" borderId="22" xfId="6" applyNumberFormat="1" applyFont="1" applyFill="1" applyBorder="1" applyAlignment="1">
      <alignment horizontal="center" vertical="center" wrapText="1"/>
    </xf>
    <xf numFmtId="164" fontId="22" fillId="2" borderId="23" xfId="6" applyFont="1" applyFill="1" applyBorder="1" applyAlignment="1">
      <alignment horizontal="center" vertical="center" wrapText="1"/>
    </xf>
    <xf numFmtId="0" fontId="14" fillId="2" borderId="21" xfId="5" applyFont="1" applyFill="1" applyBorder="1" applyAlignment="1">
      <alignment horizontal="left"/>
    </xf>
    <xf numFmtId="0" fontId="14" fillId="2" borderId="22" xfId="5" applyFont="1" applyFill="1" applyBorder="1" applyAlignment="1">
      <alignment horizontal="center"/>
    </xf>
    <xf numFmtId="0" fontId="14" fillId="2" borderId="22" xfId="5" applyFont="1" applyFill="1" applyBorder="1" applyAlignment="1">
      <alignment horizontal="left"/>
    </xf>
    <xf numFmtId="164" fontId="14" fillId="2" borderId="22" xfId="5" applyNumberFormat="1" applyFont="1" applyFill="1" applyBorder="1" applyAlignment="1">
      <alignment horizontal="right"/>
    </xf>
    <xf numFmtId="4" fontId="14" fillId="2" borderId="22" xfId="5" applyNumberFormat="1" applyFont="1" applyFill="1" applyBorder="1" applyAlignment="1">
      <alignment horizontal="right"/>
    </xf>
    <xf numFmtId="0" fontId="14" fillId="2" borderId="22" xfId="5" applyFont="1" applyFill="1" applyBorder="1" applyAlignment="1">
      <alignment horizontal="right"/>
    </xf>
    <xf numFmtId="164" fontId="14" fillId="2" borderId="23" xfId="5" applyNumberFormat="1" applyFont="1" applyFill="1" applyBorder="1" applyAlignment="1">
      <alignment horizontal="right"/>
    </xf>
    <xf numFmtId="9" fontId="12" fillId="2" borderId="0" xfId="7" applyFont="1" applyFill="1" applyBorder="1"/>
    <xf numFmtId="0" fontId="15" fillId="2" borderId="24" xfId="5" applyFont="1" applyFill="1" applyBorder="1" applyAlignment="1">
      <alignment horizontal="left"/>
    </xf>
    <xf numFmtId="0" fontId="15" fillId="2" borderId="25" xfId="5" applyFont="1" applyFill="1" applyBorder="1"/>
    <xf numFmtId="39" fontId="15" fillId="2" borderId="25" xfId="6" applyNumberFormat="1" applyFont="1" applyFill="1" applyBorder="1" applyAlignment="1">
      <alignment horizontal="right"/>
    </xf>
    <xf numFmtId="4" fontId="15" fillId="2" borderId="25" xfId="6" applyNumberFormat="1" applyFont="1" applyFill="1" applyBorder="1" applyAlignment="1">
      <alignment horizontal="right"/>
    </xf>
    <xf numFmtId="164" fontId="15" fillId="2" borderId="25" xfId="6" applyFont="1" applyFill="1" applyBorder="1" applyAlignment="1">
      <alignment horizontal="right"/>
    </xf>
    <xf numFmtId="4" fontId="15" fillId="2" borderId="16" xfId="6" applyNumberFormat="1" applyFont="1" applyFill="1" applyBorder="1" applyAlignment="1">
      <alignment horizontal="right"/>
    </xf>
    <xf numFmtId="4" fontId="15" fillId="2" borderId="26" xfId="6" applyNumberFormat="1" applyFont="1" applyFill="1" applyBorder="1" applyAlignment="1">
      <alignment horizontal="right"/>
    </xf>
    <xf numFmtId="0" fontId="15" fillId="2" borderId="15" xfId="5" applyFont="1" applyFill="1" applyBorder="1" applyAlignment="1">
      <alignment horizontal="left"/>
    </xf>
    <xf numFmtId="0" fontId="15" fillId="2" borderId="16" xfId="5" applyFont="1" applyFill="1" applyBorder="1"/>
    <xf numFmtId="39" fontId="15" fillId="2" borderId="16" xfId="6" applyNumberFormat="1" applyFont="1" applyFill="1" applyBorder="1" applyAlignment="1">
      <alignment horizontal="right"/>
    </xf>
    <xf numFmtId="164" fontId="15" fillId="2" borderId="16" xfId="6" applyFont="1" applyFill="1" applyBorder="1" applyAlignment="1">
      <alignment horizontal="right"/>
    </xf>
    <xf numFmtId="4" fontId="15" fillId="2" borderId="17" xfId="6" applyNumberFormat="1" applyFont="1" applyFill="1" applyBorder="1" applyAlignment="1">
      <alignment horizontal="right"/>
    </xf>
    <xf numFmtId="39" fontId="26" fillId="2" borderId="16" xfId="6" applyNumberFormat="1" applyFont="1" applyFill="1" applyBorder="1" applyAlignment="1">
      <alignment horizontal="right"/>
    </xf>
    <xf numFmtId="0" fontId="15" fillId="2" borderId="16" xfId="5" applyFont="1" applyFill="1" applyBorder="1" applyAlignment="1">
      <alignment wrapText="1"/>
    </xf>
    <xf numFmtId="0" fontId="15" fillId="2" borderId="16" xfId="5" applyFont="1" applyFill="1" applyBorder="1" applyAlignment="1">
      <alignment horizontal="right"/>
    </xf>
    <xf numFmtId="164" fontId="14" fillId="2" borderId="21" xfId="6" applyFont="1" applyFill="1" applyBorder="1"/>
    <xf numFmtId="0" fontId="14" fillId="2" borderId="22" xfId="5" applyFont="1" applyFill="1" applyBorder="1"/>
    <xf numFmtId="0" fontId="14" fillId="2" borderId="22" xfId="5" applyFont="1" applyFill="1" applyBorder="1" applyAlignment="1">
      <alignment wrapText="1"/>
    </xf>
    <xf numFmtId="164" fontId="14" fillId="2" borderId="22" xfId="6" applyFont="1" applyFill="1" applyBorder="1" applyAlignment="1">
      <alignment horizontal="right"/>
    </xf>
    <xf numFmtId="4" fontId="14" fillId="2" borderId="22" xfId="6" applyNumberFormat="1" applyFont="1" applyFill="1" applyBorder="1" applyAlignment="1">
      <alignment horizontal="right"/>
    </xf>
    <xf numFmtId="39" fontId="14" fillId="2" borderId="22" xfId="6" applyNumberFormat="1" applyFont="1" applyFill="1" applyBorder="1" applyAlignment="1">
      <alignment horizontal="right"/>
    </xf>
    <xf numFmtId="4" fontId="14" fillId="2" borderId="23" xfId="6" applyNumberFormat="1" applyFont="1" applyFill="1" applyBorder="1" applyAlignment="1">
      <alignment horizontal="right"/>
    </xf>
    <xf numFmtId="0" fontId="15" fillId="2" borderId="12" xfId="5" applyFont="1" applyFill="1" applyBorder="1" applyAlignment="1">
      <alignment horizontal="left"/>
    </xf>
    <xf numFmtId="0" fontId="15" fillId="2" borderId="13" xfId="5" applyFont="1" applyFill="1" applyBorder="1"/>
    <xf numFmtId="0" fontId="15" fillId="2" borderId="13" xfId="5" applyFont="1" applyFill="1" applyBorder="1" applyAlignment="1">
      <alignment wrapText="1"/>
    </xf>
    <xf numFmtId="164" fontId="15" fillId="2" borderId="13" xfId="6" applyFont="1" applyFill="1" applyBorder="1" applyAlignment="1">
      <alignment horizontal="right"/>
    </xf>
    <xf numFmtId="4" fontId="15" fillId="2" borderId="13" xfId="6" applyNumberFormat="1" applyFont="1" applyFill="1" applyBorder="1" applyAlignment="1">
      <alignment horizontal="right"/>
    </xf>
    <xf numFmtId="39" fontId="15" fillId="2" borderId="13" xfId="6" applyNumberFormat="1" applyFont="1" applyFill="1" applyBorder="1" applyAlignment="1">
      <alignment horizontal="right"/>
    </xf>
    <xf numFmtId="4" fontId="15" fillId="2" borderId="14" xfId="6" applyNumberFormat="1" applyFont="1" applyFill="1" applyBorder="1" applyAlignment="1">
      <alignment horizontal="right"/>
    </xf>
    <xf numFmtId="0" fontId="15" fillId="2" borderId="18" xfId="5" applyFont="1" applyFill="1" applyBorder="1" applyAlignment="1">
      <alignment horizontal="left"/>
    </xf>
    <xf numFmtId="0" fontId="15" fillId="2" borderId="19" xfId="5" applyFont="1" applyFill="1" applyBorder="1"/>
    <xf numFmtId="0" fontId="15" fillId="2" borderId="19" xfId="5" applyFont="1" applyFill="1" applyBorder="1" applyAlignment="1">
      <alignment wrapText="1"/>
    </xf>
    <xf numFmtId="164" fontId="15" fillId="2" borderId="19" xfId="6" applyFont="1" applyFill="1" applyBorder="1" applyAlignment="1">
      <alignment horizontal="right"/>
    </xf>
    <xf numFmtId="4" fontId="15" fillId="2" borderId="19" xfId="6" applyNumberFormat="1" applyFont="1" applyFill="1" applyBorder="1" applyAlignment="1">
      <alignment horizontal="right"/>
    </xf>
    <xf numFmtId="39" fontId="15" fillId="2" borderId="19" xfId="6" applyNumberFormat="1" applyFont="1" applyFill="1" applyBorder="1" applyAlignment="1">
      <alignment horizontal="right"/>
    </xf>
    <xf numFmtId="4" fontId="15" fillId="2" borderId="20" xfId="6" applyNumberFormat="1" applyFont="1" applyFill="1" applyBorder="1" applyAlignment="1">
      <alignment horizontal="right"/>
    </xf>
    <xf numFmtId="0" fontId="15" fillId="2" borderId="0" xfId="5" applyFont="1" applyFill="1" applyBorder="1" applyAlignment="1">
      <alignment horizontal="left"/>
    </xf>
    <xf numFmtId="0" fontId="15" fillId="2" borderId="0" xfId="5" applyFont="1" applyFill="1" applyBorder="1"/>
    <xf numFmtId="0" fontId="15" fillId="2" borderId="0" xfId="5" applyFont="1" applyFill="1" applyBorder="1" applyAlignment="1">
      <alignment wrapText="1"/>
    </xf>
    <xf numFmtId="164" fontId="15" fillId="2" borderId="0" xfId="6" applyFont="1" applyFill="1" applyBorder="1" applyAlignment="1">
      <alignment horizontal="right"/>
    </xf>
    <xf numFmtId="4" fontId="15" fillId="2" borderId="0" xfId="6" applyNumberFormat="1" applyFont="1" applyFill="1" applyBorder="1" applyAlignment="1">
      <alignment horizontal="right"/>
    </xf>
    <xf numFmtId="39" fontId="15" fillId="2" borderId="0" xfId="6" applyNumberFormat="1" applyFont="1" applyFill="1" applyBorder="1" applyAlignment="1">
      <alignment horizontal="right"/>
    </xf>
    <xf numFmtId="0" fontId="12" fillId="2" borderId="0" xfId="5" applyFont="1" applyFill="1" applyBorder="1" applyAlignment="1">
      <alignment horizontal="left"/>
    </xf>
    <xf numFmtId="0" fontId="12" fillId="2" borderId="0" xfId="5" applyFont="1" applyFill="1" applyBorder="1" applyAlignment="1">
      <alignment wrapText="1"/>
    </xf>
    <xf numFmtId="164" fontId="12" fillId="2" borderId="0" xfId="6" applyFont="1" applyFill="1" applyBorder="1" applyAlignment="1">
      <alignment horizontal="right"/>
    </xf>
    <xf numFmtId="4" fontId="12" fillId="2" borderId="0" xfId="6" applyNumberFormat="1" applyFont="1" applyFill="1" applyBorder="1" applyAlignment="1">
      <alignment horizontal="right"/>
    </xf>
    <xf numFmtId="39" fontId="12" fillId="2" borderId="0" xfId="6" applyNumberFormat="1" applyFont="1" applyFill="1" applyBorder="1" applyAlignment="1">
      <alignment horizontal="right"/>
    </xf>
    <xf numFmtId="164" fontId="12" fillId="2" borderId="0" xfId="5" applyNumberFormat="1" applyFont="1" applyFill="1" applyBorder="1"/>
    <xf numFmtId="0" fontId="15" fillId="2" borderId="12" xfId="5" applyFont="1" applyFill="1" applyBorder="1" applyAlignment="1">
      <alignment horizontal="left" wrapText="1"/>
    </xf>
    <xf numFmtId="164" fontId="15" fillId="2" borderId="13" xfId="6" applyFont="1" applyFill="1" applyBorder="1" applyAlignment="1">
      <alignment horizontal="right" wrapText="1"/>
    </xf>
    <xf numFmtId="39" fontId="15" fillId="2" borderId="13" xfId="6" applyNumberFormat="1" applyFont="1" applyFill="1" applyBorder="1" applyAlignment="1">
      <alignment horizontal="right" wrapText="1"/>
    </xf>
    <xf numFmtId="39" fontId="15" fillId="2" borderId="14" xfId="6" applyNumberFormat="1" applyFont="1" applyFill="1" applyBorder="1" applyAlignment="1">
      <alignment horizontal="right"/>
    </xf>
    <xf numFmtId="0" fontId="15" fillId="2" borderId="15" xfId="5" applyFont="1" applyFill="1" applyBorder="1" applyAlignment="1">
      <alignment horizontal="left" wrapText="1"/>
    </xf>
    <xf numFmtId="164" fontId="15" fillId="2" borderId="16" xfId="6" applyFont="1" applyFill="1" applyBorder="1" applyAlignment="1">
      <alignment horizontal="right" wrapText="1"/>
    </xf>
    <xf numFmtId="39" fontId="15" fillId="2" borderId="16" xfId="6" applyNumberFormat="1" applyFont="1" applyFill="1" applyBorder="1" applyAlignment="1">
      <alignment horizontal="right" wrapText="1"/>
    </xf>
    <xf numFmtId="39" fontId="15" fillId="2" borderId="17" xfId="6" applyNumberFormat="1" applyFont="1" applyFill="1" applyBorder="1" applyAlignment="1">
      <alignment horizontal="right"/>
    </xf>
    <xf numFmtId="39" fontId="12" fillId="2" borderId="0" xfId="5" applyNumberFormat="1" applyFont="1" applyFill="1" applyBorder="1" applyAlignment="1">
      <alignment wrapText="1"/>
    </xf>
    <xf numFmtId="4" fontId="15" fillId="2" borderId="16" xfId="6" applyNumberFormat="1" applyFont="1" applyFill="1" applyBorder="1" applyAlignment="1">
      <alignment horizontal="right" wrapText="1"/>
    </xf>
    <xf numFmtId="39" fontId="26" fillId="2" borderId="17" xfId="6" applyNumberFormat="1" applyFont="1" applyFill="1" applyBorder="1" applyAlignment="1">
      <alignment horizontal="right"/>
    </xf>
    <xf numFmtId="4" fontId="15" fillId="2" borderId="13" xfId="6" applyNumberFormat="1" applyFont="1" applyFill="1" applyBorder="1" applyAlignment="1">
      <alignment horizontal="right" wrapText="1"/>
    </xf>
    <xf numFmtId="4" fontId="15" fillId="2" borderId="14" xfId="6" applyNumberFormat="1" applyFont="1" applyFill="1" applyBorder="1" applyAlignment="1">
      <alignment horizontal="right" wrapText="1"/>
    </xf>
    <xf numFmtId="0" fontId="15" fillId="2" borderId="33" xfId="5" applyFont="1" applyFill="1" applyBorder="1" applyAlignment="1">
      <alignment horizontal="left" wrapText="1"/>
    </xf>
    <xf numFmtId="0" fontId="15" fillId="2" borderId="34" xfId="5" applyFont="1" applyFill="1" applyBorder="1" applyAlignment="1">
      <alignment wrapText="1"/>
    </xf>
    <xf numFmtId="164" fontId="15" fillId="2" borderId="34" xfId="6" applyFont="1" applyFill="1" applyBorder="1" applyAlignment="1">
      <alignment horizontal="right" wrapText="1"/>
    </xf>
    <xf numFmtId="4" fontId="15" fillId="2" borderId="34" xfId="6" applyNumberFormat="1" applyFont="1" applyFill="1" applyBorder="1" applyAlignment="1">
      <alignment horizontal="right"/>
    </xf>
    <xf numFmtId="39" fontId="15" fillId="2" borderId="34" xfId="6" applyNumberFormat="1" applyFont="1" applyFill="1" applyBorder="1" applyAlignment="1">
      <alignment horizontal="right"/>
    </xf>
    <xf numFmtId="39" fontId="15" fillId="2" borderId="34" xfId="6" applyNumberFormat="1" applyFont="1" applyFill="1" applyBorder="1" applyAlignment="1">
      <alignment horizontal="right" wrapText="1"/>
    </xf>
    <xf numFmtId="39" fontId="15" fillId="2" borderId="35" xfId="6" applyNumberFormat="1" applyFont="1" applyFill="1" applyBorder="1" applyAlignment="1">
      <alignment horizontal="right"/>
    </xf>
    <xf numFmtId="164" fontId="14" fillId="2" borderId="22" xfId="6" applyFont="1" applyFill="1" applyBorder="1"/>
    <xf numFmtId="164" fontId="14" fillId="2" borderId="36" xfId="6" applyFont="1" applyFill="1" applyBorder="1"/>
    <xf numFmtId="4" fontId="12" fillId="2" borderId="2" xfId="6" applyNumberFormat="1" applyFont="1" applyFill="1" applyBorder="1" applyAlignment="1">
      <alignment horizontal="right"/>
    </xf>
    <xf numFmtId="0" fontId="22" fillId="2" borderId="0" xfId="5" applyFont="1" applyFill="1" applyBorder="1"/>
    <xf numFmtId="164" fontId="22" fillId="2" borderId="0" xfId="6" applyFont="1" applyFill="1" applyBorder="1"/>
    <xf numFmtId="164" fontId="22" fillId="2" borderId="5" xfId="6" applyFont="1" applyFill="1" applyBorder="1"/>
    <xf numFmtId="0" fontId="16" fillId="2" borderId="4" xfId="5" applyFont="1" applyFill="1" applyBorder="1"/>
    <xf numFmtId="0" fontId="16" fillId="2" borderId="0" xfId="5" applyFont="1" applyFill="1" applyBorder="1"/>
    <xf numFmtId="164" fontId="16" fillId="2" borderId="0" xfId="6" applyFont="1" applyFill="1" applyBorder="1"/>
    <xf numFmtId="164" fontId="16" fillId="2" borderId="5" xfId="6" applyFont="1" applyFill="1" applyBorder="1"/>
    <xf numFmtId="164" fontId="24" fillId="2" borderId="0" xfId="6" applyFont="1" applyFill="1" applyBorder="1"/>
    <xf numFmtId="0" fontId="17" fillId="2" borderId="4" xfId="5" applyFont="1" applyFill="1" applyBorder="1"/>
    <xf numFmtId="0" fontId="17" fillId="2" borderId="0" xfId="5" applyFont="1" applyFill="1" applyBorder="1"/>
    <xf numFmtId="0" fontId="17" fillId="2" borderId="5" xfId="5" applyFont="1" applyFill="1" applyBorder="1"/>
    <xf numFmtId="164" fontId="13" fillId="2" borderId="0" xfId="6" applyFont="1" applyFill="1" applyBorder="1"/>
    <xf numFmtId="164" fontId="17" fillId="2" borderId="0" xfId="6" applyFont="1" applyFill="1" applyBorder="1"/>
    <xf numFmtId="4" fontId="17" fillId="2" borderId="0" xfId="6" applyNumberFormat="1" applyFont="1" applyFill="1" applyBorder="1" applyAlignment="1">
      <alignment horizontal="right"/>
    </xf>
    <xf numFmtId="0" fontId="24" fillId="2" borderId="0" xfId="5" applyFont="1" applyFill="1" applyBorder="1"/>
    <xf numFmtId="164" fontId="17" fillId="2" borderId="5" xfId="6" applyFont="1" applyFill="1" applyBorder="1"/>
    <xf numFmtId="164" fontId="24" fillId="2" borderId="5" xfId="6" applyFont="1" applyFill="1" applyBorder="1"/>
    <xf numFmtId="0" fontId="22" fillId="2" borderId="28" xfId="5" applyFont="1" applyFill="1" applyBorder="1"/>
    <xf numFmtId="4" fontId="22" fillId="2" borderId="28" xfId="5" applyNumberFormat="1" applyFont="1" applyFill="1" applyBorder="1"/>
    <xf numFmtId="164" fontId="22" fillId="2" borderId="28" xfId="6" applyFont="1" applyFill="1" applyBorder="1"/>
    <xf numFmtId="164" fontId="22" fillId="2" borderId="29" xfId="6" applyFont="1" applyFill="1" applyBorder="1"/>
    <xf numFmtId="0" fontId="12" fillId="2" borderId="0" xfId="8" applyFont="1" applyFill="1" applyBorder="1"/>
    <xf numFmtId="0" fontId="12" fillId="2" borderId="4" xfId="8" applyFont="1" applyFill="1" applyBorder="1"/>
    <xf numFmtId="164" fontId="12" fillId="2" borderId="0" xfId="9" applyFont="1" applyFill="1" applyBorder="1"/>
    <xf numFmtId="4" fontId="12" fillId="2" borderId="0" xfId="9" applyNumberFormat="1" applyFont="1" applyFill="1" applyBorder="1" applyAlignment="1">
      <alignment horizontal="right"/>
    </xf>
    <xf numFmtId="164" fontId="12" fillId="2" borderId="5" xfId="9" applyFont="1" applyFill="1" applyBorder="1"/>
    <xf numFmtId="0" fontId="13" fillId="2" borderId="4" xfId="8" applyFont="1" applyFill="1" applyBorder="1"/>
    <xf numFmtId="14" fontId="12" fillId="2" borderId="5" xfId="9" applyNumberFormat="1" applyFont="1" applyFill="1" applyBorder="1"/>
    <xf numFmtId="4" fontId="12" fillId="2" borderId="0" xfId="8" applyNumberFormat="1" applyFont="1" applyFill="1" applyBorder="1" applyAlignment="1">
      <alignment horizontal="right"/>
    </xf>
    <xf numFmtId="0" fontId="12" fillId="2" borderId="5" xfId="8" applyFont="1" applyFill="1" applyBorder="1"/>
    <xf numFmtId="0" fontId="12" fillId="2" borderId="6" xfId="8" applyFont="1" applyFill="1" applyBorder="1" applyAlignment="1">
      <alignment horizontal="center" vertical="center" wrapText="1"/>
    </xf>
    <xf numFmtId="0" fontId="12" fillId="2" borderId="7" xfId="8" applyFont="1" applyFill="1" applyBorder="1" applyAlignment="1">
      <alignment horizontal="center" vertical="center" wrapText="1"/>
    </xf>
    <xf numFmtId="164" fontId="12" fillId="2" borderId="7" xfId="9" applyFont="1" applyFill="1" applyBorder="1" applyAlignment="1">
      <alignment horizontal="center" vertical="center" wrapText="1"/>
    </xf>
    <xf numFmtId="4" fontId="12" fillId="2" borderId="7" xfId="9" applyNumberFormat="1" applyFont="1" applyFill="1" applyBorder="1" applyAlignment="1">
      <alignment horizontal="center" vertical="center" wrapText="1"/>
    </xf>
    <xf numFmtId="164" fontId="12" fillId="2" borderId="8" xfId="9" applyFont="1" applyFill="1" applyBorder="1" applyAlignment="1">
      <alignment horizontal="center" vertical="center" wrapText="1"/>
    </xf>
    <xf numFmtId="0" fontId="14" fillId="2" borderId="9" xfId="8" applyFont="1" applyFill="1" applyBorder="1" applyAlignment="1">
      <alignment horizontal="left"/>
    </xf>
    <xf numFmtId="0" fontId="14" fillId="2" borderId="10" xfId="8" applyFont="1" applyFill="1" applyBorder="1" applyAlignment="1">
      <alignment horizontal="center"/>
    </xf>
    <xf numFmtId="0" fontId="14" fillId="2" borderId="10" xfId="8" applyFont="1" applyFill="1" applyBorder="1" applyAlignment="1">
      <alignment horizontal="left"/>
    </xf>
    <xf numFmtId="164" fontId="14" fillId="2" borderId="10" xfId="8" applyNumberFormat="1" applyFont="1" applyFill="1" applyBorder="1" applyAlignment="1">
      <alignment horizontal="center"/>
    </xf>
    <xf numFmtId="4" fontId="15" fillId="2" borderId="10" xfId="9" applyNumberFormat="1" applyFont="1" applyFill="1" applyBorder="1" applyAlignment="1">
      <alignment horizontal="right"/>
    </xf>
    <xf numFmtId="164" fontId="14" fillId="2" borderId="11" xfId="8" applyNumberFormat="1" applyFont="1" applyFill="1" applyBorder="1" applyAlignment="1">
      <alignment horizontal="center"/>
    </xf>
    <xf numFmtId="0" fontId="15" fillId="2" borderId="12" xfId="8" applyFont="1" applyFill="1" applyBorder="1" applyAlignment="1">
      <alignment horizontal="left"/>
    </xf>
    <xf numFmtId="0" fontId="15" fillId="2" borderId="13" xfId="8" applyFont="1" applyFill="1" applyBorder="1"/>
    <xf numFmtId="39" fontId="15" fillId="2" borderId="13" xfId="9" applyNumberFormat="1" applyFont="1" applyFill="1" applyBorder="1" applyAlignment="1">
      <alignment horizontal="right"/>
    </xf>
    <xf numFmtId="4" fontId="15" fillId="2" borderId="13" xfId="9" applyNumberFormat="1" applyFont="1" applyFill="1" applyBorder="1" applyAlignment="1">
      <alignment horizontal="right"/>
    </xf>
    <xf numFmtId="39" fontId="15" fillId="2" borderId="14" xfId="9" applyNumberFormat="1" applyFont="1" applyFill="1" applyBorder="1" applyAlignment="1">
      <alignment horizontal="right"/>
    </xf>
    <xf numFmtId="0" fontId="15" fillId="2" borderId="15" xfId="8" applyFont="1" applyFill="1" applyBorder="1" applyAlignment="1">
      <alignment horizontal="left"/>
    </xf>
    <xf numFmtId="0" fontId="15" fillId="2" borderId="16" xfId="8" applyFont="1" applyFill="1" applyBorder="1"/>
    <xf numFmtId="39" fontId="15" fillId="2" borderId="16" xfId="9" applyNumberFormat="1" applyFont="1" applyFill="1" applyBorder="1" applyAlignment="1">
      <alignment horizontal="right"/>
    </xf>
    <xf numFmtId="4" fontId="15" fillId="2" borderId="16" xfId="9" applyNumberFormat="1" applyFont="1" applyFill="1" applyBorder="1" applyAlignment="1">
      <alignment horizontal="right"/>
    </xf>
    <xf numFmtId="39" fontId="15" fillId="2" borderId="17" xfId="9" applyNumberFormat="1" applyFont="1" applyFill="1" applyBorder="1" applyAlignment="1">
      <alignment horizontal="right"/>
    </xf>
    <xf numFmtId="4" fontId="15" fillId="2" borderId="16" xfId="8" applyNumberFormat="1" applyFont="1" applyFill="1" applyBorder="1" applyAlignment="1">
      <alignment horizontal="right"/>
    </xf>
    <xf numFmtId="0" fontId="15" fillId="2" borderId="16" xfId="8" applyFont="1" applyFill="1" applyBorder="1" applyAlignment="1">
      <alignment wrapText="1"/>
    </xf>
    <xf numFmtId="0" fontId="12" fillId="2" borderId="16" xfId="8" applyFont="1" applyFill="1" applyBorder="1" applyAlignment="1">
      <alignment wrapText="1"/>
    </xf>
    <xf numFmtId="0" fontId="15" fillId="2" borderId="18" xfId="8" applyFont="1" applyFill="1" applyBorder="1" applyAlignment="1">
      <alignment horizontal="left"/>
    </xf>
    <xf numFmtId="0" fontId="15" fillId="2" borderId="19" xfId="8" applyFont="1" applyFill="1" applyBorder="1"/>
    <xf numFmtId="164" fontId="15" fillId="2" borderId="19" xfId="9" applyFont="1" applyFill="1" applyBorder="1" applyAlignment="1">
      <alignment horizontal="right"/>
    </xf>
    <xf numFmtId="4" fontId="15" fillId="2" borderId="19" xfId="9" applyNumberFormat="1" applyFont="1" applyFill="1" applyBorder="1" applyAlignment="1">
      <alignment horizontal="right"/>
    </xf>
    <xf numFmtId="39" fontId="15" fillId="2" borderId="19" xfId="9" applyNumberFormat="1" applyFont="1" applyFill="1" applyBorder="1" applyAlignment="1">
      <alignment horizontal="right"/>
    </xf>
    <xf numFmtId="39" fontId="15" fillId="2" borderId="20" xfId="9" applyNumberFormat="1" applyFont="1" applyFill="1" applyBorder="1" applyAlignment="1">
      <alignment horizontal="right"/>
    </xf>
    <xf numFmtId="0" fontId="15" fillId="2" borderId="0" xfId="8" applyFont="1" applyFill="1" applyBorder="1" applyAlignment="1">
      <alignment horizontal="left"/>
    </xf>
    <xf numFmtId="0" fontId="15" fillId="2" borderId="0" xfId="8" applyFont="1" applyFill="1" applyBorder="1"/>
    <xf numFmtId="164" fontId="15" fillId="2" borderId="0" xfId="9" applyFont="1" applyFill="1" applyBorder="1" applyAlignment="1">
      <alignment horizontal="right"/>
    </xf>
    <xf numFmtId="4" fontId="15" fillId="2" borderId="0" xfId="8" applyNumberFormat="1" applyFont="1" applyFill="1" applyBorder="1" applyAlignment="1">
      <alignment horizontal="right"/>
    </xf>
    <xf numFmtId="39" fontId="15" fillId="2" borderId="0" xfId="9" applyNumberFormat="1" applyFont="1" applyFill="1" applyBorder="1" applyAlignment="1">
      <alignment horizontal="right"/>
    </xf>
    <xf numFmtId="0" fontId="12" fillId="2" borderId="21" xfId="8" applyFont="1" applyFill="1" applyBorder="1" applyAlignment="1">
      <alignment horizontal="center" vertical="center" wrapText="1"/>
    </xf>
    <xf numFmtId="0" fontId="12" fillId="2" borderId="22" xfId="8" applyFont="1" applyFill="1" applyBorder="1" applyAlignment="1">
      <alignment horizontal="center" vertical="center" wrapText="1"/>
    </xf>
    <xf numFmtId="164" fontId="12" fillId="2" borderId="22" xfId="9" applyFont="1" applyFill="1" applyBorder="1" applyAlignment="1">
      <alignment horizontal="center" vertical="center" wrapText="1"/>
    </xf>
    <xf numFmtId="4" fontId="12" fillId="2" borderId="22" xfId="9" applyNumberFormat="1" applyFont="1" applyFill="1" applyBorder="1" applyAlignment="1">
      <alignment horizontal="center" vertical="center" wrapText="1"/>
    </xf>
    <xf numFmtId="164" fontId="12" fillId="2" borderId="23" xfId="9" applyFont="1" applyFill="1" applyBorder="1" applyAlignment="1">
      <alignment horizontal="center" vertical="center" wrapText="1"/>
    </xf>
    <xf numFmtId="0" fontId="15" fillId="2" borderId="24" xfId="8" applyFont="1" applyFill="1" applyBorder="1" applyAlignment="1">
      <alignment horizontal="left"/>
    </xf>
    <xf numFmtId="0" fontId="15" fillId="2" borderId="25" xfId="8" applyFont="1" applyFill="1" applyBorder="1"/>
    <xf numFmtId="164" fontId="15" fillId="2" borderId="25" xfId="9" applyFont="1" applyFill="1" applyBorder="1" applyAlignment="1">
      <alignment horizontal="right"/>
    </xf>
    <xf numFmtId="4" fontId="15" fillId="2" borderId="25" xfId="9" applyNumberFormat="1" applyFont="1" applyFill="1" applyBorder="1" applyAlignment="1">
      <alignment horizontal="right"/>
    </xf>
    <xf numFmtId="39" fontId="15" fillId="2" borderId="25" xfId="9" applyNumberFormat="1" applyFont="1" applyFill="1" applyBorder="1" applyAlignment="1">
      <alignment horizontal="right"/>
    </xf>
    <xf numFmtId="164" fontId="15" fillId="2" borderId="26" xfId="9" applyFont="1" applyFill="1" applyBorder="1" applyAlignment="1">
      <alignment horizontal="right"/>
    </xf>
    <xf numFmtId="0" fontId="15" fillId="2" borderId="15" xfId="8" applyFont="1" applyFill="1" applyBorder="1" applyAlignment="1">
      <alignment horizontal="left" wrapText="1"/>
    </xf>
    <xf numFmtId="39" fontId="15" fillId="2" borderId="16" xfId="9" applyNumberFormat="1" applyFont="1" applyFill="1" applyBorder="1" applyAlignment="1">
      <alignment horizontal="right" wrapText="1"/>
    </xf>
    <xf numFmtId="4" fontId="15" fillId="2" borderId="16" xfId="8" applyNumberFormat="1" applyFont="1" applyFill="1" applyBorder="1" applyAlignment="1">
      <alignment horizontal="right" wrapText="1"/>
    </xf>
    <xf numFmtId="39" fontId="15" fillId="2" borderId="17" xfId="9" applyNumberFormat="1" applyFont="1" applyFill="1" applyBorder="1" applyAlignment="1">
      <alignment horizontal="right" wrapText="1"/>
    </xf>
    <xf numFmtId="0" fontId="12" fillId="2" borderId="0" xfId="8" applyFont="1" applyFill="1" applyBorder="1" applyAlignment="1">
      <alignment wrapText="1"/>
    </xf>
    <xf numFmtId="4" fontId="15" fillId="2" borderId="19" xfId="8" applyNumberFormat="1" applyFont="1" applyFill="1" applyBorder="1" applyAlignment="1">
      <alignment horizontal="right"/>
    </xf>
    <xf numFmtId="0" fontId="12" fillId="2" borderId="0" xfId="8" applyFont="1" applyFill="1" applyBorder="1" applyAlignment="1">
      <alignment horizontal="left"/>
    </xf>
    <xf numFmtId="39" fontId="12" fillId="2" borderId="0" xfId="9" applyNumberFormat="1" applyFont="1" applyFill="1" applyBorder="1" applyAlignment="1">
      <alignment horizontal="right"/>
    </xf>
    <xf numFmtId="0" fontId="13" fillId="2" borderId="27" xfId="8" applyFont="1" applyFill="1" applyBorder="1"/>
    <xf numFmtId="0" fontId="12" fillId="2" borderId="28" xfId="8" applyFont="1" applyFill="1" applyBorder="1"/>
    <xf numFmtId="164" fontId="12" fillId="2" borderId="28" xfId="9" applyFont="1" applyFill="1" applyBorder="1"/>
    <xf numFmtId="4" fontId="12" fillId="2" borderId="28" xfId="9" applyNumberFormat="1" applyFont="1" applyFill="1" applyBorder="1" applyAlignment="1">
      <alignment horizontal="right"/>
    </xf>
    <xf numFmtId="164" fontId="12" fillId="2" borderId="29" xfId="9" applyFont="1" applyFill="1" applyBorder="1"/>
    <xf numFmtId="0" fontId="12" fillId="2" borderId="9" xfId="8" applyFont="1" applyFill="1" applyBorder="1" applyAlignment="1">
      <alignment horizontal="center" vertical="center" wrapText="1"/>
    </xf>
    <xf numFmtId="0" fontId="12" fillId="2" borderId="10" xfId="8" applyFont="1" applyFill="1" applyBorder="1" applyAlignment="1">
      <alignment horizontal="center" vertical="center" wrapText="1"/>
    </xf>
    <xf numFmtId="164" fontId="12" fillId="2" borderId="10" xfId="9" applyFont="1" applyFill="1" applyBorder="1" applyAlignment="1">
      <alignment horizontal="center" vertical="center" wrapText="1"/>
    </xf>
    <xf numFmtId="4" fontId="12" fillId="2" borderId="10" xfId="9" applyNumberFormat="1" applyFont="1" applyFill="1" applyBorder="1" applyAlignment="1">
      <alignment horizontal="center" vertical="center" wrapText="1"/>
    </xf>
    <xf numFmtId="164" fontId="12" fillId="2" borderId="11" xfId="9" applyFont="1" applyFill="1" applyBorder="1" applyAlignment="1">
      <alignment horizontal="center" vertical="center" wrapText="1"/>
    </xf>
    <xf numFmtId="0" fontId="14" fillId="2" borderId="30" xfId="8" applyFont="1" applyFill="1" applyBorder="1"/>
    <xf numFmtId="0" fontId="14" fillId="2" borderId="31" xfId="8" applyFont="1" applyFill="1" applyBorder="1"/>
    <xf numFmtId="39" fontId="14" fillId="2" borderId="31" xfId="9" applyNumberFormat="1" applyFont="1" applyFill="1" applyBorder="1" applyAlignment="1">
      <alignment horizontal="right"/>
    </xf>
    <xf numFmtId="39" fontId="14" fillId="2" borderId="32" xfId="9" applyNumberFormat="1" applyFont="1" applyFill="1" applyBorder="1" applyAlignment="1">
      <alignment horizontal="right"/>
    </xf>
    <xf numFmtId="0" fontId="15" fillId="2" borderId="25" xfId="8" applyFont="1" applyFill="1" applyBorder="1" applyAlignment="1">
      <alignment wrapText="1"/>
    </xf>
    <xf numFmtId="39" fontId="15" fillId="2" borderId="26" xfId="9" applyNumberFormat="1" applyFont="1" applyFill="1" applyBorder="1" applyAlignment="1">
      <alignment horizontal="right"/>
    </xf>
    <xf numFmtId="0" fontId="15" fillId="2" borderId="16" xfId="8" applyFont="1" applyFill="1" applyBorder="1" applyAlignment="1">
      <alignment horizontal="left" wrapText="1"/>
    </xf>
    <xf numFmtId="0" fontId="15" fillId="2" borderId="19" xfId="8" applyFont="1" applyFill="1" applyBorder="1" applyAlignment="1">
      <alignment wrapText="1"/>
    </xf>
    <xf numFmtId="0" fontId="15" fillId="2" borderId="0" xfId="8" applyFont="1" applyFill="1" applyBorder="1" applyAlignment="1">
      <alignment wrapText="1"/>
    </xf>
    <xf numFmtId="0" fontId="15" fillId="2" borderId="12" xfId="8" applyFont="1" applyFill="1" applyBorder="1" applyAlignment="1">
      <alignment horizontal="left" wrapText="1"/>
    </xf>
    <xf numFmtId="0" fontId="15" fillId="2" borderId="13" xfId="8" applyFont="1" applyFill="1" applyBorder="1" applyAlignment="1">
      <alignment wrapText="1"/>
    </xf>
    <xf numFmtId="4" fontId="15" fillId="2" borderId="16" xfId="9" applyNumberFormat="1" applyFont="1" applyFill="1" applyBorder="1" applyAlignment="1">
      <alignment horizontal="right" wrapText="1"/>
    </xf>
    <xf numFmtId="0" fontId="15" fillId="2" borderId="33" xfId="8" applyFont="1" applyFill="1" applyBorder="1" applyAlignment="1">
      <alignment horizontal="left" wrapText="1"/>
    </xf>
    <xf numFmtId="0" fontId="15" fillId="2" borderId="34" xfId="8" applyFont="1" applyFill="1" applyBorder="1" applyAlignment="1">
      <alignment wrapText="1"/>
    </xf>
    <xf numFmtId="39" fontId="15" fillId="2" borderId="34" xfId="9" applyNumberFormat="1" applyFont="1" applyFill="1" applyBorder="1" applyAlignment="1">
      <alignment horizontal="right" wrapText="1"/>
    </xf>
    <xf numFmtId="4" fontId="15" fillId="2" borderId="34" xfId="8" applyNumberFormat="1" applyFont="1" applyFill="1" applyBorder="1" applyAlignment="1">
      <alignment horizontal="right" wrapText="1"/>
    </xf>
    <xf numFmtId="39" fontId="15" fillId="2" borderId="35" xfId="9" applyNumberFormat="1" applyFont="1" applyFill="1" applyBorder="1" applyAlignment="1">
      <alignment horizontal="right" wrapText="1"/>
    </xf>
    <xf numFmtId="39" fontId="14" fillId="2" borderId="36" xfId="9" applyNumberFormat="1" applyFont="1" applyFill="1" applyBorder="1" applyAlignment="1">
      <alignment horizontal="right"/>
    </xf>
    <xf numFmtId="4" fontId="14" fillId="2" borderId="36" xfId="9" applyNumberFormat="1" applyFont="1" applyFill="1" applyBorder="1" applyAlignment="1">
      <alignment horizontal="right"/>
    </xf>
    <xf numFmtId="164" fontId="12" fillId="2" borderId="5" xfId="9" applyFont="1" applyFill="1" applyBorder="1" applyAlignment="1">
      <alignment wrapText="1"/>
    </xf>
    <xf numFmtId="0" fontId="16" fillId="2" borderId="4" xfId="8" applyFont="1" applyFill="1" applyBorder="1"/>
    <xf numFmtId="0" fontId="16" fillId="2" borderId="0" xfId="8" applyFont="1" applyFill="1" applyBorder="1"/>
    <xf numFmtId="164" fontId="16" fillId="2" borderId="0" xfId="9" applyFont="1" applyFill="1" applyBorder="1"/>
    <xf numFmtId="164" fontId="16" fillId="2" borderId="5" xfId="9" applyFont="1" applyFill="1" applyBorder="1"/>
    <xf numFmtId="0" fontId="17" fillId="2" borderId="4" xfId="8" applyFont="1" applyFill="1" applyBorder="1"/>
    <xf numFmtId="0" fontId="17" fillId="2" borderId="0" xfId="8" applyFont="1" applyFill="1" applyBorder="1"/>
    <xf numFmtId="0" fontId="17" fillId="2" borderId="5" xfId="8" applyFont="1" applyFill="1" applyBorder="1"/>
    <xf numFmtId="39" fontId="16" fillId="2" borderId="0" xfId="8" applyNumberFormat="1" applyFont="1" applyFill="1" applyBorder="1"/>
    <xf numFmtId="164" fontId="17" fillId="2" borderId="0" xfId="9" applyFont="1" applyFill="1" applyBorder="1"/>
    <xf numFmtId="4" fontId="17" fillId="2" borderId="0" xfId="9" applyNumberFormat="1" applyFont="1" applyFill="1" applyBorder="1" applyAlignment="1">
      <alignment horizontal="right"/>
    </xf>
    <xf numFmtId="164" fontId="34" fillId="2" borderId="0" xfId="9" applyFont="1" applyFill="1" applyBorder="1"/>
    <xf numFmtId="0" fontId="16" fillId="2" borderId="5" xfId="8" applyFont="1" applyFill="1" applyBorder="1"/>
    <xf numFmtId="164" fontId="13" fillId="2" borderId="4" xfId="9" applyFont="1" applyFill="1" applyBorder="1"/>
    <xf numFmtId="0" fontId="12" fillId="2" borderId="27" xfId="8" applyFont="1" applyFill="1" applyBorder="1"/>
    <xf numFmtId="0" fontId="12" fillId="2" borderId="0" xfId="10" applyFont="1" applyFill="1" applyBorder="1"/>
    <xf numFmtId="0" fontId="12" fillId="2" borderId="0" xfId="10" applyFont="1" applyFill="1" applyBorder="1" applyAlignment="1">
      <alignment wrapText="1"/>
    </xf>
    <xf numFmtId="164" fontId="12" fillId="2" borderId="0" xfId="11" applyFont="1" applyFill="1" applyBorder="1"/>
    <xf numFmtId="0" fontId="12" fillId="2" borderId="4" xfId="10" applyFont="1" applyFill="1" applyBorder="1"/>
    <xf numFmtId="164" fontId="12" fillId="2" borderId="5" xfId="11" applyFont="1" applyFill="1" applyBorder="1"/>
    <xf numFmtId="0" fontId="13" fillId="2" borderId="4" xfId="10" applyFont="1" applyFill="1" applyBorder="1"/>
    <xf numFmtId="14" fontId="12" fillId="2" borderId="5" xfId="11" applyNumberFormat="1" applyFont="1" applyFill="1" applyBorder="1"/>
    <xf numFmtId="0" fontId="12" fillId="2" borderId="27" xfId="10" applyFont="1" applyFill="1" applyBorder="1"/>
    <xf numFmtId="0" fontId="12" fillId="2" borderId="28" xfId="10" applyFont="1" applyFill="1" applyBorder="1"/>
    <xf numFmtId="0" fontId="12" fillId="2" borderId="28" xfId="10" applyFont="1" applyFill="1" applyBorder="1" applyAlignment="1">
      <alignment wrapText="1"/>
    </xf>
    <xf numFmtId="164" fontId="12" fillId="2" borderId="28" xfId="11" applyFont="1" applyFill="1" applyBorder="1"/>
    <xf numFmtId="164" fontId="12" fillId="2" borderId="29" xfId="11" applyFont="1" applyFill="1" applyBorder="1"/>
    <xf numFmtId="0" fontId="13" fillId="2" borderId="1" xfId="10" applyFont="1" applyFill="1" applyBorder="1"/>
    <xf numFmtId="0" fontId="12" fillId="2" borderId="2" xfId="10" applyFont="1" applyFill="1" applyBorder="1"/>
    <xf numFmtId="0" fontId="12" fillId="2" borderId="2" xfId="10" applyFont="1" applyFill="1" applyBorder="1" applyAlignment="1">
      <alignment wrapText="1"/>
    </xf>
    <xf numFmtId="164" fontId="12" fillId="2" borderId="2" xfId="11" applyFont="1" applyFill="1" applyBorder="1"/>
    <xf numFmtId="164" fontId="12" fillId="2" borderId="3" xfId="11" applyFont="1" applyFill="1" applyBorder="1"/>
    <xf numFmtId="0" fontId="12" fillId="2" borderId="21" xfId="10" applyFont="1" applyFill="1" applyBorder="1" applyAlignment="1">
      <alignment horizontal="center" vertical="center" wrapText="1"/>
    </xf>
    <xf numFmtId="0" fontId="12" fillId="2" borderId="22" xfId="10" applyFont="1" applyFill="1" applyBorder="1" applyAlignment="1">
      <alignment horizontal="center" vertical="center" wrapText="1"/>
    </xf>
    <xf numFmtId="164" fontId="12" fillId="2" borderId="22" xfId="11" applyFont="1" applyFill="1" applyBorder="1" applyAlignment="1">
      <alignment horizontal="center" vertical="center" wrapText="1"/>
    </xf>
    <xf numFmtId="164" fontId="12" fillId="2" borderId="23" xfId="11" applyFont="1" applyFill="1" applyBorder="1" applyAlignment="1">
      <alignment horizontal="center" vertical="center" wrapText="1"/>
    </xf>
    <xf numFmtId="0" fontId="14" fillId="2" borderId="21" xfId="10" applyFont="1" applyFill="1" applyBorder="1" applyAlignment="1">
      <alignment horizontal="left"/>
    </xf>
    <xf numFmtId="0" fontId="14" fillId="2" borderId="22" xfId="10" applyFont="1" applyFill="1" applyBorder="1" applyAlignment="1">
      <alignment horizontal="center"/>
    </xf>
    <xf numFmtId="0" fontId="14" fillId="2" borderId="22" xfId="10" applyFont="1" applyFill="1" applyBorder="1" applyAlignment="1">
      <alignment horizontal="left" wrapText="1"/>
    </xf>
    <xf numFmtId="39" fontId="14" fillId="2" borderId="22" xfId="11" applyNumberFormat="1" applyFont="1" applyFill="1" applyBorder="1" applyAlignment="1">
      <alignment horizontal="right"/>
    </xf>
    <xf numFmtId="39" fontId="14" fillId="2" borderId="23" xfId="11" applyNumberFormat="1" applyFont="1" applyFill="1" applyBorder="1" applyAlignment="1">
      <alignment horizontal="right"/>
    </xf>
    <xf numFmtId="0" fontId="13" fillId="2" borderId="0" xfId="10" applyFont="1" applyFill="1" applyBorder="1"/>
    <xf numFmtId="0" fontId="15" fillId="2" borderId="12" xfId="10" applyFont="1" applyFill="1" applyBorder="1" applyAlignment="1">
      <alignment horizontal="left"/>
    </xf>
    <xf numFmtId="0" fontId="15" fillId="2" borderId="13" xfId="10" applyFont="1" applyFill="1" applyBorder="1"/>
    <xf numFmtId="0" fontId="15" fillId="2" borderId="13" xfId="10" applyFont="1" applyFill="1" applyBorder="1" applyAlignment="1">
      <alignment wrapText="1"/>
    </xf>
    <xf numFmtId="4" fontId="18" fillId="2" borderId="13" xfId="10" applyNumberFormat="1" applyFont="1" applyFill="1" applyBorder="1" applyAlignment="1">
      <alignment horizontal="right" vertical="center" wrapText="1" readingOrder="1"/>
    </xf>
    <xf numFmtId="4" fontId="18" fillId="2" borderId="14" xfId="10" applyNumberFormat="1" applyFont="1" applyFill="1" applyBorder="1" applyAlignment="1">
      <alignment horizontal="right" vertical="center" wrapText="1" readingOrder="1"/>
    </xf>
    <xf numFmtId="0" fontId="15" fillId="2" borderId="15" xfId="10" applyFont="1" applyFill="1" applyBorder="1" applyAlignment="1">
      <alignment horizontal="left"/>
    </xf>
    <xf numFmtId="0" fontId="15" fillId="2" borderId="16" xfId="10" applyFont="1" applyFill="1" applyBorder="1"/>
    <xf numFmtId="0" fontId="15" fillId="2" borderId="16" xfId="10" applyFont="1" applyFill="1" applyBorder="1" applyAlignment="1">
      <alignment wrapText="1"/>
    </xf>
    <xf numFmtId="4" fontId="18" fillId="2" borderId="16" xfId="10" applyNumberFormat="1" applyFont="1" applyFill="1" applyBorder="1" applyAlignment="1">
      <alignment horizontal="right" vertical="center" wrapText="1" readingOrder="1"/>
    </xf>
    <xf numFmtId="4" fontId="18" fillId="2" borderId="17" xfId="10" applyNumberFormat="1" applyFont="1" applyFill="1" applyBorder="1" applyAlignment="1">
      <alignment horizontal="right" vertical="center" wrapText="1" readingOrder="1"/>
    </xf>
    <xf numFmtId="4" fontId="19" fillId="2" borderId="16" xfId="10" applyNumberFormat="1" applyFont="1" applyFill="1" applyBorder="1" applyAlignment="1">
      <alignment horizontal="right" vertical="center" wrapText="1" readingOrder="1"/>
    </xf>
    <xf numFmtId="4" fontId="19" fillId="2" borderId="17" xfId="10" applyNumberFormat="1" applyFont="1" applyFill="1" applyBorder="1" applyAlignment="1">
      <alignment horizontal="right" vertical="center" wrapText="1" readingOrder="1"/>
    </xf>
    <xf numFmtId="4" fontId="20" fillId="2" borderId="16" xfId="10" applyNumberFormat="1" applyFont="1" applyFill="1" applyBorder="1" applyAlignment="1">
      <alignment horizontal="right" vertical="center" wrapText="1" readingOrder="1"/>
    </xf>
    <xf numFmtId="0" fontId="15" fillId="2" borderId="18" xfId="10" applyFont="1" applyFill="1" applyBorder="1" applyAlignment="1">
      <alignment horizontal="left"/>
    </xf>
    <xf numFmtId="0" fontId="15" fillId="2" borderId="19" xfId="10" applyFont="1" applyFill="1" applyBorder="1"/>
    <xf numFmtId="0" fontId="15" fillId="2" borderId="19" xfId="10" applyFont="1" applyFill="1" applyBorder="1" applyAlignment="1">
      <alignment wrapText="1"/>
    </xf>
    <xf numFmtId="4" fontId="18" fillId="2" borderId="19" xfId="10" applyNumberFormat="1" applyFont="1" applyFill="1" applyBorder="1" applyAlignment="1">
      <alignment horizontal="right" vertical="center" wrapText="1" readingOrder="1"/>
    </xf>
    <xf numFmtId="4" fontId="18" fillId="2" borderId="20" xfId="10" applyNumberFormat="1" applyFont="1" applyFill="1" applyBorder="1" applyAlignment="1">
      <alignment horizontal="right" vertical="center" wrapText="1" readingOrder="1"/>
    </xf>
    <xf numFmtId="0" fontId="15" fillId="2" borderId="0" xfId="10" applyFont="1" applyFill="1" applyBorder="1" applyAlignment="1">
      <alignment horizontal="left"/>
    </xf>
    <xf numFmtId="0" fontId="15" fillId="2" borderId="0" xfId="10" applyFont="1" applyFill="1" applyBorder="1"/>
    <xf numFmtId="0" fontId="15" fillId="2" borderId="0" xfId="10" applyFont="1" applyFill="1" applyBorder="1" applyAlignment="1">
      <alignment wrapText="1"/>
    </xf>
    <xf numFmtId="4" fontId="18" fillId="2" borderId="0" xfId="10" applyNumberFormat="1" applyFont="1" applyFill="1" applyBorder="1" applyAlignment="1">
      <alignment horizontal="right" vertical="center" wrapText="1" readingOrder="1"/>
    </xf>
    <xf numFmtId="39" fontId="15" fillId="2" borderId="0" xfId="11" applyNumberFormat="1" applyFont="1" applyFill="1" applyBorder="1" applyAlignment="1">
      <alignment horizontal="right"/>
    </xf>
    <xf numFmtId="0" fontId="18" fillId="2" borderId="0" xfId="10" applyNumberFormat="1" applyFont="1" applyFill="1" applyBorder="1" applyAlignment="1">
      <alignment horizontal="right" vertical="center" wrapText="1" readingOrder="1"/>
    </xf>
    <xf numFmtId="4" fontId="21" fillId="2" borderId="0" xfId="10" applyNumberFormat="1" applyFont="1" applyFill="1" applyBorder="1" applyAlignment="1">
      <alignment vertical="top" wrapText="1" readingOrder="1"/>
    </xf>
    <xf numFmtId="0" fontId="13" fillId="2" borderId="6" xfId="10" applyFont="1" applyFill="1" applyBorder="1"/>
    <xf numFmtId="0" fontId="12" fillId="2" borderId="7" xfId="10" applyFont="1" applyFill="1" applyBorder="1"/>
    <xf numFmtId="0" fontId="12" fillId="2" borderId="7" xfId="10" applyFont="1" applyFill="1" applyBorder="1" applyAlignment="1">
      <alignment wrapText="1"/>
    </xf>
    <xf numFmtId="164" fontId="12" fillId="2" borderId="7" xfId="11" applyFont="1" applyFill="1" applyBorder="1"/>
    <xf numFmtId="164" fontId="12" fillId="2" borderId="8" xfId="11" applyFont="1" applyFill="1" applyBorder="1"/>
    <xf numFmtId="0" fontId="12" fillId="2" borderId="1" xfId="10" applyFont="1" applyFill="1" applyBorder="1" applyAlignment="1">
      <alignment horizontal="center" vertical="center" wrapText="1"/>
    </xf>
    <xf numFmtId="0" fontId="12" fillId="2" borderId="30" xfId="10" applyFont="1" applyFill="1" applyBorder="1" applyAlignment="1">
      <alignment horizontal="center" vertical="center" wrapText="1"/>
    </xf>
    <xf numFmtId="0" fontId="12" fillId="2" borderId="31" xfId="10" applyFont="1" applyFill="1" applyBorder="1" applyAlignment="1">
      <alignment horizontal="center" vertical="center" wrapText="1"/>
    </xf>
    <xf numFmtId="164" fontId="12" fillId="2" borderId="31" xfId="11" applyFont="1" applyFill="1" applyBorder="1" applyAlignment="1">
      <alignment horizontal="center" vertical="center" wrapText="1"/>
    </xf>
    <xf numFmtId="164" fontId="12" fillId="2" borderId="32" xfId="11" applyFont="1" applyFill="1" applyBorder="1" applyAlignment="1">
      <alignment horizontal="center" vertical="center" wrapText="1"/>
    </xf>
    <xf numFmtId="0" fontId="15" fillId="2" borderId="24" xfId="10" applyFont="1" applyFill="1" applyBorder="1" applyAlignment="1">
      <alignment horizontal="left"/>
    </xf>
    <xf numFmtId="0" fontId="15" fillId="2" borderId="25" xfId="10" applyFont="1" applyFill="1" applyBorder="1"/>
    <xf numFmtId="0" fontId="15" fillId="2" borderId="25" xfId="10" applyFont="1" applyFill="1" applyBorder="1" applyAlignment="1">
      <alignment wrapText="1"/>
    </xf>
    <xf numFmtId="4" fontId="18" fillId="2" borderId="25" xfId="10" applyNumberFormat="1" applyFont="1" applyFill="1" applyBorder="1" applyAlignment="1">
      <alignment horizontal="right" vertical="center" wrapText="1" readingOrder="1"/>
    </xf>
    <xf numFmtId="4" fontId="18" fillId="2" borderId="26" xfId="10" applyNumberFormat="1" applyFont="1" applyFill="1" applyBorder="1" applyAlignment="1">
      <alignment horizontal="right" vertical="center" wrapText="1" readingOrder="1"/>
    </xf>
    <xf numFmtId="0" fontId="12" fillId="2" borderId="6" xfId="10" applyFont="1" applyFill="1" applyBorder="1" applyAlignment="1">
      <alignment horizontal="center" vertical="center" wrapText="1"/>
    </xf>
    <xf numFmtId="39" fontId="15" fillId="2" borderId="13" xfId="11" applyNumberFormat="1" applyFont="1" applyFill="1" applyBorder="1" applyAlignment="1">
      <alignment horizontal="right"/>
    </xf>
    <xf numFmtId="39" fontId="15" fillId="2" borderId="14" xfId="11" applyNumberFormat="1" applyFont="1" applyFill="1" applyBorder="1" applyAlignment="1">
      <alignment horizontal="right"/>
    </xf>
    <xf numFmtId="0" fontId="15" fillId="2" borderId="33" xfId="10" applyFont="1" applyFill="1" applyBorder="1" applyAlignment="1">
      <alignment horizontal="left"/>
    </xf>
    <xf numFmtId="0" fontId="15" fillId="2" borderId="34" xfId="10" applyFont="1" applyFill="1" applyBorder="1"/>
    <xf numFmtId="0" fontId="15" fillId="2" borderId="34" xfId="10" applyFont="1" applyFill="1" applyBorder="1" applyAlignment="1">
      <alignment wrapText="1"/>
    </xf>
    <xf numFmtId="39" fontId="15" fillId="2" borderId="34" xfId="11" applyNumberFormat="1" applyFont="1" applyFill="1" applyBorder="1" applyAlignment="1">
      <alignment horizontal="right"/>
    </xf>
    <xf numFmtId="39" fontId="15" fillId="2" borderId="35" xfId="11" applyNumberFormat="1" applyFont="1" applyFill="1" applyBorder="1" applyAlignment="1">
      <alignment horizontal="right"/>
    </xf>
    <xf numFmtId="39" fontId="15" fillId="2" borderId="16" xfId="11" applyNumberFormat="1" applyFont="1" applyFill="1" applyBorder="1" applyAlignment="1">
      <alignment horizontal="right"/>
    </xf>
    <xf numFmtId="39" fontId="15" fillId="2" borderId="17" xfId="11" applyNumberFormat="1" applyFont="1" applyFill="1" applyBorder="1" applyAlignment="1">
      <alignment horizontal="right"/>
    </xf>
    <xf numFmtId="0" fontId="14" fillId="2" borderId="22" xfId="10" applyFont="1" applyFill="1" applyBorder="1"/>
    <xf numFmtId="0" fontId="14" fillId="2" borderId="22" xfId="10" applyFont="1" applyFill="1" applyBorder="1" applyAlignment="1">
      <alignment wrapText="1"/>
    </xf>
    <xf numFmtId="39" fontId="15" fillId="2" borderId="19" xfId="11" applyNumberFormat="1" applyFont="1" applyFill="1" applyBorder="1" applyAlignment="1">
      <alignment horizontal="right"/>
    </xf>
    <xf numFmtId="39" fontId="15" fillId="2" borderId="20" xfId="11" applyNumberFormat="1" applyFont="1" applyFill="1" applyBorder="1" applyAlignment="1">
      <alignment horizontal="right"/>
    </xf>
    <xf numFmtId="0" fontId="26" fillId="2" borderId="15" xfId="10" applyFont="1" applyFill="1" applyBorder="1" applyAlignment="1">
      <alignment horizontal="left"/>
    </xf>
    <xf numFmtId="0" fontId="26" fillId="2" borderId="16" xfId="10" applyFont="1" applyFill="1" applyBorder="1"/>
    <xf numFmtId="0" fontId="26" fillId="2" borderId="16" xfId="10" applyFont="1" applyFill="1" applyBorder="1" applyAlignment="1">
      <alignment wrapText="1"/>
    </xf>
    <xf numFmtId="0" fontId="12" fillId="2" borderId="0" xfId="10" applyFont="1" applyFill="1" applyBorder="1" applyAlignment="1">
      <alignment horizontal="center"/>
    </xf>
    <xf numFmtId="0" fontId="22" fillId="2" borderId="0" xfId="10" applyFont="1" applyFill="1" applyBorder="1"/>
    <xf numFmtId="0" fontId="22" fillId="2" borderId="0" xfId="10" applyFont="1" applyFill="1" applyBorder="1" applyAlignment="1">
      <alignment wrapText="1"/>
    </xf>
    <xf numFmtId="164" fontId="22" fillId="2" borderId="0" xfId="11" applyFont="1" applyFill="1" applyBorder="1"/>
    <xf numFmtId="39" fontId="14" fillId="2" borderId="21" xfId="11" applyNumberFormat="1" applyFont="1" applyFill="1" applyBorder="1" applyAlignment="1">
      <alignment horizontal="right"/>
    </xf>
    <xf numFmtId="39" fontId="14" fillId="2" borderId="36" xfId="11" applyNumberFormat="1" applyFont="1" applyFill="1" applyBorder="1" applyAlignment="1">
      <alignment horizontal="right"/>
    </xf>
    <xf numFmtId="0" fontId="12" fillId="2" borderId="1" xfId="10" applyFont="1" applyFill="1" applyBorder="1"/>
    <xf numFmtId="164" fontId="22" fillId="2" borderId="2" xfId="11" applyFont="1" applyFill="1" applyBorder="1"/>
    <xf numFmtId="39" fontId="12" fillId="2" borderId="0" xfId="10" applyNumberFormat="1" applyFont="1" applyFill="1" applyBorder="1"/>
    <xf numFmtId="0" fontId="13" fillId="2" borderId="0" xfId="10" applyFont="1" applyFill="1" applyBorder="1" applyAlignment="1">
      <alignment wrapText="1"/>
    </xf>
    <xf numFmtId="164" fontId="13" fillId="2" borderId="0" xfId="11" applyFont="1" applyFill="1" applyBorder="1"/>
    <xf numFmtId="164" fontId="22" fillId="2" borderId="5" xfId="11" applyFont="1" applyFill="1" applyBorder="1"/>
    <xf numFmtId="0" fontId="23" fillId="2" borderId="0" xfId="10" applyFont="1" applyFill="1" applyBorder="1"/>
    <xf numFmtId="164" fontId="33" fillId="2" borderId="0" xfId="11" applyFont="1" applyFill="1" applyBorder="1"/>
    <xf numFmtId="0" fontId="34" fillId="2" borderId="0" xfId="10" applyFont="1" applyFill="1" applyBorder="1"/>
    <xf numFmtId="164" fontId="13" fillId="2" borderId="28" xfId="11" applyFont="1" applyFill="1" applyBorder="1"/>
    <xf numFmtId="164" fontId="24" fillId="2" borderId="0" xfId="11" applyFont="1" applyFill="1" applyBorder="1"/>
    <xf numFmtId="39" fontId="22" fillId="2" borderId="28" xfId="10" applyNumberFormat="1" applyFont="1" applyFill="1" applyBorder="1" applyAlignment="1">
      <alignment wrapText="1"/>
    </xf>
    <xf numFmtId="164" fontId="24" fillId="2" borderId="28" xfId="11" applyFont="1" applyFill="1" applyBorder="1"/>
    <xf numFmtId="0" fontId="22" fillId="2" borderId="28" xfId="10" applyFont="1" applyFill="1" applyBorder="1"/>
    <xf numFmtId="164" fontId="22" fillId="2" borderId="28" xfId="11" applyFont="1" applyFill="1" applyBorder="1"/>
    <xf numFmtId="4" fontId="25" fillId="2" borderId="0" xfId="10" applyNumberFormat="1" applyFont="1" applyFill="1" applyBorder="1" applyAlignment="1">
      <alignment horizontal="right" vertical="center" wrapText="1" readingOrder="1"/>
    </xf>
    <xf numFmtId="4" fontId="12" fillId="2" borderId="0" xfId="10" applyNumberFormat="1" applyFont="1" applyFill="1" applyBorder="1"/>
    <xf numFmtId="4" fontId="12" fillId="2" borderId="2" xfId="10" applyNumberFormat="1" applyFont="1" applyFill="1" applyBorder="1"/>
    <xf numFmtId="4" fontId="12" fillId="2" borderId="28" xfId="10" applyNumberFormat="1" applyFont="1" applyFill="1" applyBorder="1"/>
    <xf numFmtId="0" fontId="22" fillId="2" borderId="21" xfId="10" applyFont="1" applyFill="1" applyBorder="1" applyAlignment="1">
      <alignment horizontal="center" vertical="center" wrapText="1"/>
    </xf>
    <xf numFmtId="0" fontId="22" fillId="2" borderId="22" xfId="10" applyFont="1" applyFill="1" applyBorder="1" applyAlignment="1">
      <alignment horizontal="center" vertical="center" wrapText="1"/>
    </xf>
    <xf numFmtId="164" fontId="22" fillId="2" borderId="22" xfId="11" applyFont="1" applyFill="1" applyBorder="1" applyAlignment="1">
      <alignment horizontal="center" vertical="center" wrapText="1"/>
    </xf>
    <xf numFmtId="4" fontId="22" fillId="2" borderId="22" xfId="11" applyNumberFormat="1" applyFont="1" applyFill="1" applyBorder="1" applyAlignment="1">
      <alignment horizontal="center" vertical="center" wrapText="1"/>
    </xf>
    <xf numFmtId="164" fontId="22" fillId="2" borderId="23" xfId="11" applyFont="1" applyFill="1" applyBorder="1" applyAlignment="1">
      <alignment horizontal="center" vertical="center" wrapText="1"/>
    </xf>
    <xf numFmtId="0" fontId="14" fillId="2" borderId="22" xfId="10" applyFont="1" applyFill="1" applyBorder="1" applyAlignment="1">
      <alignment horizontal="left"/>
    </xf>
    <xf numFmtId="164" fontId="14" fillId="2" borderId="22" xfId="10" applyNumberFormat="1" applyFont="1" applyFill="1" applyBorder="1" applyAlignment="1">
      <alignment horizontal="right"/>
    </xf>
    <xf numFmtId="4" fontId="14" fillId="2" borderId="22" xfId="10" applyNumberFormat="1" applyFont="1" applyFill="1" applyBorder="1" applyAlignment="1">
      <alignment horizontal="right"/>
    </xf>
    <xf numFmtId="0" fontId="14" fillId="2" borderId="22" xfId="10" applyFont="1" applyFill="1" applyBorder="1" applyAlignment="1">
      <alignment horizontal="right"/>
    </xf>
    <xf numFmtId="164" fontId="14" fillId="2" borderId="23" xfId="10" applyNumberFormat="1" applyFont="1" applyFill="1" applyBorder="1" applyAlignment="1">
      <alignment horizontal="right"/>
    </xf>
    <xf numFmtId="9" fontId="12" fillId="2" borderId="0" xfId="12" applyFont="1" applyFill="1" applyBorder="1"/>
    <xf numFmtId="39" fontId="15" fillId="2" borderId="25" xfId="11" applyNumberFormat="1" applyFont="1" applyFill="1" applyBorder="1" applyAlignment="1">
      <alignment horizontal="right"/>
    </xf>
    <xf numFmtId="4" fontId="15" fillId="2" borderId="25" xfId="11" applyNumberFormat="1" applyFont="1" applyFill="1" applyBorder="1" applyAlignment="1">
      <alignment horizontal="right"/>
    </xf>
    <xf numFmtId="164" fontId="15" fillId="2" borderId="25" xfId="11" applyFont="1" applyFill="1" applyBorder="1" applyAlignment="1">
      <alignment horizontal="right"/>
    </xf>
    <xf numFmtId="4" fontId="15" fillId="2" borderId="16" xfId="11" applyNumberFormat="1" applyFont="1" applyFill="1" applyBorder="1" applyAlignment="1">
      <alignment horizontal="right"/>
    </xf>
    <xf numFmtId="4" fontId="15" fillId="2" borderId="26" xfId="11" applyNumberFormat="1" applyFont="1" applyFill="1" applyBorder="1" applyAlignment="1">
      <alignment horizontal="right"/>
    </xf>
    <xf numFmtId="164" fontId="15" fillId="2" borderId="16" xfId="11" applyFont="1" applyFill="1" applyBorder="1" applyAlignment="1">
      <alignment horizontal="right"/>
    </xf>
    <xf numFmtId="4" fontId="15" fillId="2" borderId="17" xfId="11" applyNumberFormat="1" applyFont="1" applyFill="1" applyBorder="1" applyAlignment="1">
      <alignment horizontal="right"/>
    </xf>
    <xf numFmtId="39" fontId="26" fillId="2" borderId="16" xfId="11" applyNumberFormat="1" applyFont="1" applyFill="1" applyBorder="1" applyAlignment="1">
      <alignment horizontal="right"/>
    </xf>
    <xf numFmtId="0" fontId="15" fillId="2" borderId="16" xfId="10" applyFont="1" applyFill="1" applyBorder="1" applyAlignment="1">
      <alignment horizontal="right"/>
    </xf>
    <xf numFmtId="164" fontId="14" fillId="2" borderId="21" xfId="11" applyFont="1" applyFill="1" applyBorder="1"/>
    <xf numFmtId="164" fontId="14" fillId="2" borderId="22" xfId="11" applyFont="1" applyFill="1" applyBorder="1" applyAlignment="1">
      <alignment horizontal="right"/>
    </xf>
    <xf numFmtId="4" fontId="14" fillId="2" borderId="22" xfId="11" applyNumberFormat="1" applyFont="1" applyFill="1" applyBorder="1" applyAlignment="1">
      <alignment horizontal="right"/>
    </xf>
    <xf numFmtId="4" fontId="14" fillId="2" borderId="23" xfId="11" applyNumberFormat="1" applyFont="1" applyFill="1" applyBorder="1" applyAlignment="1">
      <alignment horizontal="right"/>
    </xf>
    <xf numFmtId="164" fontId="15" fillId="2" borderId="13" xfId="11" applyFont="1" applyFill="1" applyBorder="1" applyAlignment="1">
      <alignment horizontal="right"/>
    </xf>
    <xf numFmtId="4" fontId="15" fillId="2" borderId="13" xfId="11" applyNumberFormat="1" applyFont="1" applyFill="1" applyBorder="1" applyAlignment="1">
      <alignment horizontal="right"/>
    </xf>
    <xf numFmtId="4" fontId="15" fillId="2" borderId="14" xfId="11" applyNumberFormat="1" applyFont="1" applyFill="1" applyBorder="1" applyAlignment="1">
      <alignment horizontal="right"/>
    </xf>
    <xf numFmtId="164" fontId="15" fillId="2" borderId="19" xfId="11" applyFont="1" applyFill="1" applyBorder="1" applyAlignment="1">
      <alignment horizontal="right"/>
    </xf>
    <xf numFmtId="4" fontId="15" fillId="2" borderId="19" xfId="11" applyNumberFormat="1" applyFont="1" applyFill="1" applyBorder="1" applyAlignment="1">
      <alignment horizontal="right"/>
    </xf>
    <xf numFmtId="4" fontId="15" fillId="2" borderId="20" xfId="11" applyNumberFormat="1" applyFont="1" applyFill="1" applyBorder="1" applyAlignment="1">
      <alignment horizontal="right"/>
    </xf>
    <xf numFmtId="164" fontId="15" fillId="2" borderId="0" xfId="11" applyFont="1" applyFill="1" applyBorder="1" applyAlignment="1">
      <alignment horizontal="right"/>
    </xf>
    <xf numFmtId="4" fontId="15" fillId="2" borderId="0" xfId="11" applyNumberFormat="1" applyFont="1" applyFill="1" applyBorder="1" applyAlignment="1">
      <alignment horizontal="right"/>
    </xf>
    <xf numFmtId="0" fontId="12" fillId="2" borderId="0" xfId="10" applyFont="1" applyFill="1" applyBorder="1" applyAlignment="1">
      <alignment horizontal="left"/>
    </xf>
    <xf numFmtId="164" fontId="12" fillId="2" borderId="0" xfId="11" applyFont="1" applyFill="1" applyBorder="1" applyAlignment="1">
      <alignment horizontal="right"/>
    </xf>
    <xf numFmtId="4" fontId="12" fillId="2" borderId="0" xfId="11" applyNumberFormat="1" applyFont="1" applyFill="1" applyBorder="1" applyAlignment="1">
      <alignment horizontal="right"/>
    </xf>
    <xf numFmtId="39" fontId="12" fillId="2" borderId="0" xfId="11" applyNumberFormat="1" applyFont="1" applyFill="1" applyBorder="1" applyAlignment="1">
      <alignment horizontal="right"/>
    </xf>
    <xf numFmtId="164" fontId="12" fillId="2" borderId="0" xfId="10" applyNumberFormat="1" applyFont="1" applyFill="1" applyBorder="1"/>
    <xf numFmtId="0" fontId="15" fillId="2" borderId="12" xfId="10" applyFont="1" applyFill="1" applyBorder="1" applyAlignment="1">
      <alignment horizontal="left" wrapText="1"/>
    </xf>
    <xf numFmtId="164" fontId="15" fillId="2" borderId="13" xfId="11" applyFont="1" applyFill="1" applyBorder="1" applyAlignment="1">
      <alignment horizontal="right" wrapText="1"/>
    </xf>
    <xf numFmtId="39" fontId="15" fillId="2" borderId="13" xfId="11" applyNumberFormat="1" applyFont="1" applyFill="1" applyBorder="1" applyAlignment="1">
      <alignment horizontal="right" wrapText="1"/>
    </xf>
    <xf numFmtId="0" fontId="15" fillId="2" borderId="15" xfId="10" applyFont="1" applyFill="1" applyBorder="1" applyAlignment="1">
      <alignment horizontal="left" wrapText="1"/>
    </xf>
    <xf numFmtId="164" fontId="15" fillId="2" borderId="16" xfId="11" applyFont="1" applyFill="1" applyBorder="1" applyAlignment="1">
      <alignment horizontal="right" wrapText="1"/>
    </xf>
    <xf numFmtId="39" fontId="15" fillId="2" borderId="16" xfId="11" applyNumberFormat="1" applyFont="1" applyFill="1" applyBorder="1" applyAlignment="1">
      <alignment horizontal="right" wrapText="1"/>
    </xf>
    <xf numFmtId="39" fontId="12" fillId="2" borderId="0" xfId="10" applyNumberFormat="1" applyFont="1" applyFill="1" applyBorder="1" applyAlignment="1">
      <alignment wrapText="1"/>
    </xf>
    <xf numFmtId="4" fontId="15" fillId="2" borderId="16" xfId="11" applyNumberFormat="1" applyFont="1" applyFill="1" applyBorder="1" applyAlignment="1">
      <alignment horizontal="right" wrapText="1"/>
    </xf>
    <xf numFmtId="39" fontId="26" fillId="2" borderId="17" xfId="11" applyNumberFormat="1" applyFont="1" applyFill="1" applyBorder="1" applyAlignment="1">
      <alignment horizontal="right"/>
    </xf>
    <xf numFmtId="4" fontId="15" fillId="2" borderId="13" xfId="11" applyNumberFormat="1" applyFont="1" applyFill="1" applyBorder="1" applyAlignment="1">
      <alignment horizontal="right" wrapText="1"/>
    </xf>
    <xf numFmtId="4" fontId="15" fillId="2" borderId="14" xfId="11" applyNumberFormat="1" applyFont="1" applyFill="1" applyBorder="1" applyAlignment="1">
      <alignment horizontal="right" wrapText="1"/>
    </xf>
    <xf numFmtId="0" fontId="15" fillId="2" borderId="33" xfId="10" applyFont="1" applyFill="1" applyBorder="1" applyAlignment="1">
      <alignment horizontal="left" wrapText="1"/>
    </xf>
    <xf numFmtId="164" fontId="15" fillId="2" borderId="34" xfId="11" applyFont="1" applyFill="1" applyBorder="1" applyAlignment="1">
      <alignment horizontal="right" wrapText="1"/>
    </xf>
    <xf numFmtId="4" fontId="15" fillId="2" borderId="34" xfId="11" applyNumberFormat="1" applyFont="1" applyFill="1" applyBorder="1" applyAlignment="1">
      <alignment horizontal="right"/>
    </xf>
    <xf numFmtId="39" fontId="15" fillId="2" borderId="34" xfId="11" applyNumberFormat="1" applyFont="1" applyFill="1" applyBorder="1" applyAlignment="1">
      <alignment horizontal="right" wrapText="1"/>
    </xf>
    <xf numFmtId="164" fontId="14" fillId="2" borderId="22" xfId="11" applyFont="1" applyFill="1" applyBorder="1"/>
    <xf numFmtId="164" fontId="14" fillId="2" borderId="36" xfId="11" applyFont="1" applyFill="1" applyBorder="1"/>
    <xf numFmtId="4" fontId="12" fillId="2" borderId="2" xfId="11" applyNumberFormat="1" applyFont="1" applyFill="1" applyBorder="1" applyAlignment="1">
      <alignment horizontal="right"/>
    </xf>
    <xf numFmtId="0" fontId="16" fillId="2" borderId="4" xfId="10" applyFont="1" applyFill="1" applyBorder="1"/>
    <xf numFmtId="0" fontId="16" fillId="2" borderId="0" xfId="10" applyFont="1" applyFill="1" applyBorder="1"/>
    <xf numFmtId="164" fontId="16" fillId="2" borderId="0" xfId="11" applyFont="1" applyFill="1" applyBorder="1"/>
    <xf numFmtId="164" fontId="16" fillId="2" borderId="5" xfId="11" applyFont="1" applyFill="1" applyBorder="1"/>
    <xf numFmtId="0" fontId="17" fillId="2" borderId="4" xfId="10" applyFont="1" applyFill="1" applyBorder="1"/>
    <xf numFmtId="0" fontId="17" fillId="2" borderId="0" xfId="10" applyFont="1" applyFill="1" applyBorder="1"/>
    <xf numFmtId="0" fontId="17" fillId="2" borderId="5" xfId="10" applyFont="1" applyFill="1" applyBorder="1"/>
    <xf numFmtId="164" fontId="17" fillId="2" borderId="0" xfId="11" applyFont="1" applyFill="1" applyBorder="1"/>
    <xf numFmtId="4" fontId="17" fillId="2" borderId="0" xfId="11" applyNumberFormat="1" applyFont="1" applyFill="1" applyBorder="1" applyAlignment="1">
      <alignment horizontal="right"/>
    </xf>
    <xf numFmtId="0" fontId="24" fillId="2" borderId="0" xfId="10" applyFont="1" applyFill="1" applyBorder="1"/>
    <xf numFmtId="164" fontId="17" fillId="2" borderId="5" xfId="11" applyFont="1" applyFill="1" applyBorder="1"/>
    <xf numFmtId="164" fontId="24" fillId="2" borderId="5" xfId="11" applyFont="1" applyFill="1" applyBorder="1"/>
    <xf numFmtId="4" fontId="22" fillId="2" borderId="28" xfId="10" applyNumberFormat="1" applyFont="1" applyFill="1" applyBorder="1"/>
    <xf numFmtId="164" fontId="22" fillId="2" borderId="29" xfId="11" applyFont="1" applyFill="1" applyBorder="1"/>
    <xf numFmtId="4" fontId="12" fillId="2" borderId="0" xfId="10" applyNumberFormat="1" applyFont="1" applyFill="1" applyBorder="1" applyAlignment="1">
      <alignment horizontal="right"/>
    </xf>
    <xf numFmtId="0" fontId="12" fillId="2" borderId="5" xfId="10" applyFont="1" applyFill="1" applyBorder="1"/>
    <xf numFmtId="0" fontId="12" fillId="2" borderId="7" xfId="10" applyFont="1" applyFill="1" applyBorder="1" applyAlignment="1">
      <alignment horizontal="center" vertical="center" wrapText="1"/>
    </xf>
    <xf numFmtId="164" fontId="12" fillId="2" borderId="7" xfId="11" applyFont="1" applyFill="1" applyBorder="1" applyAlignment="1">
      <alignment horizontal="center" vertical="center" wrapText="1"/>
    </xf>
    <xf numFmtId="4" fontId="12" fillId="2" borderId="7" xfId="11" applyNumberFormat="1" applyFont="1" applyFill="1" applyBorder="1" applyAlignment="1">
      <alignment horizontal="center" vertical="center" wrapText="1"/>
    </xf>
    <xf numFmtId="164" fontId="12" fillId="2" borderId="8" xfId="11" applyFont="1" applyFill="1" applyBorder="1" applyAlignment="1">
      <alignment horizontal="center" vertical="center" wrapText="1"/>
    </xf>
    <xf numFmtId="0" fontId="14" fillId="2" borderId="9" xfId="10" applyFont="1" applyFill="1" applyBorder="1" applyAlignment="1">
      <alignment horizontal="left"/>
    </xf>
    <xf numFmtId="0" fontId="14" fillId="2" borderId="10" xfId="10" applyFont="1" applyFill="1" applyBorder="1" applyAlignment="1">
      <alignment horizontal="center"/>
    </xf>
    <xf numFmtId="0" fontId="14" fillId="2" borderId="10" xfId="10" applyFont="1" applyFill="1" applyBorder="1" applyAlignment="1">
      <alignment horizontal="left"/>
    </xf>
    <xf numFmtId="164" fontId="14" fillId="2" borderId="10" xfId="10" applyNumberFormat="1" applyFont="1" applyFill="1" applyBorder="1" applyAlignment="1">
      <alignment horizontal="center"/>
    </xf>
    <xf numFmtId="4" fontId="15" fillId="2" borderId="10" xfId="11" applyNumberFormat="1" applyFont="1" applyFill="1" applyBorder="1" applyAlignment="1">
      <alignment horizontal="right"/>
    </xf>
    <xf numFmtId="164" fontId="14" fillId="2" borderId="11" xfId="10" applyNumberFormat="1" applyFont="1" applyFill="1" applyBorder="1" applyAlignment="1">
      <alignment horizontal="center"/>
    </xf>
    <xf numFmtId="4" fontId="15" fillId="2" borderId="16" xfId="10" applyNumberFormat="1" applyFont="1" applyFill="1" applyBorder="1" applyAlignment="1">
      <alignment horizontal="right"/>
    </xf>
    <xf numFmtId="0" fontId="12" fillId="2" borderId="16" xfId="10" applyFont="1" applyFill="1" applyBorder="1" applyAlignment="1">
      <alignment wrapText="1"/>
    </xf>
    <xf numFmtId="4" fontId="15" fillId="2" borderId="0" xfId="10" applyNumberFormat="1" applyFont="1" applyFill="1" applyBorder="1" applyAlignment="1">
      <alignment horizontal="right"/>
    </xf>
    <xf numFmtId="4" fontId="12" fillId="2" borderId="22" xfId="11" applyNumberFormat="1" applyFont="1" applyFill="1" applyBorder="1" applyAlignment="1">
      <alignment horizontal="center" vertical="center" wrapText="1"/>
    </xf>
    <xf numFmtId="164" fontId="15" fillId="2" borderId="26" xfId="11" applyFont="1" applyFill="1" applyBorder="1" applyAlignment="1">
      <alignment horizontal="right"/>
    </xf>
    <xf numFmtId="4" fontId="15" fillId="2" borderId="16" xfId="10" applyNumberFormat="1" applyFont="1" applyFill="1" applyBorder="1" applyAlignment="1">
      <alignment horizontal="right" wrapText="1"/>
    </xf>
    <xf numFmtId="39" fontId="15" fillId="2" borderId="17" xfId="11" applyNumberFormat="1" applyFont="1" applyFill="1" applyBorder="1" applyAlignment="1">
      <alignment horizontal="right" wrapText="1"/>
    </xf>
    <xf numFmtId="4" fontId="15" fillId="2" borderId="19" xfId="10" applyNumberFormat="1" applyFont="1" applyFill="1" applyBorder="1" applyAlignment="1">
      <alignment horizontal="right"/>
    </xf>
    <xf numFmtId="0" fontId="13" fillId="2" borderId="27" xfId="10" applyFont="1" applyFill="1" applyBorder="1"/>
    <xf numFmtId="4" fontId="12" fillId="2" borderId="28" xfId="11" applyNumberFormat="1" applyFont="1" applyFill="1" applyBorder="1" applyAlignment="1">
      <alignment horizontal="right"/>
    </xf>
    <xf numFmtId="0" fontId="12" fillId="2" borderId="9" xfId="10" applyFont="1" applyFill="1" applyBorder="1" applyAlignment="1">
      <alignment horizontal="center" vertical="center" wrapText="1"/>
    </xf>
    <xf numFmtId="0" fontId="12" fillId="2" borderId="10" xfId="10" applyFont="1" applyFill="1" applyBorder="1" applyAlignment="1">
      <alignment horizontal="center" vertical="center" wrapText="1"/>
    </xf>
    <xf numFmtId="164" fontId="12" fillId="2" borderId="10" xfId="11" applyFont="1" applyFill="1" applyBorder="1" applyAlignment="1">
      <alignment horizontal="center" vertical="center" wrapText="1"/>
    </xf>
    <xf numFmtId="4" fontId="12" fillId="2" borderId="10" xfId="11" applyNumberFormat="1" applyFont="1" applyFill="1" applyBorder="1" applyAlignment="1">
      <alignment horizontal="center" vertical="center" wrapText="1"/>
    </xf>
    <xf numFmtId="164" fontId="12" fillId="2" borderId="11" xfId="11" applyFont="1" applyFill="1" applyBorder="1" applyAlignment="1">
      <alignment horizontal="center" vertical="center" wrapText="1"/>
    </xf>
    <xf numFmtId="0" fontId="14" fillId="2" borderId="30" xfId="10" applyFont="1" applyFill="1" applyBorder="1"/>
    <xf numFmtId="0" fontId="14" fillId="2" borderId="31" xfId="10" applyFont="1" applyFill="1" applyBorder="1"/>
    <xf numFmtId="39" fontId="14" fillId="2" borderId="31" xfId="11" applyNumberFormat="1" applyFont="1" applyFill="1" applyBorder="1" applyAlignment="1">
      <alignment horizontal="right"/>
    </xf>
    <xf numFmtId="39" fontId="14" fillId="2" borderId="32" xfId="11" applyNumberFormat="1" applyFont="1" applyFill="1" applyBorder="1" applyAlignment="1">
      <alignment horizontal="right"/>
    </xf>
    <xf numFmtId="39" fontId="15" fillId="2" borderId="26" xfId="11" applyNumberFormat="1" applyFont="1" applyFill="1" applyBorder="1" applyAlignment="1">
      <alignment horizontal="right"/>
    </xf>
    <xf numFmtId="0" fontId="15" fillId="2" borderId="16" xfId="10" applyFont="1" applyFill="1" applyBorder="1" applyAlignment="1">
      <alignment horizontal="left" wrapText="1"/>
    </xf>
    <xf numFmtId="4" fontId="15" fillId="2" borderId="34" xfId="10" applyNumberFormat="1" applyFont="1" applyFill="1" applyBorder="1" applyAlignment="1">
      <alignment horizontal="right" wrapText="1"/>
    </xf>
    <xf numFmtId="39" fontId="15" fillId="2" borderId="35" xfId="11" applyNumberFormat="1" applyFont="1" applyFill="1" applyBorder="1" applyAlignment="1">
      <alignment horizontal="right" wrapText="1"/>
    </xf>
    <xf numFmtId="4" fontId="14" fillId="2" borderId="36" xfId="11" applyNumberFormat="1" applyFont="1" applyFill="1" applyBorder="1" applyAlignment="1">
      <alignment horizontal="right"/>
    </xf>
    <xf numFmtId="164" fontId="12" fillId="2" borderId="5" xfId="11" applyFont="1" applyFill="1" applyBorder="1" applyAlignment="1">
      <alignment wrapText="1"/>
    </xf>
    <xf numFmtId="39" fontId="16" fillId="2" borderId="0" xfId="10" applyNumberFormat="1" applyFont="1" applyFill="1" applyBorder="1"/>
    <xf numFmtId="164" fontId="34" fillId="2" borderId="0" xfId="11" applyFont="1" applyFill="1" applyBorder="1"/>
    <xf numFmtId="4" fontId="34" fillId="2" borderId="0" xfId="11" applyNumberFormat="1" applyFont="1" applyFill="1" applyBorder="1" applyAlignment="1">
      <alignment horizontal="right"/>
    </xf>
    <xf numFmtId="0" fontId="16" fillId="2" borderId="5" xfId="10" applyFont="1" applyFill="1" applyBorder="1"/>
    <xf numFmtId="0" fontId="12" fillId="2" borderId="0" xfId="13" applyFont="1" applyFill="1" applyBorder="1"/>
    <xf numFmtId="0" fontId="12" fillId="2" borderId="0" xfId="13" applyFont="1" applyFill="1" applyBorder="1" applyAlignment="1">
      <alignment wrapText="1"/>
    </xf>
    <xf numFmtId="164" fontId="12" fillId="2" borderId="0" xfId="14" applyFont="1" applyFill="1" applyBorder="1"/>
    <xf numFmtId="0" fontId="12" fillId="2" borderId="4" xfId="13" applyFont="1" applyFill="1" applyBorder="1"/>
    <xf numFmtId="164" fontId="12" fillId="2" borderId="5" xfId="14" applyFont="1" applyFill="1" applyBorder="1"/>
    <xf numFmtId="0" fontId="13" fillId="2" borderId="4" xfId="13" applyFont="1" applyFill="1" applyBorder="1"/>
    <xf numFmtId="14" fontId="12" fillId="2" borderId="5" xfId="14" applyNumberFormat="1" applyFont="1" applyFill="1" applyBorder="1"/>
    <xf numFmtId="0" fontId="12" fillId="2" borderId="27" xfId="13" applyFont="1" applyFill="1" applyBorder="1"/>
    <xf numFmtId="0" fontId="12" fillId="2" borderId="28" xfId="13" applyFont="1" applyFill="1" applyBorder="1"/>
    <xf numFmtId="164" fontId="12" fillId="2" borderId="28" xfId="14" applyFont="1" applyFill="1" applyBorder="1"/>
    <xf numFmtId="164" fontId="12" fillId="2" borderId="29" xfId="14" applyFont="1" applyFill="1" applyBorder="1"/>
    <xf numFmtId="0" fontId="12" fillId="2" borderId="2" xfId="13" applyFont="1" applyFill="1" applyBorder="1"/>
    <xf numFmtId="164" fontId="12" fillId="2" borderId="2" xfId="14" applyFont="1" applyFill="1" applyBorder="1"/>
    <xf numFmtId="164" fontId="12" fillId="2" borderId="3" xfId="14" applyFont="1" applyFill="1" applyBorder="1"/>
    <xf numFmtId="0" fontId="12" fillId="2" borderId="21" xfId="13" applyFont="1" applyFill="1" applyBorder="1" applyAlignment="1">
      <alignment horizontal="center" vertical="center" wrapText="1"/>
    </xf>
    <xf numFmtId="0" fontId="12" fillId="2" borderId="22" xfId="13" applyFont="1" applyFill="1" applyBorder="1" applyAlignment="1">
      <alignment horizontal="center" vertical="center" wrapText="1"/>
    </xf>
    <xf numFmtId="164" fontId="12" fillId="2" borderId="22" xfId="14" applyFont="1" applyFill="1" applyBorder="1" applyAlignment="1">
      <alignment horizontal="center" vertical="center" wrapText="1"/>
    </xf>
    <xf numFmtId="164" fontId="12" fillId="2" borderId="23" xfId="14" applyFont="1" applyFill="1" applyBorder="1" applyAlignment="1">
      <alignment horizontal="center" vertical="center" wrapText="1"/>
    </xf>
    <xf numFmtId="0" fontId="14" fillId="2" borderId="21" xfId="13" applyFont="1" applyFill="1" applyBorder="1" applyAlignment="1">
      <alignment horizontal="left"/>
    </xf>
    <xf numFmtId="0" fontId="14" fillId="2" borderId="22" xfId="13" applyFont="1" applyFill="1" applyBorder="1" applyAlignment="1">
      <alignment horizontal="center"/>
    </xf>
    <xf numFmtId="39" fontId="14" fillId="2" borderId="22" xfId="14" applyNumberFormat="1" applyFont="1" applyFill="1" applyBorder="1" applyAlignment="1">
      <alignment horizontal="right"/>
    </xf>
    <xf numFmtId="0" fontId="15" fillId="2" borderId="12" xfId="13" applyFont="1" applyFill="1" applyBorder="1" applyAlignment="1">
      <alignment horizontal="left"/>
    </xf>
    <xf numFmtId="0" fontId="15" fillId="2" borderId="13" xfId="13" applyFont="1" applyFill="1" applyBorder="1"/>
    <xf numFmtId="0" fontId="15" fillId="2" borderId="13" xfId="13" applyFont="1" applyFill="1" applyBorder="1" applyAlignment="1">
      <alignment wrapText="1"/>
    </xf>
    <xf numFmtId="0" fontId="15" fillId="2" borderId="15" xfId="13" applyFont="1" applyFill="1" applyBorder="1" applyAlignment="1">
      <alignment horizontal="left"/>
    </xf>
    <xf numFmtId="0" fontId="15" fillId="2" borderId="16" xfId="13" applyFont="1" applyFill="1" applyBorder="1"/>
    <xf numFmtId="0" fontId="15" fillId="2" borderId="16" xfId="13" applyFont="1" applyFill="1" applyBorder="1" applyAlignment="1">
      <alignment wrapText="1"/>
    </xf>
    <xf numFmtId="4" fontId="19" fillId="2" borderId="16" xfId="13" applyNumberFormat="1" applyFont="1" applyFill="1" applyBorder="1" applyAlignment="1">
      <alignment horizontal="right" vertical="center" wrapText="1" readingOrder="1"/>
    </xf>
    <xf numFmtId="4" fontId="19" fillId="2" borderId="17" xfId="13" applyNumberFormat="1" applyFont="1" applyFill="1" applyBorder="1" applyAlignment="1">
      <alignment horizontal="right" vertical="center" wrapText="1" readingOrder="1"/>
    </xf>
    <xf numFmtId="0" fontId="15" fillId="2" borderId="18" xfId="13" applyFont="1" applyFill="1" applyBorder="1" applyAlignment="1">
      <alignment horizontal="left"/>
    </xf>
    <xf numFmtId="0" fontId="15" fillId="2" borderId="19" xfId="13" applyFont="1" applyFill="1" applyBorder="1"/>
    <xf numFmtId="0" fontId="15" fillId="2" borderId="19" xfId="13" applyFont="1" applyFill="1" applyBorder="1" applyAlignment="1">
      <alignment wrapText="1"/>
    </xf>
    <xf numFmtId="0" fontId="15" fillId="2" borderId="0" xfId="13" applyFont="1" applyFill="1" applyBorder="1" applyAlignment="1">
      <alignment horizontal="left"/>
    </xf>
    <xf numFmtId="0" fontId="15" fillId="2" borderId="0" xfId="13" applyFont="1" applyFill="1" applyBorder="1"/>
    <xf numFmtId="0" fontId="15" fillId="2" borderId="0" xfId="13" applyFont="1" applyFill="1" applyBorder="1" applyAlignment="1">
      <alignment wrapText="1"/>
    </xf>
    <xf numFmtId="39" fontId="15" fillId="2" borderId="0" xfId="14" applyNumberFormat="1" applyFont="1" applyFill="1" applyBorder="1" applyAlignment="1">
      <alignment horizontal="right"/>
    </xf>
    <xf numFmtId="0" fontId="15" fillId="2" borderId="24" xfId="13" applyFont="1" applyFill="1" applyBorder="1" applyAlignment="1">
      <alignment horizontal="left"/>
    </xf>
    <xf numFmtId="0" fontId="15" fillId="2" borderId="25" xfId="13" applyFont="1" applyFill="1" applyBorder="1"/>
    <xf numFmtId="0" fontId="15" fillId="2" borderId="25" xfId="13" applyFont="1" applyFill="1" applyBorder="1" applyAlignment="1">
      <alignment wrapText="1"/>
    </xf>
    <xf numFmtId="0" fontId="12" fillId="2" borderId="6" xfId="13" applyFont="1" applyFill="1" applyBorder="1" applyAlignment="1">
      <alignment horizontal="center" vertical="center" wrapText="1"/>
    </xf>
    <xf numFmtId="39" fontId="15" fillId="2" borderId="13" xfId="14" applyNumberFormat="1" applyFont="1" applyFill="1" applyBorder="1" applyAlignment="1">
      <alignment horizontal="right"/>
    </xf>
    <xf numFmtId="39" fontId="15" fillId="2" borderId="14" xfId="14" applyNumberFormat="1" applyFont="1" applyFill="1" applyBorder="1" applyAlignment="1">
      <alignment horizontal="right"/>
    </xf>
    <xf numFmtId="0" fontId="15" fillId="2" borderId="34" xfId="13" applyFont="1" applyFill="1" applyBorder="1" applyAlignment="1">
      <alignment wrapText="1"/>
    </xf>
    <xf numFmtId="39" fontId="15" fillId="2" borderId="34" xfId="14" applyNumberFormat="1" applyFont="1" applyFill="1" applyBorder="1" applyAlignment="1">
      <alignment horizontal="right"/>
    </xf>
    <xf numFmtId="39" fontId="15" fillId="2" borderId="35" xfId="14" applyNumberFormat="1" applyFont="1" applyFill="1" applyBorder="1" applyAlignment="1">
      <alignment horizontal="right"/>
    </xf>
    <xf numFmtId="39" fontId="15" fillId="2" borderId="16" xfId="14" applyNumberFormat="1" applyFont="1" applyFill="1" applyBorder="1" applyAlignment="1">
      <alignment horizontal="right"/>
    </xf>
    <xf numFmtId="39" fontId="15" fillId="2" borderId="17" xfId="14" applyNumberFormat="1" applyFont="1" applyFill="1" applyBorder="1" applyAlignment="1">
      <alignment horizontal="right"/>
    </xf>
    <xf numFmtId="0" fontId="14" fillId="2" borderId="22" xfId="13" applyFont="1" applyFill="1" applyBorder="1"/>
    <xf numFmtId="0" fontId="14" fillId="2" borderId="22" xfId="13" applyFont="1" applyFill="1" applyBorder="1" applyAlignment="1">
      <alignment wrapText="1"/>
    </xf>
    <xf numFmtId="39" fontId="15" fillId="2" borderId="19" xfId="14" applyNumberFormat="1" applyFont="1" applyFill="1" applyBorder="1" applyAlignment="1">
      <alignment horizontal="right"/>
    </xf>
    <xf numFmtId="39" fontId="15" fillId="2" borderId="20" xfId="14" applyNumberFormat="1" applyFont="1" applyFill="1" applyBorder="1" applyAlignment="1">
      <alignment horizontal="right"/>
    </xf>
    <xf numFmtId="0" fontId="26" fillId="2" borderId="15" xfId="13" applyFont="1" applyFill="1" applyBorder="1" applyAlignment="1">
      <alignment horizontal="left"/>
    </xf>
    <xf numFmtId="0" fontId="26" fillId="2" borderId="16" xfId="13" applyFont="1" applyFill="1" applyBorder="1"/>
    <xf numFmtId="0" fontId="26" fillId="2" borderId="16" xfId="13" applyFont="1" applyFill="1" applyBorder="1" applyAlignment="1">
      <alignment wrapText="1"/>
    </xf>
    <xf numFmtId="0" fontId="12" fillId="2" borderId="0" xfId="13" applyFont="1" applyFill="1" applyBorder="1" applyAlignment="1">
      <alignment horizontal="center"/>
    </xf>
    <xf numFmtId="0" fontId="22" fillId="2" borderId="0" xfId="13" applyFont="1" applyFill="1" applyBorder="1"/>
    <xf numFmtId="164" fontId="22" fillId="2" borderId="0" xfId="14" applyFont="1" applyFill="1" applyBorder="1"/>
    <xf numFmtId="0" fontId="12" fillId="2" borderId="1" xfId="13" applyFont="1" applyFill="1" applyBorder="1"/>
    <xf numFmtId="0" fontId="28" fillId="2" borderId="1" xfId="13" applyFont="1" applyFill="1" applyBorder="1"/>
    <xf numFmtId="0" fontId="28" fillId="2" borderId="2" xfId="13" applyFont="1" applyFill="1" applyBorder="1"/>
    <xf numFmtId="0" fontId="28" fillId="2" borderId="2" xfId="13" applyFont="1" applyFill="1" applyBorder="1" applyAlignment="1">
      <alignment wrapText="1"/>
    </xf>
    <xf numFmtId="164" fontId="28" fillId="2" borderId="2" xfId="14" applyFont="1" applyFill="1" applyBorder="1"/>
    <xf numFmtId="0" fontId="28" fillId="2" borderId="2" xfId="14" applyNumberFormat="1" applyFont="1" applyFill="1" applyBorder="1"/>
    <xf numFmtId="164" fontId="32" fillId="2" borderId="2" xfId="14" applyFont="1" applyFill="1" applyBorder="1"/>
    <xf numFmtId="164" fontId="28" fillId="2" borderId="3" xfId="14" applyFont="1" applyFill="1" applyBorder="1"/>
    <xf numFmtId="0" fontId="28" fillId="2" borderId="0" xfId="13" applyFont="1" applyFill="1" applyBorder="1"/>
    <xf numFmtId="0" fontId="28" fillId="2" borderId="4" xfId="13" applyFont="1" applyFill="1" applyBorder="1"/>
    <xf numFmtId="0" fontId="28" fillId="2" borderId="0" xfId="13" applyFont="1" applyFill="1" applyBorder="1" applyAlignment="1">
      <alignment wrapText="1"/>
    </xf>
    <xf numFmtId="164" fontId="28" fillId="2" borderId="0" xfId="14" applyFont="1" applyFill="1" applyBorder="1"/>
    <xf numFmtId="164" fontId="32" fillId="2" borderId="0" xfId="14" applyFont="1" applyFill="1" applyBorder="1"/>
    <xf numFmtId="164" fontId="28" fillId="2" borderId="5" xfId="14" applyFont="1" applyFill="1" applyBorder="1"/>
    <xf numFmtId="164" fontId="13" fillId="2" borderId="0" xfId="14" applyFont="1" applyFill="1" applyBorder="1"/>
    <xf numFmtId="164" fontId="22" fillId="2" borderId="5" xfId="14" applyFont="1" applyFill="1" applyBorder="1"/>
    <xf numFmtId="164" fontId="24" fillId="2" borderId="0" xfId="14" applyFont="1" applyFill="1" applyBorder="1"/>
    <xf numFmtId="0" fontId="22" fillId="2" borderId="28" xfId="13" applyFont="1" applyFill="1" applyBorder="1"/>
    <xf numFmtId="164" fontId="22" fillId="2" borderId="28" xfId="14" applyFont="1" applyFill="1" applyBorder="1"/>
    <xf numFmtId="0" fontId="32" fillId="2" borderId="4" xfId="13" applyFont="1" applyFill="1" applyBorder="1"/>
    <xf numFmtId="0" fontId="32" fillId="2" borderId="0" xfId="13" applyFont="1" applyFill="1" applyBorder="1"/>
    <xf numFmtId="0" fontId="32" fillId="2" borderId="0" xfId="13" applyFont="1" applyFill="1" applyBorder="1" applyAlignment="1">
      <alignment wrapText="1"/>
    </xf>
    <xf numFmtId="164" fontId="32" fillId="2" borderId="5" xfId="14" applyFont="1" applyFill="1" applyBorder="1"/>
    <xf numFmtId="0" fontId="26" fillId="2" borderId="0" xfId="13" applyFont="1" applyFill="1" applyBorder="1"/>
    <xf numFmtId="0" fontId="26" fillId="2" borderId="0" xfId="13" applyFont="1" applyFill="1" applyBorder="1" applyAlignment="1">
      <alignment wrapText="1"/>
    </xf>
    <xf numFmtId="0" fontId="29" fillId="2" borderId="4" xfId="13" applyFont="1" applyFill="1" applyBorder="1"/>
    <xf numFmtId="14" fontId="28" fillId="2" borderId="5" xfId="14" applyNumberFormat="1" applyFont="1" applyFill="1" applyBorder="1"/>
    <xf numFmtId="0" fontId="28" fillId="2" borderId="27" xfId="13" applyFont="1" applyFill="1" applyBorder="1"/>
    <xf numFmtId="0" fontId="28" fillId="2" borderId="28" xfId="13" applyFont="1" applyFill="1" applyBorder="1"/>
    <xf numFmtId="0" fontId="28" fillId="2" borderId="28" xfId="13" applyFont="1" applyFill="1" applyBorder="1" applyAlignment="1">
      <alignment wrapText="1"/>
    </xf>
    <xf numFmtId="164" fontId="28" fillId="2" borderId="28" xfId="14" applyFont="1" applyFill="1" applyBorder="1"/>
    <xf numFmtId="164" fontId="28" fillId="2" borderId="29" xfId="14" applyFont="1" applyFill="1" applyBorder="1"/>
    <xf numFmtId="0" fontId="29" fillId="2" borderId="1" xfId="13" applyFont="1" applyFill="1" applyBorder="1"/>
    <xf numFmtId="0" fontId="28" fillId="2" borderId="21" xfId="13" applyFont="1" applyFill="1" applyBorder="1" applyAlignment="1">
      <alignment horizontal="center" vertical="center" wrapText="1"/>
    </xf>
    <xf numFmtId="0" fontId="28" fillId="2" borderId="22" xfId="13" applyFont="1" applyFill="1" applyBorder="1" applyAlignment="1">
      <alignment horizontal="center" vertical="center" wrapText="1"/>
    </xf>
    <xf numFmtId="164" fontId="28" fillId="2" borderId="22" xfId="14" applyFont="1" applyFill="1" applyBorder="1" applyAlignment="1">
      <alignment horizontal="center" vertical="center" wrapText="1"/>
    </xf>
    <xf numFmtId="164" fontId="28" fillId="2" borderId="23" xfId="14" applyFont="1" applyFill="1" applyBorder="1" applyAlignment="1">
      <alignment horizontal="center" vertical="center" wrapText="1"/>
    </xf>
    <xf numFmtId="0" fontId="30" fillId="2" borderId="21" xfId="13" applyFont="1" applyFill="1" applyBorder="1" applyAlignment="1">
      <alignment horizontal="left"/>
    </xf>
    <xf numFmtId="0" fontId="30" fillId="2" borderId="22" xfId="13" applyFont="1" applyFill="1" applyBorder="1" applyAlignment="1">
      <alignment horizontal="center"/>
    </xf>
    <xf numFmtId="0" fontId="30" fillId="2" borderId="22" xfId="13" applyFont="1" applyFill="1" applyBorder="1" applyAlignment="1">
      <alignment horizontal="left" wrapText="1"/>
    </xf>
    <xf numFmtId="39" fontId="30" fillId="2" borderId="22" xfId="14" applyNumberFormat="1" applyFont="1" applyFill="1" applyBorder="1" applyAlignment="1">
      <alignment horizontal="right"/>
    </xf>
    <xf numFmtId="39" fontId="30" fillId="2" borderId="23" xfId="14" applyNumberFormat="1" applyFont="1" applyFill="1" applyBorder="1" applyAlignment="1">
      <alignment horizontal="right"/>
    </xf>
    <xf numFmtId="0" fontId="29" fillId="2" borderId="0" xfId="13" applyFont="1" applyFill="1" applyBorder="1"/>
    <xf numFmtId="0" fontId="26" fillId="2" borderId="12" xfId="13" applyFont="1" applyFill="1" applyBorder="1" applyAlignment="1">
      <alignment horizontal="left"/>
    </xf>
    <xf numFmtId="0" fontId="26" fillId="2" borderId="13" xfId="13" applyFont="1" applyFill="1" applyBorder="1"/>
    <xf numFmtId="0" fontId="26" fillId="2" borderId="13" xfId="13" applyFont="1" applyFill="1" applyBorder="1" applyAlignment="1">
      <alignment wrapText="1"/>
    </xf>
    <xf numFmtId="4" fontId="19" fillId="2" borderId="13" xfId="13" applyNumberFormat="1" applyFont="1" applyFill="1" applyBorder="1" applyAlignment="1">
      <alignment horizontal="right" vertical="center" wrapText="1" readingOrder="1"/>
    </xf>
    <xf numFmtId="4" fontId="19" fillId="2" borderId="14" xfId="13" applyNumberFormat="1" applyFont="1" applyFill="1" applyBorder="1" applyAlignment="1">
      <alignment horizontal="right" vertical="center" wrapText="1" readingOrder="1"/>
    </xf>
    <xf numFmtId="0" fontId="26" fillId="2" borderId="18" xfId="13" applyFont="1" applyFill="1" applyBorder="1" applyAlignment="1">
      <alignment horizontal="left"/>
    </xf>
    <xf numFmtId="0" fontId="26" fillId="2" borderId="19" xfId="13" applyFont="1" applyFill="1" applyBorder="1"/>
    <xf numFmtId="0" fontId="26" fillId="2" borderId="19" xfId="13" applyFont="1" applyFill="1" applyBorder="1" applyAlignment="1">
      <alignment wrapText="1"/>
    </xf>
    <xf numFmtId="4" fontId="19" fillId="2" borderId="19" xfId="13" applyNumberFormat="1" applyFont="1" applyFill="1" applyBorder="1" applyAlignment="1">
      <alignment horizontal="right" vertical="center" wrapText="1" readingOrder="1"/>
    </xf>
    <xf numFmtId="4" fontId="19" fillId="2" borderId="20" xfId="13" applyNumberFormat="1" applyFont="1" applyFill="1" applyBorder="1" applyAlignment="1">
      <alignment horizontal="right" vertical="center" wrapText="1" readingOrder="1"/>
    </xf>
    <xf numFmtId="0" fontId="26" fillId="2" borderId="0" xfId="13" applyFont="1" applyFill="1" applyBorder="1" applyAlignment="1">
      <alignment horizontal="left"/>
    </xf>
    <xf numFmtId="4" fontId="19" fillId="2" borderId="0" xfId="13" applyNumberFormat="1" applyFont="1" applyFill="1" applyBorder="1" applyAlignment="1">
      <alignment horizontal="right" vertical="center" wrapText="1" readingOrder="1"/>
    </xf>
    <xf numFmtId="39" fontId="26" fillId="2" borderId="0" xfId="14" applyNumberFormat="1" applyFont="1" applyFill="1" applyBorder="1" applyAlignment="1">
      <alignment horizontal="right"/>
    </xf>
    <xf numFmtId="0" fontId="19" fillId="2" borderId="0" xfId="13" applyNumberFormat="1" applyFont="1" applyFill="1" applyBorder="1" applyAlignment="1">
      <alignment horizontal="right" vertical="center" wrapText="1" readingOrder="1"/>
    </xf>
    <xf numFmtId="4" fontId="31" fillId="2" borderId="0" xfId="13" applyNumberFormat="1" applyFont="1" applyFill="1" applyBorder="1" applyAlignment="1">
      <alignment vertical="top" wrapText="1" readingOrder="1"/>
    </xf>
    <xf numFmtId="0" fontId="29" fillId="2" borderId="6" xfId="13" applyFont="1" applyFill="1" applyBorder="1"/>
    <xf numFmtId="0" fontId="28" fillId="2" borderId="7" xfId="13" applyFont="1" applyFill="1" applyBorder="1"/>
    <xf numFmtId="0" fontId="28" fillId="2" borderId="7" xfId="13" applyFont="1" applyFill="1" applyBorder="1" applyAlignment="1">
      <alignment wrapText="1"/>
    </xf>
    <xf numFmtId="164" fontId="28" fillId="2" borderId="7" xfId="14" applyFont="1" applyFill="1" applyBorder="1"/>
    <xf numFmtId="164" fontId="28" fillId="2" borderId="8" xfId="14" applyFont="1" applyFill="1" applyBorder="1"/>
    <xf numFmtId="0" fontId="28" fillId="2" borderId="1" xfId="13" applyFont="1" applyFill="1" applyBorder="1" applyAlignment="1">
      <alignment horizontal="center" vertical="center" wrapText="1"/>
    </xf>
    <xf numFmtId="0" fontId="28" fillId="2" borderId="30" xfId="13" applyFont="1" applyFill="1" applyBorder="1" applyAlignment="1">
      <alignment horizontal="center" vertical="center" wrapText="1"/>
    </xf>
    <xf numFmtId="0" fontId="28" fillId="2" borderId="31" xfId="13" applyFont="1" applyFill="1" applyBorder="1" applyAlignment="1">
      <alignment horizontal="center" vertical="center" wrapText="1"/>
    </xf>
    <xf numFmtId="164" fontId="28" fillId="2" borderId="31" xfId="14" applyFont="1" applyFill="1" applyBorder="1" applyAlignment="1">
      <alignment horizontal="center" vertical="center" wrapText="1"/>
    </xf>
    <xf numFmtId="164" fontId="28" fillId="2" borderId="32" xfId="14" applyFont="1" applyFill="1" applyBorder="1" applyAlignment="1">
      <alignment horizontal="center" vertical="center" wrapText="1"/>
    </xf>
    <xf numFmtId="0" fontId="26" fillId="2" borderId="24" xfId="13" applyFont="1" applyFill="1" applyBorder="1" applyAlignment="1">
      <alignment horizontal="left"/>
    </xf>
    <xf numFmtId="0" fontId="26" fillId="2" borderId="25" xfId="13" applyFont="1" applyFill="1" applyBorder="1"/>
    <xf numFmtId="0" fontId="26" fillId="2" borderId="25" xfId="13" applyFont="1" applyFill="1" applyBorder="1" applyAlignment="1">
      <alignment wrapText="1"/>
    </xf>
    <xf numFmtId="4" fontId="19" fillId="2" borderId="25" xfId="13" applyNumberFormat="1" applyFont="1" applyFill="1" applyBorder="1" applyAlignment="1">
      <alignment horizontal="right" vertical="center" wrapText="1" readingOrder="1"/>
    </xf>
    <xf numFmtId="4" fontId="19" fillId="2" borderId="26" xfId="13" applyNumberFormat="1" applyFont="1" applyFill="1" applyBorder="1" applyAlignment="1">
      <alignment horizontal="right" vertical="center" wrapText="1" readingOrder="1"/>
    </xf>
    <xf numFmtId="0" fontId="28" fillId="2" borderId="6" xfId="13" applyFont="1" applyFill="1" applyBorder="1" applyAlignment="1">
      <alignment horizontal="center" vertical="center" wrapText="1"/>
    </xf>
    <xf numFmtId="39" fontId="26" fillId="2" borderId="13" xfId="14" applyNumberFormat="1" applyFont="1" applyFill="1" applyBorder="1" applyAlignment="1">
      <alignment horizontal="right"/>
    </xf>
    <xf numFmtId="39" fontId="26" fillId="2" borderId="14" xfId="14" applyNumberFormat="1" applyFont="1" applyFill="1" applyBorder="1" applyAlignment="1">
      <alignment horizontal="right"/>
    </xf>
    <xf numFmtId="0" fontId="26" fillId="2" borderId="33" xfId="13" applyFont="1" applyFill="1" applyBorder="1" applyAlignment="1">
      <alignment horizontal="left"/>
    </xf>
    <xf numFmtId="0" fontId="26" fillId="2" borderId="34" xfId="13" applyFont="1" applyFill="1" applyBorder="1"/>
    <xf numFmtId="0" fontId="26" fillId="2" borderId="34" xfId="13" applyFont="1" applyFill="1" applyBorder="1" applyAlignment="1">
      <alignment wrapText="1"/>
    </xf>
    <xf numFmtId="39" fontId="26" fillId="2" borderId="34" xfId="14" applyNumberFormat="1" applyFont="1" applyFill="1" applyBorder="1" applyAlignment="1">
      <alignment horizontal="right"/>
    </xf>
    <xf numFmtId="39" fontId="26" fillId="2" borderId="35" xfId="14" applyNumberFormat="1" applyFont="1" applyFill="1" applyBorder="1" applyAlignment="1">
      <alignment horizontal="right"/>
    </xf>
    <xf numFmtId="39" fontId="26" fillId="2" borderId="16" xfId="14" applyNumberFormat="1" applyFont="1" applyFill="1" applyBorder="1" applyAlignment="1">
      <alignment horizontal="right"/>
    </xf>
    <xf numFmtId="39" fontId="26" fillId="2" borderId="17" xfId="14" applyNumberFormat="1" applyFont="1" applyFill="1" applyBorder="1" applyAlignment="1">
      <alignment horizontal="right"/>
    </xf>
    <xf numFmtId="0" fontId="30" fillId="2" borderId="22" xfId="13" applyFont="1" applyFill="1" applyBorder="1"/>
    <xf numFmtId="0" fontId="30" fillId="2" borderId="22" xfId="13" applyFont="1" applyFill="1" applyBorder="1" applyAlignment="1">
      <alignment wrapText="1"/>
    </xf>
    <xf numFmtId="39" fontId="26" fillId="2" borderId="19" xfId="14" applyNumberFormat="1" applyFont="1" applyFill="1" applyBorder="1" applyAlignment="1">
      <alignment horizontal="right"/>
    </xf>
    <xf numFmtId="39" fontId="26" fillId="2" borderId="20" xfId="14" applyNumberFormat="1" applyFont="1" applyFill="1" applyBorder="1" applyAlignment="1">
      <alignment horizontal="right"/>
    </xf>
    <xf numFmtId="0" fontId="28" fillId="2" borderId="0" xfId="13" applyFont="1" applyFill="1" applyBorder="1" applyAlignment="1">
      <alignment horizontal="center"/>
    </xf>
    <xf numFmtId="39" fontId="30" fillId="2" borderId="30" xfId="14" applyNumberFormat="1" applyFont="1" applyFill="1" applyBorder="1" applyAlignment="1">
      <alignment horizontal="right"/>
    </xf>
    <xf numFmtId="39" fontId="30" fillId="2" borderId="37" xfId="14" applyNumberFormat="1" applyFont="1" applyFill="1" applyBorder="1" applyAlignment="1">
      <alignment horizontal="right"/>
    </xf>
    <xf numFmtId="39" fontId="28" fillId="2" borderId="0" xfId="13" applyNumberFormat="1" applyFont="1" applyFill="1" applyBorder="1"/>
    <xf numFmtId="0" fontId="29" fillId="2" borderId="0" xfId="13" applyFont="1" applyFill="1" applyBorder="1" applyAlignment="1">
      <alignment wrapText="1"/>
    </xf>
    <xf numFmtId="164" fontId="29" fillId="2" borderId="0" xfId="14" applyFont="1" applyFill="1" applyBorder="1"/>
    <xf numFmtId="0" fontId="31" fillId="2" borderId="0" xfId="13" applyFont="1" applyFill="1" applyBorder="1"/>
    <xf numFmtId="0" fontId="29" fillId="2" borderId="28" xfId="13" applyFont="1" applyFill="1" applyBorder="1" applyAlignment="1">
      <alignment wrapText="1"/>
    </xf>
    <xf numFmtId="164" fontId="29" fillId="2" borderId="28" xfId="14" applyFont="1" applyFill="1" applyBorder="1"/>
    <xf numFmtId="164" fontId="35" fillId="2" borderId="0" xfId="14" applyFont="1" applyFill="1" applyBorder="1"/>
    <xf numFmtId="39" fontId="32" fillId="2" borderId="28" xfId="13" applyNumberFormat="1" applyFont="1" applyFill="1" applyBorder="1" applyAlignment="1">
      <alignment wrapText="1"/>
    </xf>
    <xf numFmtId="164" fontId="35" fillId="2" borderId="28" xfId="14" applyFont="1" applyFill="1" applyBorder="1"/>
    <xf numFmtId="0" fontId="32" fillId="2" borderId="28" xfId="13" applyFont="1" applyFill="1" applyBorder="1"/>
    <xf numFmtId="164" fontId="32" fillId="2" borderId="28" xfId="14" applyFont="1" applyFill="1" applyBorder="1"/>
    <xf numFmtId="4" fontId="36" fillId="2" borderId="0" xfId="13" applyNumberFormat="1" applyFont="1" applyFill="1" applyBorder="1" applyAlignment="1">
      <alignment horizontal="right" vertical="center" wrapText="1" readingOrder="1"/>
    </xf>
    <xf numFmtId="4" fontId="12" fillId="2" borderId="0" xfId="13" applyNumberFormat="1" applyFont="1" applyFill="1" applyBorder="1"/>
    <xf numFmtId="164" fontId="22" fillId="2" borderId="29" xfId="14" applyFont="1" applyFill="1" applyBorder="1"/>
    <xf numFmtId="4" fontId="22" fillId="2" borderId="28" xfId="13" applyNumberFormat="1" applyFont="1" applyFill="1" applyBorder="1"/>
    <xf numFmtId="164" fontId="17" fillId="2" borderId="5" xfId="14" applyFont="1" applyFill="1" applyBorder="1"/>
    <xf numFmtId="164" fontId="17" fillId="2" borderId="0" xfId="14" applyFont="1" applyFill="1" applyBorder="1"/>
    <xf numFmtId="0" fontId="17" fillId="2" borderId="5" xfId="13" applyFont="1" applyFill="1" applyBorder="1"/>
    <xf numFmtId="0" fontId="17" fillId="2" borderId="0" xfId="13" applyFont="1" applyFill="1" applyBorder="1"/>
    <xf numFmtId="0" fontId="16" fillId="2" borderId="0" xfId="13" applyFont="1" applyFill="1" applyBorder="1"/>
    <xf numFmtId="0" fontId="17" fillId="2" borderId="4" xfId="13" applyFont="1" applyFill="1" applyBorder="1"/>
    <xf numFmtId="0" fontId="16" fillId="2" borderId="4" xfId="13" applyFont="1" applyFill="1" applyBorder="1"/>
    <xf numFmtId="164" fontId="16" fillId="2" borderId="5" xfId="14" applyFont="1" applyFill="1" applyBorder="1"/>
    <xf numFmtId="4" fontId="17" fillId="2" borderId="0" xfId="14" applyNumberFormat="1" applyFont="1" applyFill="1" applyBorder="1" applyAlignment="1">
      <alignment horizontal="right"/>
    </xf>
    <xf numFmtId="164" fontId="16" fillId="2" borderId="0" xfId="14" applyFont="1" applyFill="1" applyBorder="1"/>
    <xf numFmtId="4" fontId="12" fillId="2" borderId="0" xfId="14" applyNumberFormat="1" applyFont="1" applyFill="1" applyBorder="1" applyAlignment="1">
      <alignment horizontal="right"/>
    </xf>
    <xf numFmtId="4" fontId="12" fillId="2" borderId="2" xfId="14" applyNumberFormat="1" applyFont="1" applyFill="1" applyBorder="1" applyAlignment="1">
      <alignment horizontal="right"/>
    </xf>
    <xf numFmtId="9" fontId="12" fillId="2" borderId="0" xfId="15" applyFont="1" applyFill="1" applyBorder="1"/>
    <xf numFmtId="164" fontId="14" fillId="2" borderId="36" xfId="14" applyFont="1" applyFill="1" applyBorder="1"/>
    <xf numFmtId="164" fontId="14" fillId="2" borderId="21" xfId="14" applyFont="1" applyFill="1" applyBorder="1"/>
    <xf numFmtId="164" fontId="14" fillId="2" borderId="22" xfId="14" applyFont="1" applyFill="1" applyBorder="1"/>
    <xf numFmtId="164" fontId="14" fillId="2" borderId="22" xfId="14" applyFont="1" applyFill="1" applyBorder="1" applyAlignment="1">
      <alignment horizontal="right"/>
    </xf>
    <xf numFmtId="4" fontId="15" fillId="2" borderId="13" xfId="14" applyNumberFormat="1" applyFont="1" applyFill="1" applyBorder="1" applyAlignment="1">
      <alignment horizontal="right" wrapText="1"/>
    </xf>
    <xf numFmtId="39" fontId="15" fillId="2" borderId="34" xfId="14" applyNumberFormat="1" applyFont="1" applyFill="1" applyBorder="1" applyAlignment="1">
      <alignment horizontal="right" wrapText="1"/>
    </xf>
    <xf numFmtId="164" fontId="15" fillId="2" borderId="34" xfId="14" applyFont="1" applyFill="1" applyBorder="1" applyAlignment="1">
      <alignment horizontal="right" wrapText="1"/>
    </xf>
    <xf numFmtId="4" fontId="15" fillId="2" borderId="34" xfId="14" applyNumberFormat="1" applyFont="1" applyFill="1" applyBorder="1" applyAlignment="1">
      <alignment horizontal="right"/>
    </xf>
    <xf numFmtId="0" fontId="15" fillId="2" borderId="33" xfId="13" applyFont="1" applyFill="1" applyBorder="1" applyAlignment="1">
      <alignment horizontal="left" wrapText="1"/>
    </xf>
    <xf numFmtId="4" fontId="15" fillId="2" borderId="14" xfId="14" applyNumberFormat="1" applyFont="1" applyFill="1" applyBorder="1" applyAlignment="1">
      <alignment horizontal="right" wrapText="1"/>
    </xf>
    <xf numFmtId="39" fontId="15" fillId="2" borderId="16" xfId="14" applyNumberFormat="1" applyFont="1" applyFill="1" applyBorder="1" applyAlignment="1">
      <alignment horizontal="right" wrapText="1"/>
    </xf>
    <xf numFmtId="164" fontId="15" fillId="2" borderId="16" xfId="14" applyFont="1" applyFill="1" applyBorder="1" applyAlignment="1">
      <alignment horizontal="right" wrapText="1"/>
    </xf>
    <xf numFmtId="4" fontId="15" fillId="2" borderId="16" xfId="14" applyNumberFormat="1" applyFont="1" applyFill="1" applyBorder="1" applyAlignment="1">
      <alignment horizontal="right" wrapText="1"/>
    </xf>
    <xf numFmtId="0" fontId="15" fillId="2" borderId="15" xfId="13" applyFont="1" applyFill="1" applyBorder="1" applyAlignment="1">
      <alignment horizontal="left" wrapText="1"/>
    </xf>
    <xf numFmtId="39" fontId="15" fillId="2" borderId="13" xfId="14" applyNumberFormat="1" applyFont="1" applyFill="1" applyBorder="1" applyAlignment="1">
      <alignment horizontal="right" wrapText="1"/>
    </xf>
    <xf numFmtId="164" fontId="15" fillId="2" borderId="13" xfId="14" applyFont="1" applyFill="1" applyBorder="1" applyAlignment="1">
      <alignment horizontal="right" wrapText="1"/>
    </xf>
    <xf numFmtId="0" fontId="15" fillId="2" borderId="12" xfId="13" applyFont="1" applyFill="1" applyBorder="1" applyAlignment="1">
      <alignment horizontal="left" wrapText="1"/>
    </xf>
    <xf numFmtId="4" fontId="15" fillId="2" borderId="16" xfId="14" applyNumberFormat="1" applyFont="1" applyFill="1" applyBorder="1" applyAlignment="1">
      <alignment horizontal="right"/>
    </xf>
    <xf numFmtId="39" fontId="12" fillId="2" borderId="0" xfId="13" applyNumberFormat="1" applyFont="1" applyFill="1" applyBorder="1" applyAlignment="1">
      <alignment wrapText="1"/>
    </xf>
    <xf numFmtId="4" fontId="15" fillId="2" borderId="13" xfId="14" applyNumberFormat="1" applyFont="1" applyFill="1" applyBorder="1" applyAlignment="1">
      <alignment horizontal="right"/>
    </xf>
    <xf numFmtId="164" fontId="22" fillId="2" borderId="23" xfId="14" applyFont="1" applyFill="1" applyBorder="1" applyAlignment="1">
      <alignment horizontal="center" vertical="center" wrapText="1"/>
    </xf>
    <xf numFmtId="164" fontId="22" fillId="2" borderId="22" xfId="14" applyFont="1" applyFill="1" applyBorder="1" applyAlignment="1">
      <alignment horizontal="center" vertical="center" wrapText="1"/>
    </xf>
    <xf numFmtId="4" fontId="22" fillId="2" borderId="22" xfId="14" applyNumberFormat="1" applyFont="1" applyFill="1" applyBorder="1" applyAlignment="1">
      <alignment horizontal="center" vertical="center" wrapText="1"/>
    </xf>
    <xf numFmtId="0" fontId="22" fillId="2" borderId="22" xfId="13" applyFont="1" applyFill="1" applyBorder="1" applyAlignment="1">
      <alignment horizontal="center" vertical="center" wrapText="1"/>
    </xf>
    <xf numFmtId="0" fontId="22" fillId="2" borderId="21" xfId="13" applyFont="1" applyFill="1" applyBorder="1" applyAlignment="1">
      <alignment horizontal="center" vertical="center" wrapText="1"/>
    </xf>
    <xf numFmtId="4" fontId="12" fillId="2" borderId="28" xfId="13" applyNumberFormat="1" applyFont="1" applyFill="1" applyBorder="1"/>
    <xf numFmtId="164" fontId="12" fillId="2" borderId="0" xfId="13" applyNumberFormat="1" applyFont="1" applyFill="1" applyBorder="1"/>
    <xf numFmtId="39" fontId="12" fillId="2" borderId="0" xfId="14" applyNumberFormat="1" applyFont="1" applyFill="1" applyBorder="1" applyAlignment="1">
      <alignment horizontal="right"/>
    </xf>
    <xf numFmtId="164" fontId="12" fillId="2" borderId="0" xfId="14" applyFont="1" applyFill="1" applyBorder="1" applyAlignment="1">
      <alignment horizontal="right"/>
    </xf>
    <xf numFmtId="0" fontId="12" fillId="2" borderId="0" xfId="13" applyFont="1" applyFill="1" applyBorder="1" applyAlignment="1">
      <alignment horizontal="left"/>
    </xf>
    <xf numFmtId="164" fontId="15" fillId="2" borderId="0" xfId="14" applyFont="1" applyFill="1" applyBorder="1" applyAlignment="1">
      <alignment horizontal="right"/>
    </xf>
    <xf numFmtId="4" fontId="15" fillId="2" borderId="0" xfId="14" applyNumberFormat="1" applyFont="1" applyFill="1" applyBorder="1" applyAlignment="1">
      <alignment horizontal="right"/>
    </xf>
    <xf numFmtId="4" fontId="15" fillId="2" borderId="20" xfId="14" applyNumberFormat="1" applyFont="1" applyFill="1" applyBorder="1" applyAlignment="1">
      <alignment horizontal="right"/>
    </xf>
    <xf numFmtId="4" fontId="15" fillId="2" borderId="19" xfId="14" applyNumberFormat="1" applyFont="1" applyFill="1" applyBorder="1" applyAlignment="1">
      <alignment horizontal="right"/>
    </xf>
    <xf numFmtId="164" fontId="15" fillId="2" borderId="19" xfId="14" applyFont="1" applyFill="1" applyBorder="1" applyAlignment="1">
      <alignment horizontal="right"/>
    </xf>
    <xf numFmtId="4" fontId="15" fillId="2" borderId="17" xfId="14" applyNumberFormat="1" applyFont="1" applyFill="1" applyBorder="1" applyAlignment="1">
      <alignment horizontal="right"/>
    </xf>
    <xf numFmtId="164" fontId="15" fillId="2" borderId="16" xfId="14" applyFont="1" applyFill="1" applyBorder="1" applyAlignment="1">
      <alignment horizontal="right"/>
    </xf>
    <xf numFmtId="4" fontId="15" fillId="2" borderId="14" xfId="14" applyNumberFormat="1" applyFont="1" applyFill="1" applyBorder="1" applyAlignment="1">
      <alignment horizontal="right"/>
    </xf>
    <xf numFmtId="164" fontId="15" fillId="2" borderId="13" xfId="14" applyFont="1" applyFill="1" applyBorder="1" applyAlignment="1">
      <alignment horizontal="right"/>
    </xf>
    <xf numFmtId="4" fontId="14" fillId="2" borderId="23" xfId="14" applyNumberFormat="1" applyFont="1" applyFill="1" applyBorder="1" applyAlignment="1">
      <alignment horizontal="right"/>
    </xf>
    <xf numFmtId="4" fontId="14" fillId="2" borderId="22" xfId="14" applyNumberFormat="1" applyFont="1" applyFill="1" applyBorder="1" applyAlignment="1">
      <alignment horizontal="right"/>
    </xf>
    <xf numFmtId="0" fontId="15" fillId="2" borderId="16" xfId="13" applyFont="1" applyFill="1" applyBorder="1" applyAlignment="1">
      <alignment horizontal="right"/>
    </xf>
    <xf numFmtId="4" fontId="15" fillId="2" borderId="26" xfId="14" applyNumberFormat="1" applyFont="1" applyFill="1" applyBorder="1" applyAlignment="1">
      <alignment horizontal="right"/>
    </xf>
    <xf numFmtId="4" fontId="15" fillId="2" borderId="25" xfId="14" applyNumberFormat="1" applyFont="1" applyFill="1" applyBorder="1" applyAlignment="1">
      <alignment horizontal="right"/>
    </xf>
    <xf numFmtId="39" fontId="15" fillId="2" borderId="25" xfId="14" applyNumberFormat="1" applyFont="1" applyFill="1" applyBorder="1" applyAlignment="1">
      <alignment horizontal="right"/>
    </xf>
    <xf numFmtId="164" fontId="15" fillId="2" borderId="25" xfId="14" applyFont="1" applyFill="1" applyBorder="1" applyAlignment="1">
      <alignment horizontal="right"/>
    </xf>
    <xf numFmtId="164" fontId="14" fillId="2" borderId="23" xfId="13" applyNumberFormat="1" applyFont="1" applyFill="1" applyBorder="1" applyAlignment="1">
      <alignment horizontal="right"/>
    </xf>
    <xf numFmtId="164" fontId="14" fillId="2" borderId="22" xfId="13" applyNumberFormat="1" applyFont="1" applyFill="1" applyBorder="1" applyAlignment="1">
      <alignment horizontal="right"/>
    </xf>
    <xf numFmtId="0" fontId="14" fillId="2" borderId="22" xfId="13" applyFont="1" applyFill="1" applyBorder="1" applyAlignment="1">
      <alignment horizontal="right"/>
    </xf>
    <xf numFmtId="4" fontId="14" fillId="2" borderId="22" xfId="13" applyNumberFormat="1" applyFont="1" applyFill="1" applyBorder="1" applyAlignment="1">
      <alignment horizontal="right"/>
    </xf>
    <xf numFmtId="0" fontId="14" fillId="2" borderId="22" xfId="13" applyFont="1" applyFill="1" applyBorder="1" applyAlignment="1">
      <alignment horizontal="left"/>
    </xf>
    <xf numFmtId="4" fontId="12" fillId="2" borderId="2" xfId="13" applyNumberFormat="1" applyFont="1" applyFill="1" applyBorder="1"/>
    <xf numFmtId="4" fontId="12" fillId="2" borderId="0" xfId="13" applyNumberFormat="1" applyFont="1" applyFill="1" applyBorder="1" applyAlignment="1">
      <alignment horizontal="right"/>
    </xf>
    <xf numFmtId="0" fontId="12" fillId="2" borderId="5" xfId="13" applyFont="1" applyFill="1" applyBorder="1"/>
    <xf numFmtId="0" fontId="12" fillId="2" borderId="7" xfId="13" applyFont="1" applyFill="1" applyBorder="1" applyAlignment="1">
      <alignment horizontal="center" vertical="center" wrapText="1"/>
    </xf>
    <xf numFmtId="164" fontId="12" fillId="2" borderId="7" xfId="14" applyFont="1" applyFill="1" applyBorder="1" applyAlignment="1">
      <alignment horizontal="center" vertical="center" wrapText="1"/>
    </xf>
    <xf numFmtId="4" fontId="12" fillId="2" borderId="7" xfId="14" applyNumberFormat="1" applyFont="1" applyFill="1" applyBorder="1" applyAlignment="1">
      <alignment horizontal="center" vertical="center" wrapText="1"/>
    </xf>
    <xf numFmtId="164" fontId="12" fillId="2" borderId="8" xfId="14" applyFont="1" applyFill="1" applyBorder="1" applyAlignment="1">
      <alignment horizontal="center" vertical="center" wrapText="1"/>
    </xf>
    <xf numFmtId="0" fontId="14" fillId="2" borderId="9" xfId="13" applyFont="1" applyFill="1" applyBorder="1" applyAlignment="1">
      <alignment horizontal="left"/>
    </xf>
    <xf numFmtId="0" fontId="14" fillId="2" borderId="10" xfId="13" applyFont="1" applyFill="1" applyBorder="1" applyAlignment="1">
      <alignment horizontal="center"/>
    </xf>
    <xf numFmtId="0" fontId="14" fillId="2" borderId="10" xfId="13" applyFont="1" applyFill="1" applyBorder="1" applyAlignment="1">
      <alignment horizontal="left"/>
    </xf>
    <xf numFmtId="164" fontId="14" fillId="2" borderId="10" xfId="13" applyNumberFormat="1" applyFont="1" applyFill="1" applyBorder="1" applyAlignment="1">
      <alignment horizontal="center"/>
    </xf>
    <xf numFmtId="4" fontId="15" fillId="2" borderId="10" xfId="14" applyNumberFormat="1" applyFont="1" applyFill="1" applyBorder="1" applyAlignment="1">
      <alignment horizontal="right"/>
    </xf>
    <xf numFmtId="164" fontId="14" fillId="2" borderId="11" xfId="13" applyNumberFormat="1" applyFont="1" applyFill="1" applyBorder="1" applyAlignment="1">
      <alignment horizontal="center"/>
    </xf>
    <xf numFmtId="4" fontId="15" fillId="2" borderId="16" xfId="13" applyNumberFormat="1" applyFont="1" applyFill="1" applyBorder="1" applyAlignment="1">
      <alignment horizontal="right"/>
    </xf>
    <xf numFmtId="0" fontId="12" fillId="2" borderId="16" xfId="13" applyFont="1" applyFill="1" applyBorder="1" applyAlignment="1">
      <alignment wrapText="1"/>
    </xf>
    <xf numFmtId="4" fontId="15" fillId="2" borderId="0" xfId="13" applyNumberFormat="1" applyFont="1" applyFill="1" applyBorder="1" applyAlignment="1">
      <alignment horizontal="right"/>
    </xf>
    <xf numFmtId="4" fontId="12" fillId="2" borderId="22" xfId="14" applyNumberFormat="1" applyFont="1" applyFill="1" applyBorder="1" applyAlignment="1">
      <alignment horizontal="center" vertical="center" wrapText="1"/>
    </xf>
    <xf numFmtId="164" fontId="15" fillId="2" borderId="26" xfId="14" applyFont="1" applyFill="1" applyBorder="1" applyAlignment="1">
      <alignment horizontal="right"/>
    </xf>
    <xf numFmtId="4" fontId="15" fillId="2" borderId="16" xfId="13" applyNumberFormat="1" applyFont="1" applyFill="1" applyBorder="1" applyAlignment="1">
      <alignment horizontal="right" wrapText="1"/>
    </xf>
    <xf numFmtId="39" fontId="15" fillId="2" borderId="17" xfId="14" applyNumberFormat="1" applyFont="1" applyFill="1" applyBorder="1" applyAlignment="1">
      <alignment horizontal="right" wrapText="1"/>
    </xf>
    <xf numFmtId="4" fontId="15" fillId="2" borderId="19" xfId="13" applyNumberFormat="1" applyFont="1" applyFill="1" applyBorder="1" applyAlignment="1">
      <alignment horizontal="right"/>
    </xf>
    <xf numFmtId="0" fontId="13" fillId="2" borderId="27" xfId="13" applyFont="1" applyFill="1" applyBorder="1"/>
    <xf numFmtId="4" fontId="12" fillId="2" borderId="28" xfId="14" applyNumberFormat="1" applyFont="1" applyFill="1" applyBorder="1" applyAlignment="1">
      <alignment horizontal="right"/>
    </xf>
    <xf numFmtId="0" fontId="12" fillId="2" borderId="9" xfId="13" applyFont="1" applyFill="1" applyBorder="1" applyAlignment="1">
      <alignment horizontal="center" vertical="center" wrapText="1"/>
    </xf>
    <xf numFmtId="0" fontId="12" fillId="2" borderId="10" xfId="13" applyFont="1" applyFill="1" applyBorder="1" applyAlignment="1">
      <alignment horizontal="center" vertical="center" wrapText="1"/>
    </xf>
    <xf numFmtId="164" fontId="12" fillId="2" borderId="10" xfId="14" applyFont="1" applyFill="1" applyBorder="1" applyAlignment="1">
      <alignment horizontal="center" vertical="center" wrapText="1"/>
    </xf>
    <xf numFmtId="4" fontId="12" fillId="2" borderId="10" xfId="14" applyNumberFormat="1" applyFont="1" applyFill="1" applyBorder="1" applyAlignment="1">
      <alignment horizontal="center" vertical="center" wrapText="1"/>
    </xf>
    <xf numFmtId="164" fontId="12" fillId="2" borderId="11" xfId="14" applyFont="1" applyFill="1" applyBorder="1" applyAlignment="1">
      <alignment horizontal="center" vertical="center" wrapText="1"/>
    </xf>
    <xf numFmtId="0" fontId="14" fillId="2" borderId="30" xfId="13" applyFont="1" applyFill="1" applyBorder="1"/>
    <xf numFmtId="0" fontId="14" fillId="2" borderId="31" xfId="13" applyFont="1" applyFill="1" applyBorder="1"/>
    <xf numFmtId="39" fontId="14" fillId="2" borderId="31" xfId="14" applyNumberFormat="1" applyFont="1" applyFill="1" applyBorder="1" applyAlignment="1">
      <alignment horizontal="right"/>
    </xf>
    <xf numFmtId="39" fontId="14" fillId="2" borderId="32" xfId="14" applyNumberFormat="1" applyFont="1" applyFill="1" applyBorder="1" applyAlignment="1">
      <alignment horizontal="right"/>
    </xf>
    <xf numFmtId="39" fontId="15" fillId="2" borderId="26" xfId="14" applyNumberFormat="1" applyFont="1" applyFill="1" applyBorder="1" applyAlignment="1">
      <alignment horizontal="right"/>
    </xf>
    <xf numFmtId="0" fontId="15" fillId="2" borderId="16" xfId="13" applyFont="1" applyFill="1" applyBorder="1" applyAlignment="1">
      <alignment horizontal="left" wrapText="1"/>
    </xf>
    <xf numFmtId="4" fontId="15" fillId="2" borderId="34" xfId="13" applyNumberFormat="1" applyFont="1" applyFill="1" applyBorder="1" applyAlignment="1">
      <alignment horizontal="right" wrapText="1"/>
    </xf>
    <xf numFmtId="39" fontId="15" fillId="2" borderId="35" xfId="14" applyNumberFormat="1" applyFont="1" applyFill="1" applyBorder="1" applyAlignment="1">
      <alignment horizontal="right" wrapText="1"/>
    </xf>
    <xf numFmtId="39" fontId="14" fillId="2" borderId="8" xfId="14" applyNumberFormat="1" applyFont="1" applyFill="1" applyBorder="1" applyAlignment="1">
      <alignment horizontal="right"/>
    </xf>
    <xf numFmtId="39" fontId="14" fillId="2" borderId="6" xfId="14" applyNumberFormat="1" applyFont="1" applyFill="1" applyBorder="1" applyAlignment="1">
      <alignment horizontal="right"/>
    </xf>
    <xf numFmtId="39" fontId="14" fillId="2" borderId="36" xfId="14" applyNumberFormat="1" applyFont="1" applyFill="1" applyBorder="1" applyAlignment="1">
      <alignment horizontal="right"/>
    </xf>
    <xf numFmtId="4" fontId="14" fillId="2" borderId="36" xfId="14" applyNumberFormat="1" applyFont="1" applyFill="1" applyBorder="1" applyAlignment="1">
      <alignment horizontal="right"/>
    </xf>
    <xf numFmtId="0" fontId="12" fillId="2" borderId="0" xfId="16" applyFont="1" applyFill="1" applyBorder="1"/>
    <xf numFmtId="0" fontId="12" fillId="2" borderId="0" xfId="16" applyFont="1" applyFill="1" applyBorder="1" applyAlignment="1">
      <alignment wrapText="1"/>
    </xf>
    <xf numFmtId="164" fontId="12" fillId="2" borderId="0" xfId="17" applyFont="1" applyFill="1" applyBorder="1"/>
    <xf numFmtId="0" fontId="12" fillId="2" borderId="4" xfId="16" applyFont="1" applyFill="1" applyBorder="1"/>
    <xf numFmtId="164" fontId="12" fillId="2" borderId="5" xfId="17" applyFont="1" applyFill="1" applyBorder="1"/>
    <xf numFmtId="0" fontId="13" fillId="2" borderId="4" xfId="16" applyFont="1" applyFill="1" applyBorder="1"/>
    <xf numFmtId="14" fontId="12" fillId="2" borderId="5" xfId="17" applyNumberFormat="1" applyFont="1" applyFill="1" applyBorder="1"/>
    <xf numFmtId="0" fontId="12" fillId="2" borderId="27" xfId="16" applyFont="1" applyFill="1" applyBorder="1"/>
    <xf numFmtId="0" fontId="12" fillId="2" borderId="28" xfId="16" applyFont="1" applyFill="1" applyBorder="1"/>
    <xf numFmtId="0" fontId="12" fillId="2" borderId="28" xfId="16" applyFont="1" applyFill="1" applyBorder="1" applyAlignment="1">
      <alignment wrapText="1"/>
    </xf>
    <xf numFmtId="164" fontId="12" fillId="2" borderId="28" xfId="17" applyFont="1" applyFill="1" applyBorder="1"/>
    <xf numFmtId="164" fontId="12" fillId="2" borderId="29" xfId="17" applyFont="1" applyFill="1" applyBorder="1"/>
    <xf numFmtId="0" fontId="13" fillId="2" borderId="1" xfId="16" applyFont="1" applyFill="1" applyBorder="1"/>
    <xf numFmtId="0" fontId="12" fillId="2" borderId="2" xfId="16" applyFont="1" applyFill="1" applyBorder="1"/>
    <xf numFmtId="0" fontId="12" fillId="2" borderId="2" xfId="16" applyFont="1" applyFill="1" applyBorder="1" applyAlignment="1">
      <alignment wrapText="1"/>
    </xf>
    <xf numFmtId="164" fontId="12" fillId="2" borderId="2" xfId="17" applyFont="1" applyFill="1" applyBorder="1"/>
    <xf numFmtId="164" fontId="12" fillId="2" borderId="3" xfId="17" applyFont="1" applyFill="1" applyBorder="1"/>
    <xf numFmtId="0" fontId="12" fillId="2" borderId="21" xfId="16" applyFont="1" applyFill="1" applyBorder="1" applyAlignment="1">
      <alignment horizontal="center" vertical="center" wrapText="1"/>
    </xf>
    <xf numFmtId="0" fontId="12" fillId="2" borderId="22" xfId="16" applyFont="1" applyFill="1" applyBorder="1" applyAlignment="1">
      <alignment horizontal="center" vertical="center" wrapText="1"/>
    </xf>
    <xf numFmtId="164" fontId="12" fillId="2" borderId="22" xfId="17" applyFont="1" applyFill="1" applyBorder="1" applyAlignment="1">
      <alignment horizontal="center" vertical="center" wrapText="1"/>
    </xf>
    <xf numFmtId="164" fontId="12" fillId="2" borderId="23" xfId="17" applyFont="1" applyFill="1" applyBorder="1" applyAlignment="1">
      <alignment horizontal="center" vertical="center" wrapText="1"/>
    </xf>
    <xf numFmtId="0" fontId="14" fillId="2" borderId="21" xfId="16" applyFont="1" applyFill="1" applyBorder="1" applyAlignment="1">
      <alignment horizontal="left"/>
    </xf>
    <xf numFmtId="0" fontId="14" fillId="2" borderId="22" xfId="16" applyFont="1" applyFill="1" applyBorder="1" applyAlignment="1">
      <alignment horizontal="center"/>
    </xf>
    <xf numFmtId="0" fontId="14" fillId="2" borderId="22" xfId="16" applyFont="1" applyFill="1" applyBorder="1" applyAlignment="1">
      <alignment horizontal="left" wrapText="1"/>
    </xf>
    <xf numFmtId="39" fontId="14" fillId="2" borderId="22" xfId="17" applyNumberFormat="1" applyFont="1" applyFill="1" applyBorder="1" applyAlignment="1">
      <alignment horizontal="right"/>
    </xf>
    <xf numFmtId="39" fontId="14" fillId="2" borderId="23" xfId="17" applyNumberFormat="1" applyFont="1" applyFill="1" applyBorder="1" applyAlignment="1">
      <alignment horizontal="right"/>
    </xf>
    <xf numFmtId="0" fontId="13" fillId="2" borderId="0" xfId="16" applyFont="1" applyFill="1" applyBorder="1"/>
    <xf numFmtId="0" fontId="15" fillId="2" borderId="12" xfId="16" applyFont="1" applyFill="1" applyBorder="1" applyAlignment="1">
      <alignment horizontal="left"/>
    </xf>
    <xf numFmtId="0" fontId="15" fillId="2" borderId="13" xfId="16" applyFont="1" applyFill="1" applyBorder="1"/>
    <xf numFmtId="0" fontId="15" fillId="2" borderId="13" xfId="16" applyFont="1" applyFill="1" applyBorder="1" applyAlignment="1">
      <alignment wrapText="1"/>
    </xf>
    <xf numFmtId="4" fontId="18" fillId="2" borderId="13" xfId="16" applyNumberFormat="1" applyFont="1" applyFill="1" applyBorder="1" applyAlignment="1">
      <alignment horizontal="right" vertical="center" wrapText="1" readingOrder="1"/>
    </xf>
    <xf numFmtId="4" fontId="18" fillId="2" borderId="14" xfId="16" applyNumberFormat="1" applyFont="1" applyFill="1" applyBorder="1" applyAlignment="1">
      <alignment horizontal="right" vertical="center" wrapText="1" readingOrder="1"/>
    </xf>
    <xf numFmtId="0" fontId="15" fillId="2" borderId="15" xfId="16" applyFont="1" applyFill="1" applyBorder="1" applyAlignment="1">
      <alignment horizontal="left"/>
    </xf>
    <xf numFmtId="0" fontId="15" fillId="2" borderId="16" xfId="16" applyFont="1" applyFill="1" applyBorder="1"/>
    <xf numFmtId="0" fontId="15" fillId="2" borderId="16" xfId="16" applyFont="1" applyFill="1" applyBorder="1" applyAlignment="1">
      <alignment wrapText="1"/>
    </xf>
    <xf numFmtId="4" fontId="18" fillId="2" borderId="16" xfId="16" applyNumberFormat="1" applyFont="1" applyFill="1" applyBorder="1" applyAlignment="1">
      <alignment horizontal="right" vertical="center" wrapText="1" readingOrder="1"/>
    </xf>
    <xf numFmtId="4" fontId="18" fillId="2" borderId="17" xfId="16" applyNumberFormat="1" applyFont="1" applyFill="1" applyBorder="1" applyAlignment="1">
      <alignment horizontal="right" vertical="center" wrapText="1" readingOrder="1"/>
    </xf>
    <xf numFmtId="4" fontId="19" fillId="2" borderId="16" xfId="16" applyNumberFormat="1" applyFont="1" applyFill="1" applyBorder="1" applyAlignment="1">
      <alignment horizontal="right" vertical="center" wrapText="1" readingOrder="1"/>
    </xf>
    <xf numFmtId="4" fontId="19" fillId="2" borderId="17" xfId="16" applyNumberFormat="1" applyFont="1" applyFill="1" applyBorder="1" applyAlignment="1">
      <alignment horizontal="right" vertical="center" wrapText="1" readingOrder="1"/>
    </xf>
    <xf numFmtId="4" fontId="20" fillId="2" borderId="16" xfId="16" applyNumberFormat="1" applyFont="1" applyFill="1" applyBorder="1" applyAlignment="1">
      <alignment horizontal="right" vertical="center" wrapText="1" readingOrder="1"/>
    </xf>
    <xf numFmtId="0" fontId="15" fillId="2" borderId="18" xfId="16" applyFont="1" applyFill="1" applyBorder="1" applyAlignment="1">
      <alignment horizontal="left"/>
    </xf>
    <xf numFmtId="0" fontId="15" fillId="2" borderId="19" xfId="16" applyFont="1" applyFill="1" applyBorder="1"/>
    <xf numFmtId="0" fontId="15" fillId="2" borderId="19" xfId="16" applyFont="1" applyFill="1" applyBorder="1" applyAlignment="1">
      <alignment wrapText="1"/>
    </xf>
    <xf numFmtId="4" fontId="18" fillId="2" borderId="19" xfId="16" applyNumberFormat="1" applyFont="1" applyFill="1" applyBorder="1" applyAlignment="1">
      <alignment horizontal="right" vertical="center" wrapText="1" readingOrder="1"/>
    </xf>
    <xf numFmtId="4" fontId="18" fillId="2" borderId="20" xfId="16" applyNumberFormat="1" applyFont="1" applyFill="1" applyBorder="1" applyAlignment="1">
      <alignment horizontal="right" vertical="center" wrapText="1" readingOrder="1"/>
    </xf>
    <xf numFmtId="0" fontId="15" fillId="2" borderId="4" xfId="16" applyFont="1" applyFill="1" applyBorder="1" applyAlignment="1">
      <alignment horizontal="left"/>
    </xf>
    <xf numFmtId="0" fontId="15" fillId="2" borderId="0" xfId="16" applyFont="1" applyFill="1" applyBorder="1"/>
    <xf numFmtId="0" fontId="15" fillId="2" borderId="0" xfId="16" applyFont="1" applyFill="1" applyBorder="1" applyAlignment="1">
      <alignment wrapText="1"/>
    </xf>
    <xf numFmtId="4" fontId="18" fillId="2" borderId="0" xfId="16" applyNumberFormat="1" applyFont="1" applyFill="1" applyBorder="1" applyAlignment="1">
      <alignment horizontal="right" vertical="center" wrapText="1" readingOrder="1"/>
    </xf>
    <xf numFmtId="39" fontId="15" fillId="2" borderId="0" xfId="17" applyNumberFormat="1" applyFont="1" applyFill="1" applyBorder="1" applyAlignment="1">
      <alignment horizontal="right"/>
    </xf>
    <xf numFmtId="0" fontId="18" fillId="2" borderId="5" xfId="16" applyNumberFormat="1" applyFont="1" applyFill="1" applyBorder="1" applyAlignment="1">
      <alignment horizontal="right" vertical="center" wrapText="1" readingOrder="1"/>
    </xf>
    <xf numFmtId="4" fontId="21" fillId="2" borderId="0" xfId="16" applyNumberFormat="1" applyFont="1" applyFill="1" applyBorder="1" applyAlignment="1">
      <alignment vertical="top" wrapText="1" readingOrder="1"/>
    </xf>
    <xf numFmtId="0" fontId="13" fillId="2" borderId="6" xfId="16" applyFont="1" applyFill="1" applyBorder="1"/>
    <xf numFmtId="0" fontId="12" fillId="2" borderId="7" xfId="16" applyFont="1" applyFill="1" applyBorder="1"/>
    <xf numFmtId="0" fontId="12" fillId="2" borderId="7" xfId="16" applyFont="1" applyFill="1" applyBorder="1" applyAlignment="1">
      <alignment wrapText="1"/>
    </xf>
    <xf numFmtId="164" fontId="12" fillId="2" borderId="7" xfId="17" applyFont="1" applyFill="1" applyBorder="1"/>
    <xf numFmtId="164" fontId="12" fillId="2" borderId="8" xfId="17" applyFont="1" applyFill="1" applyBorder="1"/>
    <xf numFmtId="0" fontId="12" fillId="2" borderId="1" xfId="16" applyFont="1" applyFill="1" applyBorder="1" applyAlignment="1">
      <alignment horizontal="center" vertical="center" wrapText="1"/>
    </xf>
    <xf numFmtId="0" fontId="12" fillId="2" borderId="30" xfId="16" applyFont="1" applyFill="1" applyBorder="1" applyAlignment="1">
      <alignment horizontal="center" vertical="center" wrapText="1"/>
    </xf>
    <xf numFmtId="0" fontId="12" fillId="2" borderId="31" xfId="16" applyFont="1" applyFill="1" applyBorder="1" applyAlignment="1">
      <alignment horizontal="center" vertical="center" wrapText="1"/>
    </xf>
    <xf numFmtId="164" fontId="12" fillId="2" borderId="31" xfId="17" applyFont="1" applyFill="1" applyBorder="1" applyAlignment="1">
      <alignment horizontal="center" vertical="center" wrapText="1"/>
    </xf>
    <xf numFmtId="164" fontId="12" fillId="2" borderId="32" xfId="17" applyFont="1" applyFill="1" applyBorder="1" applyAlignment="1">
      <alignment horizontal="center" vertical="center" wrapText="1"/>
    </xf>
    <xf numFmtId="0" fontId="15" fillId="2" borderId="24" xfId="16" applyFont="1" applyFill="1" applyBorder="1" applyAlignment="1">
      <alignment horizontal="left"/>
    </xf>
    <xf numFmtId="0" fontId="15" fillId="2" borderId="25" xfId="16" applyFont="1" applyFill="1" applyBorder="1"/>
    <xf numFmtId="0" fontId="15" fillId="2" borderId="25" xfId="16" applyFont="1" applyFill="1" applyBorder="1" applyAlignment="1">
      <alignment wrapText="1"/>
    </xf>
    <xf numFmtId="4" fontId="18" fillId="2" borderId="25" xfId="16" applyNumberFormat="1" applyFont="1" applyFill="1" applyBorder="1" applyAlignment="1">
      <alignment horizontal="right" vertical="center" wrapText="1" readingOrder="1"/>
    </xf>
    <xf numFmtId="4" fontId="18" fillId="2" borderId="26" xfId="16" applyNumberFormat="1" applyFont="1" applyFill="1" applyBorder="1" applyAlignment="1">
      <alignment horizontal="right" vertical="center" wrapText="1" readingOrder="1"/>
    </xf>
    <xf numFmtId="0" fontId="15" fillId="2" borderId="0" xfId="16" applyFont="1" applyFill="1" applyBorder="1" applyAlignment="1">
      <alignment horizontal="left"/>
    </xf>
    <xf numFmtId="0" fontId="12" fillId="2" borderId="6" xfId="16" applyFont="1" applyFill="1" applyBorder="1" applyAlignment="1">
      <alignment horizontal="center" vertical="center" wrapText="1"/>
    </xf>
    <xf numFmtId="39" fontId="15" fillId="2" borderId="13" xfId="17" applyNumberFormat="1" applyFont="1" applyFill="1" applyBorder="1" applyAlignment="1">
      <alignment horizontal="right"/>
    </xf>
    <xf numFmtId="39" fontId="15" fillId="2" borderId="14" xfId="17" applyNumberFormat="1" applyFont="1" applyFill="1" applyBorder="1" applyAlignment="1">
      <alignment horizontal="right"/>
    </xf>
    <xf numFmtId="0" fontId="15" fillId="2" borderId="33" xfId="16" applyFont="1" applyFill="1" applyBorder="1" applyAlignment="1">
      <alignment horizontal="left"/>
    </xf>
    <xf numFmtId="0" fontId="15" fillId="2" borderId="34" xfId="16" applyFont="1" applyFill="1" applyBorder="1"/>
    <xf numFmtId="0" fontId="15" fillId="2" borderId="34" xfId="16" applyFont="1" applyFill="1" applyBorder="1" applyAlignment="1">
      <alignment wrapText="1"/>
    </xf>
    <xf numFmtId="39" fontId="15" fillId="2" borderId="34" xfId="17" applyNumberFormat="1" applyFont="1" applyFill="1" applyBorder="1" applyAlignment="1">
      <alignment horizontal="right"/>
    </xf>
    <xf numFmtId="39" fontId="15" fillId="2" borderId="35" xfId="17" applyNumberFormat="1" applyFont="1" applyFill="1" applyBorder="1" applyAlignment="1">
      <alignment horizontal="right"/>
    </xf>
    <xf numFmtId="39" fontId="15" fillId="2" borderId="16" xfId="17" applyNumberFormat="1" applyFont="1" applyFill="1" applyBorder="1" applyAlignment="1">
      <alignment horizontal="right"/>
    </xf>
    <xf numFmtId="39" fontId="15" fillId="2" borderId="17" xfId="17" applyNumberFormat="1" applyFont="1" applyFill="1" applyBorder="1" applyAlignment="1">
      <alignment horizontal="right"/>
    </xf>
    <xf numFmtId="0" fontId="14" fillId="2" borderId="22" xfId="16" applyFont="1" applyFill="1" applyBorder="1"/>
    <xf numFmtId="0" fontId="14" fillId="2" borderId="22" xfId="16" applyFont="1" applyFill="1" applyBorder="1" applyAlignment="1">
      <alignment wrapText="1"/>
    </xf>
    <xf numFmtId="39" fontId="15" fillId="2" borderId="19" xfId="17" applyNumberFormat="1" applyFont="1" applyFill="1" applyBorder="1" applyAlignment="1">
      <alignment horizontal="right"/>
    </xf>
    <xf numFmtId="39" fontId="15" fillId="2" borderId="20" xfId="17" applyNumberFormat="1" applyFont="1" applyFill="1" applyBorder="1" applyAlignment="1">
      <alignment horizontal="right"/>
    </xf>
    <xf numFmtId="0" fontId="26" fillId="2" borderId="15" xfId="16" applyFont="1" applyFill="1" applyBorder="1" applyAlignment="1">
      <alignment horizontal="left"/>
    </xf>
    <xf numFmtId="0" fontId="26" fillId="2" borderId="16" xfId="16" applyFont="1" applyFill="1" applyBorder="1"/>
    <xf numFmtId="0" fontId="26" fillId="2" borderId="16" xfId="16" applyFont="1" applyFill="1" applyBorder="1" applyAlignment="1">
      <alignment wrapText="1"/>
    </xf>
    <xf numFmtId="4" fontId="12" fillId="2" borderId="0" xfId="16" applyNumberFormat="1" applyFont="1" applyFill="1" applyBorder="1"/>
    <xf numFmtId="0" fontId="22" fillId="2" borderId="0" xfId="16" applyFont="1" applyFill="1" applyBorder="1"/>
    <xf numFmtId="0" fontId="22" fillId="2" borderId="0" xfId="16" applyFont="1" applyFill="1" applyBorder="1" applyAlignment="1">
      <alignment wrapText="1"/>
    </xf>
    <xf numFmtId="164" fontId="22" fillId="2" borderId="0" xfId="17" applyFont="1" applyFill="1" applyBorder="1"/>
    <xf numFmtId="39" fontId="14" fillId="2" borderId="30" xfId="17" applyNumberFormat="1" applyFont="1" applyFill="1" applyBorder="1" applyAlignment="1">
      <alignment horizontal="right"/>
    </xf>
    <xf numFmtId="39" fontId="14" fillId="2" borderId="37" xfId="17" applyNumberFormat="1" applyFont="1" applyFill="1" applyBorder="1" applyAlignment="1">
      <alignment horizontal="right"/>
    </xf>
    <xf numFmtId="0" fontId="12" fillId="2" borderId="1" xfId="16" applyFont="1" applyFill="1" applyBorder="1"/>
    <xf numFmtId="4" fontId="12" fillId="2" borderId="2" xfId="17" applyNumberFormat="1" applyFont="1" applyFill="1" applyBorder="1"/>
    <xf numFmtId="164" fontId="22" fillId="2" borderId="2" xfId="17" applyFont="1" applyFill="1" applyBorder="1"/>
    <xf numFmtId="164" fontId="32" fillId="2" borderId="0" xfId="17" applyFont="1" applyFill="1" applyBorder="1"/>
    <xf numFmtId="39" fontId="12" fillId="2" borderId="0" xfId="16" applyNumberFormat="1" applyFont="1" applyFill="1" applyBorder="1"/>
    <xf numFmtId="0" fontId="13" fillId="2" borderId="0" xfId="16" applyFont="1" applyFill="1" applyBorder="1" applyAlignment="1">
      <alignment wrapText="1"/>
    </xf>
    <xf numFmtId="164" fontId="13" fillId="2" borderId="0" xfId="17" applyFont="1" applyFill="1" applyBorder="1"/>
    <xf numFmtId="164" fontId="22" fillId="2" borderId="5" xfId="17" applyFont="1" applyFill="1" applyBorder="1"/>
    <xf numFmtId="0" fontId="23" fillId="2" borderId="0" xfId="16" applyFont="1" applyFill="1" applyBorder="1"/>
    <xf numFmtId="0" fontId="13" fillId="2" borderId="28" xfId="16" applyFont="1" applyFill="1" applyBorder="1" applyAlignment="1">
      <alignment wrapText="1"/>
    </xf>
    <xf numFmtId="164" fontId="13" fillId="2" borderId="28" xfId="17" applyFont="1" applyFill="1" applyBorder="1"/>
    <xf numFmtId="164" fontId="24" fillId="2" borderId="0" xfId="17" applyFont="1" applyFill="1" applyBorder="1"/>
    <xf numFmtId="39" fontId="22" fillId="2" borderId="28" xfId="16" applyNumberFormat="1" applyFont="1" applyFill="1" applyBorder="1" applyAlignment="1">
      <alignment wrapText="1"/>
    </xf>
    <xf numFmtId="164" fontId="24" fillId="2" borderId="28" xfId="17" applyFont="1" applyFill="1" applyBorder="1"/>
    <xf numFmtId="0" fontId="22" fillId="2" borderId="28" xfId="16" applyFont="1" applyFill="1" applyBorder="1"/>
    <xf numFmtId="164" fontId="22" fillId="2" borderId="28" xfId="17" applyFont="1" applyFill="1" applyBorder="1"/>
    <xf numFmtId="4" fontId="25" fillId="2" borderId="0" xfId="16" applyNumberFormat="1" applyFont="1" applyFill="1" applyBorder="1" applyAlignment="1">
      <alignment horizontal="right" vertical="center" wrapText="1" readingOrder="1"/>
    </xf>
    <xf numFmtId="0" fontId="32" fillId="2" borderId="4" xfId="16" applyFont="1" applyFill="1" applyBorder="1"/>
    <xf numFmtId="0" fontId="32" fillId="2" borderId="0" xfId="16" applyFont="1" applyFill="1" applyBorder="1"/>
    <xf numFmtId="0" fontId="32" fillId="2" borderId="0" xfId="16" applyFont="1" applyFill="1" applyBorder="1" applyAlignment="1">
      <alignment wrapText="1"/>
    </xf>
    <xf numFmtId="164" fontId="32" fillId="2" borderId="5" xfId="17" applyFont="1" applyFill="1" applyBorder="1"/>
    <xf numFmtId="4" fontId="12" fillId="2" borderId="2" xfId="16" applyNumberFormat="1" applyFont="1" applyFill="1" applyBorder="1"/>
    <xf numFmtId="4" fontId="12" fillId="2" borderId="28" xfId="16" applyNumberFormat="1" applyFont="1" applyFill="1" applyBorder="1"/>
    <xf numFmtId="0" fontId="22" fillId="2" borderId="21" xfId="16" applyFont="1" applyFill="1" applyBorder="1" applyAlignment="1">
      <alignment horizontal="center" vertical="center" wrapText="1"/>
    </xf>
    <xf numFmtId="0" fontId="22" fillId="2" borderId="22" xfId="16" applyFont="1" applyFill="1" applyBorder="1" applyAlignment="1">
      <alignment horizontal="center" vertical="center" wrapText="1"/>
    </xf>
    <xf numFmtId="164" fontId="22" fillId="2" borderId="22" xfId="17" applyFont="1" applyFill="1" applyBorder="1" applyAlignment="1">
      <alignment horizontal="center" vertical="center" wrapText="1"/>
    </xf>
    <xf numFmtId="4" fontId="22" fillId="2" borderId="22" xfId="17" applyNumberFormat="1" applyFont="1" applyFill="1" applyBorder="1" applyAlignment="1">
      <alignment horizontal="center" vertical="center" wrapText="1"/>
    </xf>
    <xf numFmtId="164" fontId="22" fillId="2" borderId="23" xfId="17" applyFont="1" applyFill="1" applyBorder="1" applyAlignment="1">
      <alignment horizontal="center" vertical="center" wrapText="1"/>
    </xf>
    <xf numFmtId="0" fontId="14" fillId="2" borderId="22" xfId="16" applyFont="1" applyFill="1" applyBorder="1" applyAlignment="1">
      <alignment horizontal="left"/>
    </xf>
    <xf numFmtId="164" fontId="14" fillId="2" borderId="22" xfId="16" applyNumberFormat="1" applyFont="1" applyFill="1" applyBorder="1" applyAlignment="1">
      <alignment horizontal="right"/>
    </xf>
    <xf numFmtId="4" fontId="14" fillId="2" borderId="22" xfId="16" applyNumberFormat="1" applyFont="1" applyFill="1" applyBorder="1" applyAlignment="1">
      <alignment horizontal="right"/>
    </xf>
    <xf numFmtId="0" fontId="14" fillId="2" borderId="22" xfId="16" applyFont="1" applyFill="1" applyBorder="1" applyAlignment="1">
      <alignment horizontal="right"/>
    </xf>
    <xf numFmtId="164" fontId="14" fillId="2" borderId="23" xfId="16" applyNumberFormat="1" applyFont="1" applyFill="1" applyBorder="1" applyAlignment="1">
      <alignment horizontal="right"/>
    </xf>
    <xf numFmtId="9" fontId="12" fillId="2" borderId="0" xfId="18" applyFont="1" applyFill="1" applyBorder="1"/>
    <xf numFmtId="39" fontId="15" fillId="2" borderId="25" xfId="17" applyNumberFormat="1" applyFont="1" applyFill="1" applyBorder="1" applyAlignment="1">
      <alignment horizontal="right"/>
    </xf>
    <xf numFmtId="4" fontId="15" fillId="2" borderId="25" xfId="17" applyNumberFormat="1" applyFont="1" applyFill="1" applyBorder="1" applyAlignment="1">
      <alignment horizontal="right"/>
    </xf>
    <xf numFmtId="164" fontId="15" fillId="2" borderId="25" xfId="17" applyFont="1" applyFill="1" applyBorder="1" applyAlignment="1">
      <alignment horizontal="right"/>
    </xf>
    <xf numFmtId="4" fontId="15" fillId="2" borderId="16" xfId="17" applyNumberFormat="1" applyFont="1" applyFill="1" applyBorder="1" applyAlignment="1">
      <alignment horizontal="right"/>
    </xf>
    <xf numFmtId="4" fontId="15" fillId="2" borderId="26" xfId="17" applyNumberFormat="1" applyFont="1" applyFill="1" applyBorder="1" applyAlignment="1">
      <alignment horizontal="right"/>
    </xf>
    <xf numFmtId="164" fontId="15" fillId="2" borderId="16" xfId="17" applyFont="1" applyFill="1" applyBorder="1" applyAlignment="1">
      <alignment horizontal="right"/>
    </xf>
    <xf numFmtId="4" fontId="15" fillId="2" borderId="17" xfId="17" applyNumberFormat="1" applyFont="1" applyFill="1" applyBorder="1" applyAlignment="1">
      <alignment horizontal="right"/>
    </xf>
    <xf numFmtId="39" fontId="26" fillId="2" borderId="16" xfId="17" applyNumberFormat="1" applyFont="1" applyFill="1" applyBorder="1" applyAlignment="1">
      <alignment horizontal="right"/>
    </xf>
    <xf numFmtId="0" fontId="15" fillId="2" borderId="16" xfId="16" applyFont="1" applyFill="1" applyBorder="1" applyAlignment="1">
      <alignment horizontal="right"/>
    </xf>
    <xf numFmtId="164" fontId="14" fillId="2" borderId="21" xfId="17" applyFont="1" applyFill="1" applyBorder="1"/>
    <xf numFmtId="164" fontId="14" fillId="2" borderId="22" xfId="17" applyFont="1" applyFill="1" applyBorder="1" applyAlignment="1">
      <alignment horizontal="right"/>
    </xf>
    <xf numFmtId="4" fontId="14" fillId="2" borderId="22" xfId="17" applyNumberFormat="1" applyFont="1" applyFill="1" applyBorder="1" applyAlignment="1">
      <alignment horizontal="right"/>
    </xf>
    <xf numFmtId="4" fontId="14" fillId="2" borderId="23" xfId="17" applyNumberFormat="1" applyFont="1" applyFill="1" applyBorder="1" applyAlignment="1">
      <alignment horizontal="right"/>
    </xf>
    <xf numFmtId="164" fontId="15" fillId="2" borderId="13" xfId="17" applyFont="1" applyFill="1" applyBorder="1" applyAlignment="1">
      <alignment horizontal="right"/>
    </xf>
    <xf numFmtId="4" fontId="15" fillId="2" borderId="13" xfId="17" applyNumberFormat="1" applyFont="1" applyFill="1" applyBorder="1" applyAlignment="1">
      <alignment horizontal="right"/>
    </xf>
    <xf numFmtId="4" fontId="15" fillId="2" borderId="14" xfId="17" applyNumberFormat="1" applyFont="1" applyFill="1" applyBorder="1" applyAlignment="1">
      <alignment horizontal="right"/>
    </xf>
    <xf numFmtId="164" fontId="15" fillId="2" borderId="19" xfId="17" applyFont="1" applyFill="1" applyBorder="1" applyAlignment="1">
      <alignment horizontal="right"/>
    </xf>
    <xf numFmtId="4" fontId="15" fillId="2" borderId="19" xfId="17" applyNumberFormat="1" applyFont="1" applyFill="1" applyBorder="1" applyAlignment="1">
      <alignment horizontal="right"/>
    </xf>
    <xf numFmtId="4" fontId="15" fillId="2" borderId="20" xfId="17" applyNumberFormat="1" applyFont="1" applyFill="1" applyBorder="1" applyAlignment="1">
      <alignment horizontal="right"/>
    </xf>
    <xf numFmtId="164" fontId="15" fillId="2" borderId="0" xfId="17" applyFont="1" applyFill="1" applyBorder="1" applyAlignment="1">
      <alignment horizontal="right"/>
    </xf>
    <xf numFmtId="4" fontId="15" fillId="2" borderId="0" xfId="17" applyNumberFormat="1" applyFont="1" applyFill="1" applyBorder="1" applyAlignment="1">
      <alignment horizontal="right"/>
    </xf>
    <xf numFmtId="0" fontId="12" fillId="2" borderId="0" xfId="16" applyFont="1" applyFill="1" applyBorder="1" applyAlignment="1">
      <alignment horizontal="left"/>
    </xf>
    <xf numFmtId="164" fontId="12" fillId="2" borderId="0" xfId="17" applyFont="1" applyFill="1" applyBorder="1" applyAlignment="1">
      <alignment horizontal="right"/>
    </xf>
    <xf numFmtId="4" fontId="12" fillId="2" borderId="0" xfId="17" applyNumberFormat="1" applyFont="1" applyFill="1" applyBorder="1" applyAlignment="1">
      <alignment horizontal="right"/>
    </xf>
    <xf numFmtId="39" fontId="12" fillId="2" borderId="0" xfId="17" applyNumberFormat="1" applyFont="1" applyFill="1" applyBorder="1" applyAlignment="1">
      <alignment horizontal="right"/>
    </xf>
    <xf numFmtId="164" fontId="12" fillId="2" borderId="0" xfId="16" applyNumberFormat="1" applyFont="1" applyFill="1" applyBorder="1"/>
    <xf numFmtId="0" fontId="15" fillId="2" borderId="12" xfId="16" applyFont="1" applyFill="1" applyBorder="1" applyAlignment="1">
      <alignment horizontal="left" wrapText="1"/>
    </xf>
    <xf numFmtId="164" fontId="15" fillId="2" borderId="13" xfId="17" applyFont="1" applyFill="1" applyBorder="1" applyAlignment="1">
      <alignment horizontal="right" wrapText="1"/>
    </xf>
    <xf numFmtId="39" fontId="15" fillId="2" borderId="13" xfId="17" applyNumberFormat="1" applyFont="1" applyFill="1" applyBorder="1" applyAlignment="1">
      <alignment horizontal="right" wrapText="1"/>
    </xf>
    <xf numFmtId="0" fontId="15" fillId="2" borderId="15" xfId="16" applyFont="1" applyFill="1" applyBorder="1" applyAlignment="1">
      <alignment horizontal="left" wrapText="1"/>
    </xf>
    <xf numFmtId="164" fontId="15" fillId="2" borderId="16" xfId="17" applyFont="1" applyFill="1" applyBorder="1" applyAlignment="1">
      <alignment horizontal="right" wrapText="1"/>
    </xf>
    <xf numFmtId="39" fontId="15" fillId="2" borderId="16" xfId="17" applyNumberFormat="1" applyFont="1" applyFill="1" applyBorder="1" applyAlignment="1">
      <alignment horizontal="right" wrapText="1"/>
    </xf>
    <xf numFmtId="39" fontId="12" fillId="2" borderId="0" xfId="16" applyNumberFormat="1" applyFont="1" applyFill="1" applyBorder="1" applyAlignment="1">
      <alignment wrapText="1"/>
    </xf>
    <xf numFmtId="4" fontId="15" fillId="2" borderId="16" xfId="17" applyNumberFormat="1" applyFont="1" applyFill="1" applyBorder="1" applyAlignment="1">
      <alignment horizontal="right" wrapText="1"/>
    </xf>
    <xf numFmtId="39" fontId="26" fillId="2" borderId="17" xfId="17" applyNumberFormat="1" applyFont="1" applyFill="1" applyBorder="1" applyAlignment="1">
      <alignment horizontal="right"/>
    </xf>
    <xf numFmtId="4" fontId="15" fillId="2" borderId="13" xfId="17" applyNumberFormat="1" applyFont="1" applyFill="1" applyBorder="1" applyAlignment="1">
      <alignment horizontal="right" wrapText="1"/>
    </xf>
    <xf numFmtId="4" fontId="15" fillId="2" borderId="14" xfId="17" applyNumberFormat="1" applyFont="1" applyFill="1" applyBorder="1" applyAlignment="1">
      <alignment horizontal="right" wrapText="1"/>
    </xf>
    <xf numFmtId="0" fontId="15" fillId="2" borderId="33" xfId="16" applyFont="1" applyFill="1" applyBorder="1" applyAlignment="1">
      <alignment horizontal="left" wrapText="1"/>
    </xf>
    <xf numFmtId="164" fontId="15" fillId="2" borderId="34" xfId="17" applyFont="1" applyFill="1" applyBorder="1" applyAlignment="1">
      <alignment horizontal="right" wrapText="1"/>
    </xf>
    <xf numFmtId="4" fontId="15" fillId="2" borderId="34" xfId="17" applyNumberFormat="1" applyFont="1" applyFill="1" applyBorder="1" applyAlignment="1">
      <alignment horizontal="right"/>
    </xf>
    <xf numFmtId="39" fontId="15" fillId="2" borderId="34" xfId="17" applyNumberFormat="1" applyFont="1" applyFill="1" applyBorder="1" applyAlignment="1">
      <alignment horizontal="right" wrapText="1"/>
    </xf>
    <xf numFmtId="164" fontId="14" fillId="2" borderId="22" xfId="17" applyFont="1" applyFill="1" applyBorder="1"/>
    <xf numFmtId="164" fontId="14" fillId="2" borderId="36" xfId="17" applyFont="1" applyFill="1" applyBorder="1"/>
    <xf numFmtId="4" fontId="12" fillId="2" borderId="2" xfId="17" applyNumberFormat="1" applyFont="1" applyFill="1" applyBorder="1" applyAlignment="1">
      <alignment horizontal="right"/>
    </xf>
    <xf numFmtId="0" fontId="16" fillId="2" borderId="4" xfId="16" applyFont="1" applyFill="1" applyBorder="1"/>
    <xf numFmtId="0" fontId="16" fillId="2" borderId="0" xfId="16" applyFont="1" applyFill="1" applyBorder="1"/>
    <xf numFmtId="164" fontId="16" fillId="2" borderId="0" xfId="17" applyFont="1" applyFill="1" applyBorder="1"/>
    <xf numFmtId="164" fontId="16" fillId="2" borderId="5" xfId="17" applyFont="1" applyFill="1" applyBorder="1"/>
    <xf numFmtId="0" fontId="17" fillId="2" borderId="4" xfId="16" applyFont="1" applyFill="1" applyBorder="1"/>
    <xf numFmtId="0" fontId="17" fillId="2" borderId="0" xfId="16" applyFont="1" applyFill="1" applyBorder="1"/>
    <xf numFmtId="0" fontId="17" fillId="2" borderId="5" xfId="16" applyFont="1" applyFill="1" applyBorder="1"/>
    <xf numFmtId="164" fontId="17" fillId="2" borderId="0" xfId="17" applyFont="1" applyFill="1" applyBorder="1"/>
    <xf numFmtId="4" fontId="17" fillId="2" borderId="0" xfId="17" applyNumberFormat="1" applyFont="1" applyFill="1" applyBorder="1" applyAlignment="1">
      <alignment horizontal="right"/>
    </xf>
    <xf numFmtId="164" fontId="17" fillId="2" borderId="5" xfId="17" applyFont="1" applyFill="1" applyBorder="1"/>
    <xf numFmtId="4" fontId="22" fillId="2" borderId="28" xfId="16" applyNumberFormat="1" applyFont="1" applyFill="1" applyBorder="1"/>
    <xf numFmtId="164" fontId="22" fillId="2" borderId="29" xfId="17" applyFont="1" applyFill="1" applyBorder="1"/>
    <xf numFmtId="4" fontId="12" fillId="2" borderId="0" xfId="16" applyNumberFormat="1" applyFont="1" applyFill="1" applyBorder="1" applyAlignment="1">
      <alignment horizontal="right"/>
    </xf>
    <xf numFmtId="0" fontId="12" fillId="2" borderId="5" xfId="16" applyFont="1" applyFill="1" applyBorder="1"/>
    <xf numFmtId="4" fontId="15" fillId="2" borderId="16" xfId="16" applyNumberFormat="1" applyFont="1" applyFill="1" applyBorder="1" applyAlignment="1">
      <alignment horizontal="right"/>
    </xf>
    <xf numFmtId="0" fontId="12" fillId="2" borderId="16" xfId="16" applyFont="1" applyFill="1" applyBorder="1" applyAlignment="1">
      <alignment wrapText="1"/>
    </xf>
    <xf numFmtId="4" fontId="15" fillId="2" borderId="0" xfId="16" applyNumberFormat="1" applyFont="1" applyFill="1" applyBorder="1" applyAlignment="1">
      <alignment horizontal="right"/>
    </xf>
    <xf numFmtId="4" fontId="12" fillId="2" borderId="22" xfId="17" applyNumberFormat="1" applyFont="1" applyFill="1" applyBorder="1" applyAlignment="1">
      <alignment horizontal="center" vertical="center" wrapText="1"/>
    </xf>
    <xf numFmtId="164" fontId="15" fillId="2" borderId="26" xfId="17" applyFont="1" applyFill="1" applyBorder="1" applyAlignment="1">
      <alignment horizontal="right"/>
    </xf>
    <xf numFmtId="4" fontId="15" fillId="2" borderId="16" xfId="16" applyNumberFormat="1" applyFont="1" applyFill="1" applyBorder="1" applyAlignment="1">
      <alignment horizontal="right" wrapText="1"/>
    </xf>
    <xf numFmtId="39" fontId="15" fillId="2" borderId="17" xfId="17" applyNumberFormat="1" applyFont="1" applyFill="1" applyBorder="1" applyAlignment="1">
      <alignment horizontal="right" wrapText="1"/>
    </xf>
    <xf numFmtId="4" fontId="15" fillId="2" borderId="19" xfId="16" applyNumberFormat="1" applyFont="1" applyFill="1" applyBorder="1" applyAlignment="1">
      <alignment horizontal="right"/>
    </xf>
    <xf numFmtId="0" fontId="12" fillId="2" borderId="0" xfId="16" applyFont="1" applyFill="1" applyBorder="1" applyAlignment="1">
      <alignment horizontal="center"/>
    </xf>
    <xf numFmtId="0" fontId="13" fillId="2" borderId="27" xfId="16" applyFont="1" applyFill="1" applyBorder="1"/>
    <xf numFmtId="4" fontId="12" fillId="2" borderId="28" xfId="17" applyNumberFormat="1" applyFont="1" applyFill="1" applyBorder="1" applyAlignment="1">
      <alignment horizontal="right"/>
    </xf>
    <xf numFmtId="0" fontId="12" fillId="2" borderId="9" xfId="16" applyFont="1" applyFill="1" applyBorder="1" applyAlignment="1">
      <alignment horizontal="center" vertical="center" wrapText="1"/>
    </xf>
    <xf numFmtId="0" fontId="12" fillId="2" borderId="10" xfId="16" applyFont="1" applyFill="1" applyBorder="1" applyAlignment="1">
      <alignment horizontal="center" vertical="center" wrapText="1"/>
    </xf>
    <xf numFmtId="164" fontId="12" fillId="2" borderId="10" xfId="17" applyFont="1" applyFill="1" applyBorder="1" applyAlignment="1">
      <alignment horizontal="center" vertical="center" wrapText="1"/>
    </xf>
    <xf numFmtId="4" fontId="12" fillId="2" borderId="10" xfId="17" applyNumberFormat="1" applyFont="1" applyFill="1" applyBorder="1" applyAlignment="1">
      <alignment horizontal="center" vertical="center" wrapText="1"/>
    </xf>
    <xf numFmtId="164" fontId="12" fillId="2" borderId="11" xfId="17" applyFont="1" applyFill="1" applyBorder="1" applyAlignment="1">
      <alignment horizontal="center" vertical="center" wrapText="1"/>
    </xf>
    <xf numFmtId="0" fontId="14" fillId="2" borderId="30" xfId="16" applyFont="1" applyFill="1" applyBorder="1"/>
    <xf numFmtId="0" fontId="14" fillId="2" borderId="31" xfId="16" applyFont="1" applyFill="1" applyBorder="1"/>
    <xf numFmtId="39" fontId="14" fillId="2" borderId="31" xfId="17" applyNumberFormat="1" applyFont="1" applyFill="1" applyBorder="1" applyAlignment="1">
      <alignment horizontal="right"/>
    </xf>
    <xf numFmtId="39" fontId="14" fillId="2" borderId="32" xfId="17" applyNumberFormat="1" applyFont="1" applyFill="1" applyBorder="1" applyAlignment="1">
      <alignment horizontal="right"/>
    </xf>
    <xf numFmtId="39" fontId="15" fillId="2" borderId="26" xfId="17" applyNumberFormat="1" applyFont="1" applyFill="1" applyBorder="1" applyAlignment="1">
      <alignment horizontal="right"/>
    </xf>
    <xf numFmtId="0" fontId="15" fillId="2" borderId="16" xfId="16" applyFont="1" applyFill="1" applyBorder="1" applyAlignment="1">
      <alignment horizontal="left" wrapText="1"/>
    </xf>
    <xf numFmtId="4" fontId="15" fillId="2" borderId="34" xfId="16" applyNumberFormat="1" applyFont="1" applyFill="1" applyBorder="1" applyAlignment="1">
      <alignment horizontal="right" wrapText="1"/>
    </xf>
    <xf numFmtId="39" fontId="15" fillId="2" borderId="35" xfId="17" applyNumberFormat="1" applyFont="1" applyFill="1" applyBorder="1" applyAlignment="1">
      <alignment horizontal="right" wrapText="1"/>
    </xf>
    <xf numFmtId="39" fontId="14" fillId="2" borderId="36" xfId="17" applyNumberFormat="1" applyFont="1" applyFill="1" applyBorder="1" applyAlignment="1">
      <alignment horizontal="right"/>
    </xf>
    <xf numFmtId="4" fontId="14" fillId="2" borderId="36" xfId="17" applyNumberFormat="1" applyFont="1" applyFill="1" applyBorder="1" applyAlignment="1">
      <alignment horizontal="right"/>
    </xf>
    <xf numFmtId="164" fontId="12" fillId="2" borderId="5" xfId="17" applyFont="1" applyFill="1" applyBorder="1" applyAlignment="1">
      <alignment wrapText="1"/>
    </xf>
    <xf numFmtId="39" fontId="16" fillId="2" borderId="0" xfId="16" applyNumberFormat="1" applyFont="1" applyFill="1" applyBorder="1"/>
    <xf numFmtId="0" fontId="16" fillId="2" borderId="5" xfId="16" applyFont="1" applyFill="1" applyBorder="1"/>
    <xf numFmtId="0" fontId="12" fillId="2" borderId="24" xfId="13" applyFont="1" applyFill="1" applyBorder="1" applyAlignment="1">
      <alignment horizontal="center" vertical="center" wrapText="1"/>
    </xf>
    <xf numFmtId="0" fontId="12" fillId="2" borderId="25" xfId="13" applyFont="1" applyFill="1" applyBorder="1" applyAlignment="1">
      <alignment horizontal="center" vertical="center" wrapText="1"/>
    </xf>
    <xf numFmtId="164" fontId="12" fillId="2" borderId="25" xfId="14" applyFont="1" applyFill="1" applyBorder="1" applyAlignment="1">
      <alignment horizontal="center" vertical="center" wrapText="1"/>
    </xf>
    <xf numFmtId="4" fontId="12" fillId="2" borderId="25" xfId="14" applyNumberFormat="1" applyFont="1" applyFill="1" applyBorder="1" applyAlignment="1">
      <alignment horizontal="center" vertical="center" wrapText="1"/>
    </xf>
    <xf numFmtId="164" fontId="12" fillId="2" borderId="26" xfId="14" applyFont="1" applyFill="1" applyBorder="1" applyAlignment="1">
      <alignment horizontal="center" vertical="center" wrapText="1"/>
    </xf>
    <xf numFmtId="164" fontId="14" fillId="2" borderId="22" xfId="16" applyNumberFormat="1" applyFont="1" applyFill="1" applyBorder="1" applyAlignment="1">
      <alignment horizontal="center"/>
    </xf>
    <xf numFmtId="4" fontId="15" fillId="2" borderId="22" xfId="17" applyNumberFormat="1" applyFont="1" applyFill="1" applyBorder="1" applyAlignment="1">
      <alignment horizontal="right"/>
    </xf>
    <xf numFmtId="164" fontId="14" fillId="2" borderId="23" xfId="16" applyNumberFormat="1" applyFont="1" applyFill="1" applyBorder="1" applyAlignment="1">
      <alignment horizontal="center"/>
    </xf>
    <xf numFmtId="0" fontId="28" fillId="2" borderId="0" xfId="19" applyFont="1" applyFill="1" applyBorder="1"/>
    <xf numFmtId="4" fontId="28" fillId="2" borderId="0" xfId="19" applyNumberFormat="1" applyFont="1" applyFill="1" applyBorder="1"/>
    <xf numFmtId="164" fontId="28" fillId="2" borderId="0" xfId="20" applyFont="1" applyFill="1" applyBorder="1"/>
    <xf numFmtId="0" fontId="28" fillId="2" borderId="1" xfId="19" applyFont="1" applyFill="1" applyBorder="1"/>
    <xf numFmtId="0" fontId="28" fillId="2" borderId="2" xfId="19" applyFont="1" applyFill="1" applyBorder="1"/>
    <xf numFmtId="4" fontId="28" fillId="2" borderId="2" xfId="19" applyNumberFormat="1" applyFont="1" applyFill="1" applyBorder="1"/>
    <xf numFmtId="164" fontId="28" fillId="2" borderId="2" xfId="20" applyFont="1" applyFill="1" applyBorder="1"/>
    <xf numFmtId="164" fontId="28" fillId="2" borderId="3" xfId="20" applyFont="1" applyFill="1" applyBorder="1"/>
    <xf numFmtId="0" fontId="28" fillId="2" borderId="4" xfId="19" applyFont="1" applyFill="1" applyBorder="1"/>
    <xf numFmtId="164" fontId="28" fillId="2" borderId="5" xfId="20" applyFont="1" applyFill="1" applyBorder="1"/>
    <xf numFmtId="0" fontId="29" fillId="2" borderId="4" xfId="19" applyFont="1" applyFill="1" applyBorder="1"/>
    <xf numFmtId="14" fontId="28" fillId="2" borderId="5" xfId="20" applyNumberFormat="1" applyFont="1" applyFill="1" applyBorder="1"/>
    <xf numFmtId="0" fontId="28" fillId="2" borderId="27" xfId="19" applyFont="1" applyFill="1" applyBorder="1"/>
    <xf numFmtId="0" fontId="28" fillId="2" borderId="28" xfId="19" applyFont="1" applyFill="1" applyBorder="1"/>
    <xf numFmtId="4" fontId="28" fillId="2" borderId="28" xfId="19" applyNumberFormat="1" applyFont="1" applyFill="1" applyBorder="1"/>
    <xf numFmtId="164" fontId="28" fillId="2" borderId="28" xfId="20" applyFont="1" applyFill="1" applyBorder="1"/>
    <xf numFmtId="164" fontId="28" fillId="2" borderId="29" xfId="20" applyFont="1" applyFill="1" applyBorder="1"/>
    <xf numFmtId="0" fontId="32" fillId="2" borderId="21" xfId="19" applyFont="1" applyFill="1" applyBorder="1" applyAlignment="1">
      <alignment horizontal="center" vertical="center" wrapText="1"/>
    </xf>
    <xf numFmtId="0" fontId="32" fillId="2" borderId="22" xfId="19" applyFont="1" applyFill="1" applyBorder="1" applyAlignment="1">
      <alignment horizontal="center" vertical="center" wrapText="1"/>
    </xf>
    <xf numFmtId="164" fontId="32" fillId="2" borderId="22" xfId="20" applyFont="1" applyFill="1" applyBorder="1" applyAlignment="1">
      <alignment horizontal="center" vertical="center" wrapText="1"/>
    </xf>
    <xf numFmtId="4" fontId="32" fillId="2" borderId="22" xfId="20" applyNumberFormat="1" applyFont="1" applyFill="1" applyBorder="1" applyAlignment="1">
      <alignment horizontal="center" vertical="center" wrapText="1"/>
    </xf>
    <xf numFmtId="164" fontId="32" fillId="2" borderId="23" xfId="20" applyFont="1" applyFill="1" applyBorder="1" applyAlignment="1">
      <alignment horizontal="center" vertical="center" wrapText="1"/>
    </xf>
    <xf numFmtId="0" fontId="30" fillId="2" borderId="21" xfId="19" applyFont="1" applyFill="1" applyBorder="1" applyAlignment="1">
      <alignment horizontal="left"/>
    </xf>
    <xf numFmtId="0" fontId="30" fillId="2" borderId="22" xfId="19" applyFont="1" applyFill="1" applyBorder="1" applyAlignment="1">
      <alignment horizontal="center"/>
    </xf>
    <xf numFmtId="0" fontId="30" fillId="2" borderId="22" xfId="19" applyFont="1" applyFill="1" applyBorder="1" applyAlignment="1">
      <alignment horizontal="left"/>
    </xf>
    <xf numFmtId="164" fontId="30" fillId="2" borderId="22" xfId="19" applyNumberFormat="1" applyFont="1" applyFill="1" applyBorder="1" applyAlignment="1">
      <alignment horizontal="right"/>
    </xf>
    <xf numFmtId="4" fontId="30" fillId="2" borderId="22" xfId="19" applyNumberFormat="1" applyFont="1" applyFill="1" applyBorder="1" applyAlignment="1">
      <alignment horizontal="right"/>
    </xf>
    <xf numFmtId="0" fontId="30" fillId="2" borderId="22" xfId="19" applyFont="1" applyFill="1" applyBorder="1" applyAlignment="1">
      <alignment horizontal="right"/>
    </xf>
    <xf numFmtId="164" fontId="30" fillId="2" borderId="23" xfId="19" applyNumberFormat="1" applyFont="1" applyFill="1" applyBorder="1" applyAlignment="1">
      <alignment horizontal="right"/>
    </xf>
    <xf numFmtId="9" fontId="28" fillId="2" borderId="0" xfId="21" applyFont="1" applyFill="1" applyBorder="1"/>
    <xf numFmtId="0" fontId="26" fillId="2" borderId="24" xfId="19" applyFont="1" applyFill="1" applyBorder="1" applyAlignment="1">
      <alignment horizontal="left"/>
    </xf>
    <xf numFmtId="0" fontId="26" fillId="2" borderId="25" xfId="19" applyFont="1" applyFill="1" applyBorder="1"/>
    <xf numFmtId="39" fontId="26" fillId="2" borderId="25" xfId="20" applyNumberFormat="1" applyFont="1" applyFill="1" applyBorder="1" applyAlignment="1">
      <alignment horizontal="right"/>
    </xf>
    <xf numFmtId="4" fontId="26" fillId="2" borderId="25" xfId="20" applyNumberFormat="1" applyFont="1" applyFill="1" applyBorder="1" applyAlignment="1">
      <alignment horizontal="right"/>
    </xf>
    <xf numFmtId="164" fontId="26" fillId="2" borderId="25" xfId="20" applyFont="1" applyFill="1" applyBorder="1" applyAlignment="1">
      <alignment horizontal="right"/>
    </xf>
    <xf numFmtId="4" fontId="26" fillId="2" borderId="16" xfId="20" applyNumberFormat="1" applyFont="1" applyFill="1" applyBorder="1" applyAlignment="1">
      <alignment horizontal="right"/>
    </xf>
    <xf numFmtId="4" fontId="26" fillId="2" borderId="26" xfId="20" applyNumberFormat="1" applyFont="1" applyFill="1" applyBorder="1" applyAlignment="1">
      <alignment horizontal="right"/>
    </xf>
    <xf numFmtId="0" fontId="26" fillId="2" borderId="15" xfId="19" applyFont="1" applyFill="1" applyBorder="1" applyAlignment="1">
      <alignment horizontal="left"/>
    </xf>
    <xf numFmtId="0" fontId="26" fillId="2" borderId="16" xfId="19" applyFont="1" applyFill="1" applyBorder="1"/>
    <xf numFmtId="39" fontId="26" fillId="2" borderId="16" xfId="20" applyNumberFormat="1" applyFont="1" applyFill="1" applyBorder="1" applyAlignment="1">
      <alignment horizontal="right"/>
    </xf>
    <xf numFmtId="164" fontId="26" fillId="2" borderId="16" xfId="20" applyFont="1" applyFill="1" applyBorder="1" applyAlignment="1">
      <alignment horizontal="right"/>
    </xf>
    <xf numFmtId="4" fontId="26" fillId="2" borderId="17" xfId="20" applyNumberFormat="1" applyFont="1" applyFill="1" applyBorder="1" applyAlignment="1">
      <alignment horizontal="right"/>
    </xf>
    <xf numFmtId="0" fontId="26" fillId="2" borderId="16" xfId="19" applyFont="1" applyFill="1" applyBorder="1" applyAlignment="1">
      <alignment wrapText="1"/>
    </xf>
    <xf numFmtId="0" fontId="26" fillId="2" borderId="16" xfId="19" applyFont="1" applyFill="1" applyBorder="1" applyAlignment="1">
      <alignment horizontal="right"/>
    </xf>
    <xf numFmtId="164" fontId="30" fillId="2" borderId="21" xfId="20" applyFont="1" applyFill="1" applyBorder="1"/>
    <xf numFmtId="0" fontId="30" fillId="2" borderId="22" xfId="19" applyFont="1" applyFill="1" applyBorder="1"/>
    <xf numFmtId="0" fontId="30" fillId="2" borderId="22" xfId="19" applyFont="1" applyFill="1" applyBorder="1" applyAlignment="1">
      <alignment wrapText="1"/>
    </xf>
    <xf numFmtId="164" fontId="30" fillId="2" borderId="22" xfId="20" applyFont="1" applyFill="1" applyBorder="1" applyAlignment="1">
      <alignment horizontal="right"/>
    </xf>
    <xf numFmtId="4" fontId="30" fillId="2" borderId="22" xfId="20" applyNumberFormat="1" applyFont="1" applyFill="1" applyBorder="1" applyAlignment="1">
      <alignment horizontal="right"/>
    </xf>
    <xf numFmtId="39" fontId="30" fillId="2" borderId="22" xfId="20" applyNumberFormat="1" applyFont="1" applyFill="1" applyBorder="1" applyAlignment="1">
      <alignment horizontal="right"/>
    </xf>
    <xf numFmtId="4" fontId="30" fillId="2" borderId="23" xfId="20" applyNumberFormat="1" applyFont="1" applyFill="1" applyBorder="1" applyAlignment="1">
      <alignment horizontal="right"/>
    </xf>
    <xf numFmtId="0" fontId="26" fillId="2" borderId="12" xfId="19" applyFont="1" applyFill="1" applyBorder="1" applyAlignment="1">
      <alignment horizontal="left"/>
    </xf>
    <xf numFmtId="0" fontId="26" fillId="2" borderId="13" xfId="19" applyFont="1" applyFill="1" applyBorder="1"/>
    <xf numFmtId="0" fontId="26" fillId="2" borderId="13" xfId="19" applyFont="1" applyFill="1" applyBorder="1" applyAlignment="1">
      <alignment wrapText="1"/>
    </xf>
    <xf numFmtId="164" fontId="26" fillId="2" borderId="13" xfId="20" applyFont="1" applyFill="1" applyBorder="1" applyAlignment="1">
      <alignment horizontal="right"/>
    </xf>
    <xf numFmtId="4" fontId="26" fillId="2" borderId="13" xfId="20" applyNumberFormat="1" applyFont="1" applyFill="1" applyBorder="1" applyAlignment="1">
      <alignment horizontal="right"/>
    </xf>
    <xf numFmtId="39" fontId="26" fillId="2" borderId="13" xfId="20" applyNumberFormat="1" applyFont="1" applyFill="1" applyBorder="1" applyAlignment="1">
      <alignment horizontal="right"/>
    </xf>
    <xf numFmtId="4" fontId="26" fillId="2" borderId="14" xfId="20" applyNumberFormat="1" applyFont="1" applyFill="1" applyBorder="1" applyAlignment="1">
      <alignment horizontal="right"/>
    </xf>
    <xf numFmtId="0" fontId="26" fillId="2" borderId="18" xfId="19" applyFont="1" applyFill="1" applyBorder="1" applyAlignment="1">
      <alignment horizontal="left"/>
    </xf>
    <xf numFmtId="0" fontId="26" fillId="2" borderId="19" xfId="19" applyFont="1" applyFill="1" applyBorder="1"/>
    <xf numFmtId="0" fontId="26" fillId="2" borderId="19" xfId="19" applyFont="1" applyFill="1" applyBorder="1" applyAlignment="1">
      <alignment wrapText="1"/>
    </xf>
    <xf numFmtId="164" fontId="26" fillId="2" borderId="19" xfId="20" applyFont="1" applyFill="1" applyBorder="1" applyAlignment="1">
      <alignment horizontal="right"/>
    </xf>
    <xf numFmtId="4" fontId="26" fillId="2" borderId="19" xfId="20" applyNumberFormat="1" applyFont="1" applyFill="1" applyBorder="1" applyAlignment="1">
      <alignment horizontal="right"/>
    </xf>
    <xf numFmtId="39" fontId="26" fillId="2" borderId="19" xfId="20" applyNumberFormat="1" applyFont="1" applyFill="1" applyBorder="1" applyAlignment="1">
      <alignment horizontal="right"/>
    </xf>
    <xf numFmtId="4" fontId="26" fillId="2" borderId="20" xfId="20" applyNumberFormat="1" applyFont="1" applyFill="1" applyBorder="1" applyAlignment="1">
      <alignment horizontal="right"/>
    </xf>
    <xf numFmtId="0" fontId="26" fillId="2" borderId="0" xfId="19" applyFont="1" applyFill="1" applyBorder="1" applyAlignment="1">
      <alignment horizontal="left"/>
    </xf>
    <xf numFmtId="0" fontId="26" fillId="2" borderId="0" xfId="19" applyFont="1" applyFill="1" applyBorder="1"/>
    <xf numFmtId="0" fontId="26" fillId="2" borderId="0" xfId="19" applyFont="1" applyFill="1" applyBorder="1" applyAlignment="1">
      <alignment wrapText="1"/>
    </xf>
    <xf numFmtId="164" fontId="26" fillId="2" borderId="0" xfId="20" applyFont="1" applyFill="1" applyBorder="1" applyAlignment="1">
      <alignment horizontal="right"/>
    </xf>
    <xf numFmtId="4" fontId="26" fillId="2" borderId="0" xfId="20" applyNumberFormat="1" applyFont="1" applyFill="1" applyBorder="1" applyAlignment="1">
      <alignment horizontal="right"/>
    </xf>
    <xf numFmtId="39" fontId="26" fillId="2" borderId="0" xfId="20" applyNumberFormat="1" applyFont="1" applyFill="1" applyBorder="1" applyAlignment="1">
      <alignment horizontal="right"/>
    </xf>
    <xf numFmtId="0" fontId="28" fillId="2" borderId="0" xfId="19" applyFont="1" applyFill="1" applyBorder="1" applyAlignment="1">
      <alignment horizontal="left"/>
    </xf>
    <xf numFmtId="0" fontId="28" fillId="2" borderId="0" xfId="19" applyFont="1" applyFill="1" applyBorder="1" applyAlignment="1">
      <alignment wrapText="1"/>
    </xf>
    <xf numFmtId="164" fontId="28" fillId="2" borderId="0" xfId="20" applyFont="1" applyFill="1" applyBorder="1" applyAlignment="1">
      <alignment horizontal="right"/>
    </xf>
    <xf numFmtId="4" fontId="28" fillId="2" borderId="0" xfId="20" applyNumberFormat="1" applyFont="1" applyFill="1" applyBorder="1" applyAlignment="1">
      <alignment horizontal="right"/>
    </xf>
    <xf numFmtId="39" fontId="28" fillId="2" borderId="0" xfId="20" applyNumberFormat="1" applyFont="1" applyFill="1" applyBorder="1" applyAlignment="1">
      <alignment horizontal="right"/>
    </xf>
    <xf numFmtId="164" fontId="28" fillId="2" borderId="0" xfId="19" applyNumberFormat="1" applyFont="1" applyFill="1" applyBorder="1"/>
    <xf numFmtId="0" fontId="26" fillId="2" borderId="12" xfId="19" applyFont="1" applyFill="1" applyBorder="1" applyAlignment="1">
      <alignment horizontal="left" wrapText="1"/>
    </xf>
    <xf numFmtId="164" fontId="26" fillId="2" borderId="13" xfId="20" applyFont="1" applyFill="1" applyBorder="1" applyAlignment="1">
      <alignment horizontal="right" wrapText="1"/>
    </xf>
    <xf numFmtId="39" fontId="26" fillId="2" borderId="13" xfId="20" applyNumberFormat="1" applyFont="1" applyFill="1" applyBorder="1" applyAlignment="1">
      <alignment horizontal="right" wrapText="1"/>
    </xf>
    <xf numFmtId="39" fontId="26" fillId="2" borderId="14" xfId="20" applyNumberFormat="1" applyFont="1" applyFill="1" applyBorder="1" applyAlignment="1">
      <alignment horizontal="right"/>
    </xf>
    <xf numFmtId="0" fontId="26" fillId="2" borderId="15" xfId="19" applyFont="1" applyFill="1" applyBorder="1" applyAlignment="1">
      <alignment horizontal="left" wrapText="1"/>
    </xf>
    <xf numFmtId="164" fontId="26" fillId="2" borderId="16" xfId="20" applyFont="1" applyFill="1" applyBorder="1" applyAlignment="1">
      <alignment horizontal="right" wrapText="1"/>
    </xf>
    <xf numFmtId="39" fontId="26" fillId="2" borderId="16" xfId="20" applyNumberFormat="1" applyFont="1" applyFill="1" applyBorder="1" applyAlignment="1">
      <alignment horizontal="right" wrapText="1"/>
    </xf>
    <xf numFmtId="39" fontId="26" fillId="2" borderId="17" xfId="20" applyNumberFormat="1" applyFont="1" applyFill="1" applyBorder="1" applyAlignment="1">
      <alignment horizontal="right"/>
    </xf>
    <xf numFmtId="39" fontId="28" fillId="2" borderId="0" xfId="19" applyNumberFormat="1" applyFont="1" applyFill="1" applyBorder="1" applyAlignment="1">
      <alignment wrapText="1"/>
    </xf>
    <xf numFmtId="4" fontId="26" fillId="2" borderId="16" xfId="20" applyNumberFormat="1" applyFont="1" applyFill="1" applyBorder="1" applyAlignment="1">
      <alignment horizontal="right" wrapText="1"/>
    </xf>
    <xf numFmtId="4" fontId="26" fillId="2" borderId="13" xfId="20" applyNumberFormat="1" applyFont="1" applyFill="1" applyBorder="1" applyAlignment="1">
      <alignment horizontal="right" wrapText="1"/>
    </xf>
    <xf numFmtId="4" fontId="26" fillId="2" borderId="14" xfId="20" applyNumberFormat="1" applyFont="1" applyFill="1" applyBorder="1" applyAlignment="1">
      <alignment horizontal="right" wrapText="1"/>
    </xf>
    <xf numFmtId="0" fontId="26" fillId="2" borderId="33" xfId="19" applyFont="1" applyFill="1" applyBorder="1" applyAlignment="1">
      <alignment horizontal="left" wrapText="1"/>
    </xf>
    <xf numFmtId="0" fontId="26" fillId="2" borderId="34" xfId="19" applyFont="1" applyFill="1" applyBorder="1" applyAlignment="1">
      <alignment wrapText="1"/>
    </xf>
    <xf numFmtId="164" fontId="26" fillId="2" borderId="34" xfId="20" applyFont="1" applyFill="1" applyBorder="1" applyAlignment="1">
      <alignment horizontal="right" wrapText="1"/>
    </xf>
    <xf numFmtId="4" fontId="26" fillId="2" borderId="34" xfId="20" applyNumberFormat="1" applyFont="1" applyFill="1" applyBorder="1" applyAlignment="1">
      <alignment horizontal="right"/>
    </xf>
    <xf numFmtId="39" fontId="26" fillId="2" borderId="34" xfId="20" applyNumberFormat="1" applyFont="1" applyFill="1" applyBorder="1" applyAlignment="1">
      <alignment horizontal="right"/>
    </xf>
    <xf numFmtId="39" fontId="26" fillId="2" borderId="34" xfId="20" applyNumberFormat="1" applyFont="1" applyFill="1" applyBorder="1" applyAlignment="1">
      <alignment horizontal="right" wrapText="1"/>
    </xf>
    <xf numFmtId="39" fontId="26" fillId="2" borderId="35" xfId="20" applyNumberFormat="1" applyFont="1" applyFill="1" applyBorder="1" applyAlignment="1">
      <alignment horizontal="right"/>
    </xf>
    <xf numFmtId="164" fontId="30" fillId="2" borderId="22" xfId="20" applyFont="1" applyFill="1" applyBorder="1"/>
    <xf numFmtId="164" fontId="30" fillId="2" borderId="36" xfId="20" applyFont="1" applyFill="1" applyBorder="1"/>
    <xf numFmtId="4" fontId="28" fillId="2" borderId="2" xfId="20" applyNumberFormat="1" applyFont="1" applyFill="1" applyBorder="1" applyAlignment="1">
      <alignment horizontal="right"/>
    </xf>
    <xf numFmtId="0" fontId="32" fillId="2" borderId="0" xfId="19" applyFont="1" applyFill="1" applyBorder="1"/>
    <xf numFmtId="164" fontId="32" fillId="2" borderId="0" xfId="20" applyFont="1" applyFill="1" applyBorder="1"/>
    <xf numFmtId="164" fontId="32" fillId="2" borderId="5" xfId="20" applyFont="1" applyFill="1" applyBorder="1"/>
    <xf numFmtId="0" fontId="37" fillId="2" borderId="4" xfId="19" applyFont="1" applyFill="1" applyBorder="1"/>
    <xf numFmtId="0" fontId="37" fillId="2" borderId="0" xfId="19" applyFont="1" applyFill="1" applyBorder="1"/>
    <xf numFmtId="164" fontId="37" fillId="2" borderId="0" xfId="20" applyFont="1" applyFill="1" applyBorder="1"/>
    <xf numFmtId="164" fontId="37" fillId="2" borderId="5" xfId="20" applyFont="1" applyFill="1" applyBorder="1"/>
    <xf numFmtId="164" fontId="35" fillId="2" borderId="0" xfId="20" applyFont="1" applyFill="1" applyBorder="1"/>
    <xf numFmtId="0" fontId="38" fillId="2" borderId="4" xfId="19" applyFont="1" applyFill="1" applyBorder="1"/>
    <xf numFmtId="0" fontId="38" fillId="2" borderId="0" xfId="19" applyFont="1" applyFill="1" applyBorder="1"/>
    <xf numFmtId="0" fontId="38" fillId="2" borderId="5" xfId="19" applyFont="1" applyFill="1" applyBorder="1"/>
    <xf numFmtId="164" fontId="29" fillId="2" borderId="0" xfId="20" applyFont="1" applyFill="1" applyBorder="1"/>
    <xf numFmtId="164" fontId="38" fillId="2" borderId="0" xfId="20" applyFont="1" applyFill="1" applyBorder="1"/>
    <xf numFmtId="4" fontId="38" fillId="2" borderId="0" xfId="20" applyNumberFormat="1" applyFont="1" applyFill="1" applyBorder="1" applyAlignment="1">
      <alignment horizontal="right"/>
    </xf>
    <xf numFmtId="164" fontId="38" fillId="2" borderId="5" xfId="20" applyFont="1" applyFill="1" applyBorder="1"/>
    <xf numFmtId="0" fontId="32" fillId="2" borderId="28" xfId="19" applyFont="1" applyFill="1" applyBorder="1"/>
    <xf numFmtId="4" fontId="32" fillId="2" borderId="28" xfId="19" applyNumberFormat="1" applyFont="1" applyFill="1" applyBorder="1"/>
    <xf numFmtId="164" fontId="32" fillId="2" borderId="28" xfId="20" applyFont="1" applyFill="1" applyBorder="1"/>
    <xf numFmtId="164" fontId="32" fillId="2" borderId="29" xfId="20" applyFont="1" applyFill="1" applyBorder="1"/>
    <xf numFmtId="0" fontId="12" fillId="2" borderId="0" xfId="19" applyFont="1" applyFill="1" applyBorder="1"/>
    <xf numFmtId="0" fontId="12" fillId="2" borderId="4" xfId="19" applyFont="1" applyFill="1" applyBorder="1"/>
    <xf numFmtId="164" fontId="12" fillId="2" borderId="0" xfId="20" applyFont="1" applyFill="1" applyBorder="1"/>
    <xf numFmtId="4" fontId="12" fillId="2" borderId="0" xfId="20" applyNumberFormat="1" applyFont="1" applyFill="1" applyBorder="1" applyAlignment="1">
      <alignment horizontal="right"/>
    </xf>
    <xf numFmtId="164" fontId="12" fillId="2" borderId="5" xfId="20" applyFont="1" applyFill="1" applyBorder="1"/>
    <xf numFmtId="0" fontId="13" fillId="2" borderId="4" xfId="19" applyFont="1" applyFill="1" applyBorder="1"/>
    <xf numFmtId="14" fontId="12" fillId="2" borderId="5" xfId="20" applyNumberFormat="1" applyFont="1" applyFill="1" applyBorder="1"/>
    <xf numFmtId="4" fontId="12" fillId="2" borderId="0" xfId="19" applyNumberFormat="1" applyFont="1" applyFill="1" applyBorder="1" applyAlignment="1">
      <alignment horizontal="right"/>
    </xf>
    <xf numFmtId="0" fontId="12" fillId="2" borderId="5" xfId="19" applyFont="1" applyFill="1" applyBorder="1"/>
    <xf numFmtId="0" fontId="12" fillId="2" borderId="21" xfId="19" applyFont="1" applyFill="1" applyBorder="1" applyAlignment="1">
      <alignment horizontal="center" vertical="center" wrapText="1"/>
    </xf>
    <xf numFmtId="0" fontId="12" fillId="2" borderId="22" xfId="19" applyFont="1" applyFill="1" applyBorder="1" applyAlignment="1">
      <alignment horizontal="center" vertical="center" wrapText="1"/>
    </xf>
    <xf numFmtId="164" fontId="12" fillId="2" borderId="22" xfId="20" applyFont="1" applyFill="1" applyBorder="1" applyAlignment="1">
      <alignment horizontal="center" vertical="center" wrapText="1"/>
    </xf>
    <xf numFmtId="4" fontId="12" fillId="2" borderId="22" xfId="20" applyNumberFormat="1" applyFont="1" applyFill="1" applyBorder="1" applyAlignment="1">
      <alignment horizontal="center" vertical="center" wrapText="1"/>
    </xf>
    <xf numFmtId="164" fontId="12" fillId="2" borderId="23" xfId="20" applyFont="1" applyFill="1" applyBorder="1" applyAlignment="1">
      <alignment horizontal="center" vertical="center" wrapText="1"/>
    </xf>
    <xf numFmtId="0" fontId="14" fillId="2" borderId="9" xfId="19" applyFont="1" applyFill="1" applyBorder="1" applyAlignment="1">
      <alignment horizontal="left"/>
    </xf>
    <xf numFmtId="0" fontId="14" fillId="2" borderId="10" xfId="19" applyFont="1" applyFill="1" applyBorder="1" applyAlignment="1">
      <alignment horizontal="center"/>
    </xf>
    <xf numFmtId="0" fontId="14" fillId="2" borderId="10" xfId="19" applyFont="1" applyFill="1" applyBorder="1" applyAlignment="1">
      <alignment horizontal="left"/>
    </xf>
    <xf numFmtId="164" fontId="14" fillId="2" borderId="10" xfId="19" applyNumberFormat="1" applyFont="1" applyFill="1" applyBorder="1" applyAlignment="1">
      <alignment horizontal="center"/>
    </xf>
    <xf numFmtId="4" fontId="15" fillId="2" borderId="10" xfId="20" applyNumberFormat="1" applyFont="1" applyFill="1" applyBorder="1" applyAlignment="1">
      <alignment horizontal="right"/>
    </xf>
    <xf numFmtId="164" fontId="14" fillId="2" borderId="11" xfId="19" applyNumberFormat="1" applyFont="1" applyFill="1" applyBorder="1" applyAlignment="1">
      <alignment horizontal="center"/>
    </xf>
    <xf numFmtId="0" fontId="15" fillId="2" borderId="12" xfId="19" applyFont="1" applyFill="1" applyBorder="1" applyAlignment="1">
      <alignment horizontal="left"/>
    </xf>
    <xf numFmtId="0" fontId="15" fillId="2" borderId="13" xfId="19" applyFont="1" applyFill="1" applyBorder="1"/>
    <xf numFmtId="39" fontId="15" fillId="2" borderId="13" xfId="20" applyNumberFormat="1" applyFont="1" applyFill="1" applyBorder="1" applyAlignment="1">
      <alignment horizontal="right"/>
    </xf>
    <xf numFmtId="4" fontId="15" fillId="2" borderId="13" xfId="20" applyNumberFormat="1" applyFont="1" applyFill="1" applyBorder="1" applyAlignment="1">
      <alignment horizontal="right"/>
    </xf>
    <xf numFmtId="39" fontId="15" fillId="2" borderId="14" xfId="20" applyNumberFormat="1" applyFont="1" applyFill="1" applyBorder="1" applyAlignment="1">
      <alignment horizontal="right"/>
    </xf>
    <xf numFmtId="0" fontId="15" fillId="2" borderId="15" xfId="19" applyFont="1" applyFill="1" applyBorder="1" applyAlignment="1">
      <alignment horizontal="left"/>
    </xf>
    <xf numFmtId="0" fontId="15" fillId="2" borderId="16" xfId="19" applyFont="1" applyFill="1" applyBorder="1"/>
    <xf numFmtId="39" fontId="15" fillId="2" borderId="16" xfId="20" applyNumberFormat="1" applyFont="1" applyFill="1" applyBorder="1" applyAlignment="1">
      <alignment horizontal="right"/>
    </xf>
    <xf numFmtId="4" fontId="15" fillId="2" borderId="16" xfId="20" applyNumberFormat="1" applyFont="1" applyFill="1" applyBorder="1" applyAlignment="1">
      <alignment horizontal="right"/>
    </xf>
    <xf numFmtId="39" fontId="15" fillId="2" borderId="17" xfId="20" applyNumberFormat="1" applyFont="1" applyFill="1" applyBorder="1" applyAlignment="1">
      <alignment horizontal="right"/>
    </xf>
    <xf numFmtId="4" fontId="15" fillId="2" borderId="16" xfId="19" applyNumberFormat="1" applyFont="1" applyFill="1" applyBorder="1" applyAlignment="1">
      <alignment horizontal="right"/>
    </xf>
    <xf numFmtId="0" fontId="15" fillId="2" borderId="16" xfId="19" applyFont="1" applyFill="1" applyBorder="1" applyAlignment="1">
      <alignment wrapText="1"/>
    </xf>
    <xf numFmtId="0" fontId="12" fillId="2" borderId="16" xfId="19" applyFont="1" applyFill="1" applyBorder="1" applyAlignment="1">
      <alignment wrapText="1"/>
    </xf>
    <xf numFmtId="0" fontId="15" fillId="2" borderId="18" xfId="19" applyFont="1" applyFill="1" applyBorder="1" applyAlignment="1">
      <alignment horizontal="left"/>
    </xf>
    <xf numFmtId="0" fontId="15" fillId="2" borderId="19" xfId="19" applyFont="1" applyFill="1" applyBorder="1"/>
    <xf numFmtId="164" fontId="15" fillId="2" borderId="19" xfId="20" applyFont="1" applyFill="1" applyBorder="1" applyAlignment="1">
      <alignment horizontal="right"/>
    </xf>
    <xf numFmtId="4" fontId="15" fillId="2" borderId="19" xfId="20" applyNumberFormat="1" applyFont="1" applyFill="1" applyBorder="1" applyAlignment="1">
      <alignment horizontal="right"/>
    </xf>
    <xf numFmtId="39" fontId="15" fillId="2" borderId="19" xfId="20" applyNumberFormat="1" applyFont="1" applyFill="1" applyBorder="1" applyAlignment="1">
      <alignment horizontal="right"/>
    </xf>
    <xf numFmtId="39" fontId="15" fillId="2" borderId="20" xfId="20" applyNumberFormat="1" applyFont="1" applyFill="1" applyBorder="1" applyAlignment="1">
      <alignment horizontal="right"/>
    </xf>
    <xf numFmtId="0" fontId="15" fillId="2" borderId="0" xfId="19" applyFont="1" applyFill="1" applyBorder="1" applyAlignment="1">
      <alignment horizontal="left"/>
    </xf>
    <xf numFmtId="0" fontId="15" fillId="2" borderId="0" xfId="19" applyFont="1" applyFill="1" applyBorder="1"/>
    <xf numFmtId="164" fontId="15" fillId="2" borderId="0" xfId="20" applyFont="1" applyFill="1" applyBorder="1" applyAlignment="1">
      <alignment horizontal="right"/>
    </xf>
    <xf numFmtId="4" fontId="15" fillId="2" borderId="0" xfId="19" applyNumberFormat="1" applyFont="1" applyFill="1" applyBorder="1" applyAlignment="1">
      <alignment horizontal="right"/>
    </xf>
    <xf numFmtId="39" fontId="15" fillId="2" borderId="0" xfId="20" applyNumberFormat="1" applyFont="1" applyFill="1" applyBorder="1" applyAlignment="1">
      <alignment horizontal="right"/>
    </xf>
    <xf numFmtId="0" fontId="15" fillId="2" borderId="24" xfId="19" applyFont="1" applyFill="1" applyBorder="1" applyAlignment="1">
      <alignment horizontal="left"/>
    </xf>
    <xf numFmtId="0" fontId="15" fillId="2" borderId="25" xfId="19" applyFont="1" applyFill="1" applyBorder="1"/>
    <xf numFmtId="164" fontId="15" fillId="2" borderId="25" xfId="20" applyFont="1" applyFill="1" applyBorder="1" applyAlignment="1">
      <alignment horizontal="right"/>
    </xf>
    <xf numFmtId="4" fontId="15" fillId="2" borderId="25" xfId="20" applyNumberFormat="1" applyFont="1" applyFill="1" applyBorder="1" applyAlignment="1">
      <alignment horizontal="right"/>
    </xf>
    <xf numFmtId="39" fontId="15" fillId="2" borderId="25" xfId="20" applyNumberFormat="1" applyFont="1" applyFill="1" applyBorder="1" applyAlignment="1">
      <alignment horizontal="right"/>
    </xf>
    <xf numFmtId="164" fontId="15" fillId="2" borderId="26" xfId="20" applyFont="1" applyFill="1" applyBorder="1" applyAlignment="1">
      <alignment horizontal="right"/>
    </xf>
    <xf numFmtId="0" fontId="15" fillId="2" borderId="15" xfId="19" applyFont="1" applyFill="1" applyBorder="1" applyAlignment="1">
      <alignment horizontal="left" wrapText="1"/>
    </xf>
    <xf numFmtId="39" fontId="15" fillId="2" borderId="16" xfId="20" applyNumberFormat="1" applyFont="1" applyFill="1" applyBorder="1" applyAlignment="1">
      <alignment horizontal="right" wrapText="1"/>
    </xf>
    <xf numFmtId="4" fontId="15" fillId="2" borderId="16" xfId="19" applyNumberFormat="1" applyFont="1" applyFill="1" applyBorder="1" applyAlignment="1">
      <alignment horizontal="right" wrapText="1"/>
    </xf>
    <xf numFmtId="39" fontId="15" fillId="2" borderId="17" xfId="20" applyNumberFormat="1" applyFont="1" applyFill="1" applyBorder="1" applyAlignment="1">
      <alignment horizontal="right" wrapText="1"/>
    </xf>
    <xf numFmtId="0" fontId="12" fillId="2" borderId="0" xfId="19" applyFont="1" applyFill="1" applyBorder="1" applyAlignment="1">
      <alignment wrapText="1"/>
    </xf>
    <xf numFmtId="4" fontId="15" fillId="2" borderId="19" xfId="19" applyNumberFormat="1" applyFont="1" applyFill="1" applyBorder="1" applyAlignment="1">
      <alignment horizontal="right"/>
    </xf>
    <xf numFmtId="0" fontId="12" fillId="2" borderId="0" xfId="19" applyFont="1" applyFill="1" applyBorder="1" applyAlignment="1">
      <alignment horizontal="left"/>
    </xf>
    <xf numFmtId="39" fontId="12" fillId="2" borderId="0" xfId="20" applyNumberFormat="1" applyFont="1" applyFill="1" applyBorder="1" applyAlignment="1">
      <alignment horizontal="right"/>
    </xf>
    <xf numFmtId="0" fontId="13" fillId="2" borderId="27" xfId="19" applyFont="1" applyFill="1" applyBorder="1"/>
    <xf numFmtId="0" fontId="12" fillId="2" borderId="28" xfId="19" applyFont="1" applyFill="1" applyBorder="1"/>
    <xf numFmtId="164" fontId="12" fillId="2" borderId="28" xfId="20" applyFont="1" applyFill="1" applyBorder="1"/>
    <xf numFmtId="4" fontId="12" fillId="2" borderId="28" xfId="20" applyNumberFormat="1" applyFont="1" applyFill="1" applyBorder="1" applyAlignment="1">
      <alignment horizontal="right"/>
    </xf>
    <xf numFmtId="164" fontId="12" fillId="2" borderId="29" xfId="20" applyFont="1" applyFill="1" applyBorder="1"/>
    <xf numFmtId="0" fontId="12" fillId="2" borderId="9" xfId="19" applyFont="1" applyFill="1" applyBorder="1" applyAlignment="1">
      <alignment horizontal="center" vertical="center" wrapText="1"/>
    </xf>
    <xf numFmtId="0" fontId="12" fillId="2" borderId="10" xfId="19" applyFont="1" applyFill="1" applyBorder="1" applyAlignment="1">
      <alignment horizontal="center" vertical="center" wrapText="1"/>
    </xf>
    <xf numFmtId="164" fontId="12" fillId="2" borderId="10" xfId="20" applyFont="1" applyFill="1" applyBorder="1" applyAlignment="1">
      <alignment horizontal="center" vertical="center" wrapText="1"/>
    </xf>
    <xf numFmtId="4" fontId="12" fillId="2" borderId="10" xfId="20" applyNumberFormat="1" applyFont="1" applyFill="1" applyBorder="1" applyAlignment="1">
      <alignment horizontal="center" vertical="center" wrapText="1"/>
    </xf>
    <xf numFmtId="164" fontId="12" fillId="2" borderId="11" xfId="20" applyFont="1" applyFill="1" applyBorder="1" applyAlignment="1">
      <alignment horizontal="center" vertical="center" wrapText="1"/>
    </xf>
    <xf numFmtId="0" fontId="14" fillId="2" borderId="30" xfId="19" applyFont="1" applyFill="1" applyBorder="1"/>
    <xf numFmtId="0" fontId="14" fillId="2" borderId="31" xfId="19" applyFont="1" applyFill="1" applyBorder="1"/>
    <xf numFmtId="39" fontId="14" fillId="2" borderId="31" xfId="20" applyNumberFormat="1" applyFont="1" applyFill="1" applyBorder="1" applyAlignment="1">
      <alignment horizontal="right"/>
    </xf>
    <xf numFmtId="39" fontId="14" fillId="2" borderId="32" xfId="20" applyNumberFormat="1" applyFont="1" applyFill="1" applyBorder="1" applyAlignment="1">
      <alignment horizontal="right"/>
    </xf>
    <xf numFmtId="0" fontId="15" fillId="2" borderId="25" xfId="19" applyFont="1" applyFill="1" applyBorder="1" applyAlignment="1">
      <alignment wrapText="1"/>
    </xf>
    <xf numFmtId="39" fontId="15" fillId="2" borderId="26" xfId="20" applyNumberFormat="1" applyFont="1" applyFill="1" applyBorder="1" applyAlignment="1">
      <alignment horizontal="right"/>
    </xf>
    <xf numFmtId="0" fontId="15" fillId="2" borderId="16" xfId="19" applyFont="1" applyFill="1" applyBorder="1" applyAlignment="1">
      <alignment horizontal="left" wrapText="1"/>
    </xf>
    <xf numFmtId="0" fontId="15" fillId="2" borderId="19" xfId="19" applyFont="1" applyFill="1" applyBorder="1" applyAlignment="1">
      <alignment wrapText="1"/>
    </xf>
    <xf numFmtId="0" fontId="15" fillId="2" borderId="0" xfId="19" applyFont="1" applyFill="1" applyBorder="1" applyAlignment="1">
      <alignment wrapText="1"/>
    </xf>
    <xf numFmtId="0" fontId="15" fillId="2" borderId="12" xfId="19" applyFont="1" applyFill="1" applyBorder="1" applyAlignment="1">
      <alignment horizontal="left" wrapText="1"/>
    </xf>
    <xf numFmtId="0" fontId="15" fillId="2" borderId="13" xfId="19" applyFont="1" applyFill="1" applyBorder="1" applyAlignment="1">
      <alignment wrapText="1"/>
    </xf>
    <xf numFmtId="4" fontId="15" fillId="2" borderId="16" xfId="20" applyNumberFormat="1" applyFont="1" applyFill="1" applyBorder="1" applyAlignment="1">
      <alignment horizontal="right" wrapText="1"/>
    </xf>
    <xf numFmtId="0" fontId="15" fillId="2" borderId="33" xfId="19" applyFont="1" applyFill="1" applyBorder="1" applyAlignment="1">
      <alignment horizontal="left" wrapText="1"/>
    </xf>
    <xf numFmtId="0" fontId="15" fillId="2" borderId="34" xfId="19" applyFont="1" applyFill="1" applyBorder="1" applyAlignment="1">
      <alignment wrapText="1"/>
    </xf>
    <xf numFmtId="39" fontId="15" fillId="2" borderId="34" xfId="20" applyNumberFormat="1" applyFont="1" applyFill="1" applyBorder="1" applyAlignment="1">
      <alignment horizontal="right" wrapText="1"/>
    </xf>
    <xf numFmtId="4" fontId="15" fillId="2" borderId="34" xfId="19" applyNumberFormat="1" applyFont="1" applyFill="1" applyBorder="1" applyAlignment="1">
      <alignment horizontal="right" wrapText="1"/>
    </xf>
    <xf numFmtId="39" fontId="15" fillId="2" borderId="35" xfId="20" applyNumberFormat="1" applyFont="1" applyFill="1" applyBorder="1" applyAlignment="1">
      <alignment horizontal="right" wrapText="1"/>
    </xf>
    <xf numFmtId="39" fontId="14" fillId="2" borderId="36" xfId="20" applyNumberFormat="1" applyFont="1" applyFill="1" applyBorder="1" applyAlignment="1">
      <alignment horizontal="right"/>
    </xf>
    <xf numFmtId="4" fontId="14" fillId="2" borderId="36" xfId="20" applyNumberFormat="1" applyFont="1" applyFill="1" applyBorder="1" applyAlignment="1">
      <alignment horizontal="right"/>
    </xf>
    <xf numFmtId="164" fontId="12" fillId="2" borderId="5" xfId="20" applyFont="1" applyFill="1" applyBorder="1" applyAlignment="1">
      <alignment wrapText="1"/>
    </xf>
    <xf numFmtId="0" fontId="16" fillId="2" borderId="4" xfId="19" applyFont="1" applyFill="1" applyBorder="1"/>
    <xf numFmtId="0" fontId="16" fillId="2" borderId="0" xfId="19" applyFont="1" applyFill="1" applyBorder="1"/>
    <xf numFmtId="164" fontId="16" fillId="2" borderId="0" xfId="20" applyFont="1" applyFill="1" applyBorder="1"/>
    <xf numFmtId="164" fontId="16" fillId="2" borderId="5" xfId="20" applyFont="1" applyFill="1" applyBorder="1"/>
    <xf numFmtId="0" fontId="12" fillId="0" borderId="0" xfId="19" applyFont="1" applyFill="1" applyBorder="1"/>
    <xf numFmtId="0" fontId="17" fillId="2" borderId="4" xfId="19" applyFont="1" applyFill="1" applyBorder="1"/>
    <xf numFmtId="0" fontId="17" fillId="2" borderId="0" xfId="19" applyFont="1" applyFill="1" applyBorder="1"/>
    <xf numFmtId="0" fontId="17" fillId="2" borderId="5" xfId="19" applyFont="1" applyFill="1" applyBorder="1"/>
    <xf numFmtId="39" fontId="16" fillId="2" borderId="0" xfId="19" applyNumberFormat="1" applyFont="1" applyFill="1" applyBorder="1"/>
    <xf numFmtId="164" fontId="17" fillId="2" borderId="0" xfId="20" applyFont="1" applyFill="1" applyBorder="1"/>
    <xf numFmtId="4" fontId="17" fillId="2" borderId="0" xfId="20" applyNumberFormat="1" applyFont="1" applyFill="1" applyBorder="1" applyAlignment="1">
      <alignment horizontal="right"/>
    </xf>
    <xf numFmtId="0" fontId="16" fillId="2" borderId="5" xfId="19" applyFont="1" applyFill="1" applyBorder="1"/>
    <xf numFmtId="164" fontId="13" fillId="2" borderId="0" xfId="20" applyFont="1" applyFill="1" applyBorder="1"/>
    <xf numFmtId="0" fontId="12" fillId="2" borderId="27" xfId="19" applyFont="1" applyFill="1" applyBorder="1"/>
    <xf numFmtId="0" fontId="12" fillId="2" borderId="28" xfId="19" applyFont="1" applyFill="1" applyBorder="1" applyAlignment="1">
      <alignment wrapText="1"/>
    </xf>
    <xf numFmtId="0" fontId="13" fillId="2" borderId="1" xfId="19" applyFont="1" applyFill="1" applyBorder="1"/>
    <xf numFmtId="0" fontId="12" fillId="2" borderId="2" xfId="19" applyFont="1" applyFill="1" applyBorder="1"/>
    <xf numFmtId="0" fontId="12" fillId="2" borderId="2" xfId="19" applyFont="1" applyFill="1" applyBorder="1" applyAlignment="1">
      <alignment wrapText="1"/>
    </xf>
    <xf numFmtId="164" fontId="12" fillId="2" borderId="2" xfId="20" applyFont="1" applyFill="1" applyBorder="1"/>
    <xf numFmtId="164" fontId="12" fillId="2" borderId="3" xfId="20" applyFont="1" applyFill="1" applyBorder="1"/>
    <xf numFmtId="0" fontId="14" fillId="2" borderId="21" xfId="19" applyFont="1" applyFill="1" applyBorder="1" applyAlignment="1">
      <alignment horizontal="left"/>
    </xf>
    <xf numFmtId="0" fontId="14" fillId="2" borderId="22" xfId="19" applyFont="1" applyFill="1" applyBorder="1" applyAlignment="1">
      <alignment horizontal="center"/>
    </xf>
    <xf numFmtId="0" fontId="14" fillId="2" borderId="22" xfId="19" applyFont="1" applyFill="1" applyBorder="1" applyAlignment="1">
      <alignment horizontal="left" wrapText="1"/>
    </xf>
    <xf numFmtId="39" fontId="14" fillId="2" borderId="22" xfId="20" applyNumberFormat="1" applyFont="1" applyFill="1" applyBorder="1" applyAlignment="1">
      <alignment horizontal="right"/>
    </xf>
    <xf numFmtId="39" fontId="14" fillId="2" borderId="23" xfId="20" applyNumberFormat="1" applyFont="1" applyFill="1" applyBorder="1" applyAlignment="1">
      <alignment horizontal="right"/>
    </xf>
    <xf numFmtId="0" fontId="13" fillId="2" borderId="0" xfId="19" applyFont="1" applyFill="1" applyBorder="1"/>
    <xf numFmtId="4" fontId="18" fillId="2" borderId="13" xfId="19" applyNumberFormat="1" applyFont="1" applyFill="1" applyBorder="1" applyAlignment="1">
      <alignment horizontal="right" vertical="center" wrapText="1" readingOrder="1"/>
    </xf>
    <xf numFmtId="4" fontId="18" fillId="2" borderId="14" xfId="19" applyNumberFormat="1" applyFont="1" applyFill="1" applyBorder="1" applyAlignment="1">
      <alignment horizontal="right" vertical="center" wrapText="1" readingOrder="1"/>
    </xf>
    <xf numFmtId="4" fontId="18" fillId="2" borderId="16" xfId="19" applyNumberFormat="1" applyFont="1" applyFill="1" applyBorder="1" applyAlignment="1">
      <alignment horizontal="right" vertical="center" wrapText="1" readingOrder="1"/>
    </xf>
    <xf numFmtId="4" fontId="18" fillId="2" borderId="17" xfId="19" applyNumberFormat="1" applyFont="1" applyFill="1" applyBorder="1" applyAlignment="1">
      <alignment horizontal="right" vertical="center" wrapText="1" readingOrder="1"/>
    </xf>
    <xf numFmtId="4" fontId="19" fillId="2" borderId="16" xfId="19" applyNumberFormat="1" applyFont="1" applyFill="1" applyBorder="1" applyAlignment="1">
      <alignment horizontal="right" vertical="center" wrapText="1" readingOrder="1"/>
    </xf>
    <xf numFmtId="4" fontId="19" fillId="2" borderId="17" xfId="19" applyNumberFormat="1" applyFont="1" applyFill="1" applyBorder="1" applyAlignment="1">
      <alignment horizontal="right" vertical="center" wrapText="1" readingOrder="1"/>
    </xf>
    <xf numFmtId="4" fontId="20" fillId="2" borderId="16" xfId="19" applyNumberFormat="1" applyFont="1" applyFill="1" applyBorder="1" applyAlignment="1">
      <alignment horizontal="right" vertical="center" wrapText="1" readingOrder="1"/>
    </xf>
    <xf numFmtId="4" fontId="18" fillId="2" borderId="19" xfId="19" applyNumberFormat="1" applyFont="1" applyFill="1" applyBorder="1" applyAlignment="1">
      <alignment horizontal="right" vertical="center" wrapText="1" readingOrder="1"/>
    </xf>
    <xf numFmtId="4" fontId="18" fillId="2" borderId="20" xfId="19" applyNumberFormat="1" applyFont="1" applyFill="1" applyBorder="1" applyAlignment="1">
      <alignment horizontal="right" vertical="center" wrapText="1" readingOrder="1"/>
    </xf>
    <xf numFmtId="4" fontId="18" fillId="2" borderId="0" xfId="19" applyNumberFormat="1" applyFont="1" applyFill="1" applyBorder="1" applyAlignment="1">
      <alignment horizontal="right" vertical="center" wrapText="1" readingOrder="1"/>
    </xf>
    <xf numFmtId="0" fontId="18" fillId="2" borderId="0" xfId="19" applyNumberFormat="1" applyFont="1" applyFill="1" applyBorder="1" applyAlignment="1">
      <alignment horizontal="right" vertical="center" wrapText="1" readingOrder="1"/>
    </xf>
    <xf numFmtId="4" fontId="21" fillId="2" borderId="0" xfId="19" applyNumberFormat="1" applyFont="1" applyFill="1" applyBorder="1" applyAlignment="1">
      <alignment vertical="top" wrapText="1" readingOrder="1"/>
    </xf>
    <xf numFmtId="0" fontId="13" fillId="2" borderId="6" xfId="19" applyFont="1" applyFill="1" applyBorder="1"/>
    <xf numFmtId="0" fontId="12" fillId="2" borderId="7" xfId="19" applyFont="1" applyFill="1" applyBorder="1"/>
    <xf numFmtId="0" fontId="12" fillId="2" borderId="7" xfId="19" applyFont="1" applyFill="1" applyBorder="1" applyAlignment="1">
      <alignment wrapText="1"/>
    </xf>
    <xf numFmtId="164" fontId="12" fillId="2" borderId="7" xfId="20" applyFont="1" applyFill="1" applyBorder="1"/>
    <xf numFmtId="164" fontId="12" fillId="2" borderId="8" xfId="20" applyFont="1" applyFill="1" applyBorder="1"/>
    <xf numFmtId="0" fontId="12" fillId="2" borderId="1" xfId="19" applyFont="1" applyFill="1" applyBorder="1" applyAlignment="1">
      <alignment horizontal="center" vertical="center" wrapText="1"/>
    </xf>
    <xf numFmtId="0" fontId="12" fillId="2" borderId="30" xfId="19" applyFont="1" applyFill="1" applyBorder="1" applyAlignment="1">
      <alignment horizontal="center" vertical="center" wrapText="1"/>
    </xf>
    <xf numFmtId="0" fontId="12" fillId="2" borderId="31" xfId="19" applyFont="1" applyFill="1" applyBorder="1" applyAlignment="1">
      <alignment horizontal="center" vertical="center" wrapText="1"/>
    </xf>
    <xf numFmtId="164" fontId="12" fillId="2" borderId="31" xfId="20" applyFont="1" applyFill="1" applyBorder="1" applyAlignment="1">
      <alignment horizontal="center" vertical="center" wrapText="1"/>
    </xf>
    <xf numFmtId="164" fontId="12" fillId="2" borderId="32" xfId="20" applyFont="1" applyFill="1" applyBorder="1" applyAlignment="1">
      <alignment horizontal="center" vertical="center" wrapText="1"/>
    </xf>
    <xf numFmtId="4" fontId="18" fillId="2" borderId="25" xfId="19" applyNumberFormat="1" applyFont="1" applyFill="1" applyBorder="1" applyAlignment="1">
      <alignment horizontal="right" vertical="center" wrapText="1" readingOrder="1"/>
    </xf>
    <xf numFmtId="4" fontId="18" fillId="2" borderId="26" xfId="19" applyNumberFormat="1" applyFont="1" applyFill="1" applyBorder="1" applyAlignment="1">
      <alignment horizontal="right" vertical="center" wrapText="1" readingOrder="1"/>
    </xf>
    <xf numFmtId="0" fontId="12" fillId="2" borderId="6" xfId="19" applyFont="1" applyFill="1" applyBorder="1" applyAlignment="1">
      <alignment horizontal="center" vertical="center" wrapText="1"/>
    </xf>
    <xf numFmtId="0" fontId="15" fillId="2" borderId="33" xfId="19" applyFont="1" applyFill="1" applyBorder="1" applyAlignment="1">
      <alignment horizontal="left"/>
    </xf>
    <xf numFmtId="0" fontId="15" fillId="2" borderId="34" xfId="19" applyFont="1" applyFill="1" applyBorder="1"/>
    <xf numFmtId="39" fontId="15" fillId="2" borderId="34" xfId="20" applyNumberFormat="1" applyFont="1" applyFill="1" applyBorder="1" applyAlignment="1">
      <alignment horizontal="right"/>
    </xf>
    <xf numFmtId="39" fontId="15" fillId="2" borderId="35" xfId="20" applyNumberFormat="1" applyFont="1" applyFill="1" applyBorder="1" applyAlignment="1">
      <alignment horizontal="right"/>
    </xf>
    <xf numFmtId="0" fontId="14" fillId="2" borderId="22" xfId="19" applyFont="1" applyFill="1" applyBorder="1"/>
    <xf numFmtId="0" fontId="14" fillId="2" borderId="22" xfId="19" applyFont="1" applyFill="1" applyBorder="1" applyAlignment="1">
      <alignment wrapText="1"/>
    </xf>
    <xf numFmtId="0" fontId="12" fillId="2" borderId="0" xfId="19" applyFont="1" applyFill="1" applyBorder="1" applyAlignment="1">
      <alignment horizontal="center"/>
    </xf>
    <xf numFmtId="0" fontId="22" fillId="2" borderId="0" xfId="19" applyFont="1" applyFill="1" applyBorder="1"/>
    <xf numFmtId="0" fontId="22" fillId="2" borderId="0" xfId="19" applyFont="1" applyFill="1" applyBorder="1" applyAlignment="1">
      <alignment wrapText="1"/>
    </xf>
    <xf numFmtId="164" fontId="22" fillId="2" borderId="0" xfId="20" applyFont="1" applyFill="1" applyBorder="1"/>
    <xf numFmtId="39" fontId="14" fillId="2" borderId="30" xfId="20" applyNumberFormat="1" applyFont="1" applyFill="1" applyBorder="1" applyAlignment="1">
      <alignment horizontal="right"/>
    </xf>
    <xf numFmtId="39" fontId="14" fillId="2" borderId="37" xfId="20" applyNumberFormat="1" applyFont="1" applyFill="1" applyBorder="1" applyAlignment="1">
      <alignment horizontal="right"/>
    </xf>
    <xf numFmtId="0" fontId="12" fillId="2" borderId="1" xfId="19" applyFont="1" applyFill="1" applyBorder="1"/>
    <xf numFmtId="4" fontId="12" fillId="2" borderId="2" xfId="20" applyNumberFormat="1" applyFont="1" applyFill="1" applyBorder="1"/>
    <xf numFmtId="164" fontId="22" fillId="2" borderId="2" xfId="20" applyFont="1" applyFill="1" applyBorder="1"/>
    <xf numFmtId="39" fontId="12" fillId="2" borderId="0" xfId="19" applyNumberFormat="1" applyFont="1" applyFill="1" applyBorder="1"/>
    <xf numFmtId="0" fontId="13" fillId="2" borderId="0" xfId="19" applyFont="1" applyFill="1" applyBorder="1" applyAlignment="1">
      <alignment wrapText="1"/>
    </xf>
    <xf numFmtId="164" fontId="22" fillId="2" borderId="5" xfId="20" applyFont="1" applyFill="1" applyBorder="1"/>
    <xf numFmtId="0" fontId="23" fillId="2" borderId="0" xfId="19" applyFont="1" applyFill="1" applyBorder="1"/>
    <xf numFmtId="0" fontId="13" fillId="2" borderId="28" xfId="19" applyFont="1" applyFill="1" applyBorder="1" applyAlignment="1">
      <alignment wrapText="1"/>
    </xf>
    <xf numFmtId="164" fontId="13" fillId="2" borderId="28" xfId="20" applyFont="1" applyFill="1" applyBorder="1"/>
    <xf numFmtId="4" fontId="25" fillId="2" borderId="0" xfId="19" applyNumberFormat="1" applyFont="1" applyFill="1" applyBorder="1" applyAlignment="1">
      <alignment horizontal="right" vertical="center" wrapText="1" readingOrder="1"/>
    </xf>
    <xf numFmtId="0" fontId="12" fillId="2" borderId="0" xfId="22" applyFont="1" applyFill="1" applyBorder="1"/>
    <xf numFmtId="0" fontId="12" fillId="2" borderId="0" xfId="22" applyFont="1" applyFill="1" applyBorder="1" applyAlignment="1">
      <alignment wrapText="1"/>
    </xf>
    <xf numFmtId="164" fontId="12" fillId="2" borderId="0" xfId="23" applyFont="1" applyFill="1" applyBorder="1"/>
    <xf numFmtId="0" fontId="12" fillId="2" borderId="4" xfId="22" applyFont="1" applyFill="1" applyBorder="1"/>
    <xf numFmtId="164" fontId="12" fillId="2" borderId="5" xfId="23" applyFont="1" applyFill="1" applyBorder="1"/>
    <xf numFmtId="0" fontId="13" fillId="2" borderId="4" xfId="22" applyFont="1" applyFill="1" applyBorder="1"/>
    <xf numFmtId="14" fontId="12" fillId="2" borderId="5" xfId="23" applyNumberFormat="1" applyFont="1" applyFill="1" applyBorder="1"/>
    <xf numFmtId="0" fontId="12" fillId="2" borderId="27" xfId="22" applyFont="1" applyFill="1" applyBorder="1"/>
    <xf numFmtId="0" fontId="12" fillId="2" borderId="28" xfId="22" applyFont="1" applyFill="1" applyBorder="1"/>
    <xf numFmtId="0" fontId="12" fillId="2" borderId="28" xfId="22" applyFont="1" applyFill="1" applyBorder="1" applyAlignment="1">
      <alignment wrapText="1"/>
    </xf>
    <xf numFmtId="164" fontId="12" fillId="2" borderId="28" xfId="23" applyFont="1" applyFill="1" applyBorder="1"/>
    <xf numFmtId="164" fontId="12" fillId="2" borderId="29" xfId="23" applyFont="1" applyFill="1" applyBorder="1"/>
    <xf numFmtId="0" fontId="13" fillId="2" borderId="1" xfId="22" applyFont="1" applyFill="1" applyBorder="1"/>
    <xf numFmtId="0" fontId="12" fillId="2" borderId="2" xfId="22" applyFont="1" applyFill="1" applyBorder="1"/>
    <xf numFmtId="0" fontId="12" fillId="2" borderId="2" xfId="22" applyFont="1" applyFill="1" applyBorder="1" applyAlignment="1">
      <alignment wrapText="1"/>
    </xf>
    <xf numFmtId="164" fontId="12" fillId="2" borderId="2" xfId="23" applyFont="1" applyFill="1" applyBorder="1"/>
    <xf numFmtId="164" fontId="12" fillId="2" borderId="3" xfId="23" applyFont="1" applyFill="1" applyBorder="1"/>
    <xf numFmtId="0" fontId="12" fillId="2" borderId="21" xfId="22" applyFont="1" applyFill="1" applyBorder="1" applyAlignment="1">
      <alignment horizontal="center" vertical="center" wrapText="1"/>
    </xf>
    <xf numFmtId="0" fontId="12" fillId="2" borderId="22" xfId="22" applyFont="1" applyFill="1" applyBorder="1" applyAlignment="1">
      <alignment horizontal="center" vertical="center" wrapText="1"/>
    </xf>
    <xf numFmtId="164" fontId="12" fillId="2" borderId="22" xfId="23" applyFont="1" applyFill="1" applyBorder="1" applyAlignment="1">
      <alignment horizontal="center" vertical="center" wrapText="1"/>
    </xf>
    <xf numFmtId="164" fontId="12" fillId="2" borderId="23" xfId="23" applyFont="1" applyFill="1" applyBorder="1" applyAlignment="1">
      <alignment horizontal="center" vertical="center" wrapText="1"/>
    </xf>
    <xf numFmtId="0" fontId="14" fillId="2" borderId="21" xfId="22" applyFont="1" applyFill="1" applyBorder="1" applyAlignment="1">
      <alignment horizontal="left"/>
    </xf>
    <xf numFmtId="0" fontId="14" fillId="2" borderId="22" xfId="22" applyFont="1" applyFill="1" applyBorder="1" applyAlignment="1">
      <alignment horizontal="center"/>
    </xf>
    <xf numFmtId="0" fontId="14" fillId="2" borderId="22" xfId="22" applyFont="1" applyFill="1" applyBorder="1" applyAlignment="1">
      <alignment horizontal="left" wrapText="1"/>
    </xf>
    <xf numFmtId="39" fontId="14" fillId="2" borderId="22" xfId="23" applyNumberFormat="1" applyFont="1" applyFill="1" applyBorder="1" applyAlignment="1">
      <alignment horizontal="right"/>
    </xf>
    <xf numFmtId="39" fontId="14" fillId="2" borderId="23" xfId="23" applyNumberFormat="1" applyFont="1" applyFill="1" applyBorder="1" applyAlignment="1">
      <alignment horizontal="right"/>
    </xf>
    <xf numFmtId="0" fontId="13" fillId="2" borderId="0" xfId="22" applyFont="1" applyFill="1" applyBorder="1"/>
    <xf numFmtId="0" fontId="15" fillId="2" borderId="12" xfId="22" applyFont="1" applyFill="1" applyBorder="1" applyAlignment="1">
      <alignment horizontal="left"/>
    </xf>
    <xf numFmtId="0" fontId="15" fillId="2" borderId="13" xfId="22" applyFont="1" applyFill="1" applyBorder="1"/>
    <xf numFmtId="0" fontId="15" fillId="2" borderId="13" xfId="22" applyFont="1" applyFill="1" applyBorder="1" applyAlignment="1">
      <alignment wrapText="1"/>
    </xf>
    <xf numFmtId="4" fontId="18" fillId="2" borderId="13" xfId="22" applyNumberFormat="1" applyFont="1" applyFill="1" applyBorder="1" applyAlignment="1">
      <alignment horizontal="right" vertical="center" wrapText="1" readingOrder="1"/>
    </xf>
    <xf numFmtId="4" fontId="18" fillId="2" borderId="14" xfId="22" applyNumberFormat="1" applyFont="1" applyFill="1" applyBorder="1" applyAlignment="1">
      <alignment horizontal="right" vertical="center" wrapText="1" readingOrder="1"/>
    </xf>
    <xf numFmtId="0" fontId="15" fillId="2" borderId="15" xfId="22" applyFont="1" applyFill="1" applyBorder="1" applyAlignment="1">
      <alignment horizontal="left"/>
    </xf>
    <xf numFmtId="0" fontId="15" fillId="2" borderId="16" xfId="22" applyFont="1" applyFill="1" applyBorder="1"/>
    <xf numFmtId="0" fontId="15" fillId="2" borderId="16" xfId="22" applyFont="1" applyFill="1" applyBorder="1" applyAlignment="1">
      <alignment wrapText="1"/>
    </xf>
    <xf numFmtId="4" fontId="18" fillId="2" borderId="16" xfId="22" applyNumberFormat="1" applyFont="1" applyFill="1" applyBorder="1" applyAlignment="1">
      <alignment horizontal="right" vertical="center" wrapText="1" readingOrder="1"/>
    </xf>
    <xf numFmtId="4" fontId="18" fillId="2" borderId="17" xfId="22" applyNumberFormat="1" applyFont="1" applyFill="1" applyBorder="1" applyAlignment="1">
      <alignment horizontal="right" vertical="center" wrapText="1" readingOrder="1"/>
    </xf>
    <xf numFmtId="4" fontId="19" fillId="2" borderId="16" xfId="22" applyNumberFormat="1" applyFont="1" applyFill="1" applyBorder="1" applyAlignment="1">
      <alignment horizontal="right" vertical="center" wrapText="1" readingOrder="1"/>
    </xf>
    <xf numFmtId="4" fontId="19" fillId="2" borderId="17" xfId="22" applyNumberFormat="1" applyFont="1" applyFill="1" applyBorder="1" applyAlignment="1">
      <alignment horizontal="right" vertical="center" wrapText="1" readingOrder="1"/>
    </xf>
    <xf numFmtId="4" fontId="20" fillId="2" borderId="16" xfId="22" applyNumberFormat="1" applyFont="1" applyFill="1" applyBorder="1" applyAlignment="1">
      <alignment horizontal="right" vertical="center" wrapText="1" readingOrder="1"/>
    </xf>
    <xf numFmtId="0" fontId="15" fillId="2" borderId="18" xfId="22" applyFont="1" applyFill="1" applyBorder="1" applyAlignment="1">
      <alignment horizontal="left"/>
    </xf>
    <xf numFmtId="0" fontId="15" fillId="2" borderId="19" xfId="22" applyFont="1" applyFill="1" applyBorder="1"/>
    <xf numFmtId="0" fontId="15" fillId="2" borderId="19" xfId="22" applyFont="1" applyFill="1" applyBorder="1" applyAlignment="1">
      <alignment wrapText="1"/>
    </xf>
    <xf numFmtId="4" fontId="18" fillId="2" borderId="19" xfId="22" applyNumberFormat="1" applyFont="1" applyFill="1" applyBorder="1" applyAlignment="1">
      <alignment horizontal="right" vertical="center" wrapText="1" readingOrder="1"/>
    </xf>
    <xf numFmtId="4" fontId="18" fillId="2" borderId="20" xfId="22" applyNumberFormat="1" applyFont="1" applyFill="1" applyBorder="1" applyAlignment="1">
      <alignment horizontal="right" vertical="center" wrapText="1" readingOrder="1"/>
    </xf>
    <xf numFmtId="0" fontId="15" fillId="2" borderId="0" xfId="22" applyFont="1" applyFill="1" applyBorder="1" applyAlignment="1">
      <alignment horizontal="left"/>
    </xf>
    <xf numFmtId="0" fontId="15" fillId="2" borderId="0" xfId="22" applyFont="1" applyFill="1" applyBorder="1"/>
    <xf numFmtId="0" fontId="15" fillId="2" borderId="0" xfId="22" applyFont="1" applyFill="1" applyBorder="1" applyAlignment="1">
      <alignment wrapText="1"/>
    </xf>
    <xf numFmtId="4" fontId="18" fillId="2" borderId="0" xfId="22" applyNumberFormat="1" applyFont="1" applyFill="1" applyBorder="1" applyAlignment="1">
      <alignment horizontal="right" vertical="center" wrapText="1" readingOrder="1"/>
    </xf>
    <xf numFmtId="39" fontId="15" fillId="2" borderId="0" xfId="23" applyNumberFormat="1" applyFont="1" applyFill="1" applyBorder="1" applyAlignment="1">
      <alignment horizontal="right"/>
    </xf>
    <xf numFmtId="0" fontId="18" fillId="2" borderId="0" xfId="22" applyNumberFormat="1" applyFont="1" applyFill="1" applyBorder="1" applyAlignment="1">
      <alignment horizontal="right" vertical="center" wrapText="1" readingOrder="1"/>
    </xf>
    <xf numFmtId="4" fontId="21" fillId="2" borderId="0" xfId="22" applyNumberFormat="1" applyFont="1" applyFill="1" applyBorder="1" applyAlignment="1">
      <alignment vertical="top" wrapText="1" readingOrder="1"/>
    </xf>
    <xf numFmtId="0" fontId="13" fillId="2" borderId="6" xfId="22" applyFont="1" applyFill="1" applyBorder="1"/>
    <xf numFmtId="0" fontId="12" fillId="2" borderId="7" xfId="22" applyFont="1" applyFill="1" applyBorder="1"/>
    <xf numFmtId="0" fontId="12" fillId="2" borderId="7" xfId="22" applyFont="1" applyFill="1" applyBorder="1" applyAlignment="1">
      <alignment wrapText="1"/>
    </xf>
    <xf numFmtId="164" fontId="12" fillId="2" borderId="7" xfId="23" applyFont="1" applyFill="1" applyBorder="1"/>
    <xf numFmtId="164" fontId="12" fillId="2" borderId="8" xfId="23" applyFont="1" applyFill="1" applyBorder="1"/>
    <xf numFmtId="0" fontId="12" fillId="2" borderId="1" xfId="22" applyFont="1" applyFill="1" applyBorder="1" applyAlignment="1">
      <alignment horizontal="center" vertical="center" wrapText="1"/>
    </xf>
    <xf numFmtId="0" fontId="12" fillId="2" borderId="30" xfId="22" applyFont="1" applyFill="1" applyBorder="1" applyAlignment="1">
      <alignment horizontal="center" vertical="center" wrapText="1"/>
    </xf>
    <xf numFmtId="0" fontId="12" fillId="2" borderId="31" xfId="22" applyFont="1" applyFill="1" applyBorder="1" applyAlignment="1">
      <alignment horizontal="center" vertical="center" wrapText="1"/>
    </xf>
    <xf numFmtId="164" fontId="12" fillId="2" borderId="31" xfId="23" applyFont="1" applyFill="1" applyBorder="1" applyAlignment="1">
      <alignment horizontal="center" vertical="center" wrapText="1"/>
    </xf>
    <xf numFmtId="164" fontId="12" fillId="2" borderId="32" xfId="23" applyFont="1" applyFill="1" applyBorder="1" applyAlignment="1">
      <alignment horizontal="center" vertical="center" wrapText="1"/>
    </xf>
    <xf numFmtId="0" fontId="15" fillId="2" borderId="24" xfId="22" applyFont="1" applyFill="1" applyBorder="1" applyAlignment="1">
      <alignment horizontal="left"/>
    </xf>
    <xf numFmtId="0" fontId="15" fillId="2" borderId="25" xfId="22" applyFont="1" applyFill="1" applyBorder="1"/>
    <xf numFmtId="0" fontId="15" fillId="2" borderId="25" xfId="22" applyFont="1" applyFill="1" applyBorder="1" applyAlignment="1">
      <alignment wrapText="1"/>
    </xf>
    <xf numFmtId="4" fontId="18" fillId="2" borderId="25" xfId="22" applyNumberFormat="1" applyFont="1" applyFill="1" applyBorder="1" applyAlignment="1">
      <alignment horizontal="right" vertical="center" wrapText="1" readingOrder="1"/>
    </xf>
    <xf numFmtId="4" fontId="18" fillId="2" borderId="26" xfId="22" applyNumberFormat="1" applyFont="1" applyFill="1" applyBorder="1" applyAlignment="1">
      <alignment horizontal="right" vertical="center" wrapText="1" readingOrder="1"/>
    </xf>
    <xf numFmtId="0" fontId="12" fillId="2" borderId="6" xfId="22" applyFont="1" applyFill="1" applyBorder="1" applyAlignment="1">
      <alignment horizontal="center" vertical="center" wrapText="1"/>
    </xf>
    <xf numFmtId="39" fontId="15" fillId="2" borderId="13" xfId="23" applyNumberFormat="1" applyFont="1" applyFill="1" applyBorder="1" applyAlignment="1">
      <alignment horizontal="right"/>
    </xf>
    <xf numFmtId="39" fontId="15" fillId="2" borderId="14" xfId="23" applyNumberFormat="1" applyFont="1" applyFill="1" applyBorder="1" applyAlignment="1">
      <alignment horizontal="right"/>
    </xf>
    <xf numFmtId="0" fontId="15" fillId="2" borderId="33" xfId="22" applyFont="1" applyFill="1" applyBorder="1" applyAlignment="1">
      <alignment horizontal="left"/>
    </xf>
    <xf numFmtId="0" fontId="15" fillId="2" borderId="34" xfId="22" applyFont="1" applyFill="1" applyBorder="1"/>
    <xf numFmtId="0" fontId="15" fillId="2" borderId="34" xfId="22" applyFont="1" applyFill="1" applyBorder="1" applyAlignment="1">
      <alignment wrapText="1"/>
    </xf>
    <xf numFmtId="39" fontId="15" fillId="2" borderId="34" xfId="23" applyNumberFormat="1" applyFont="1" applyFill="1" applyBorder="1" applyAlignment="1">
      <alignment horizontal="right"/>
    </xf>
    <xf numFmtId="39" fontId="15" fillId="2" borderId="35" xfId="23" applyNumberFormat="1" applyFont="1" applyFill="1" applyBorder="1" applyAlignment="1">
      <alignment horizontal="right"/>
    </xf>
    <xf numFmtId="39" fontId="15" fillId="2" borderId="16" xfId="23" applyNumberFormat="1" applyFont="1" applyFill="1" applyBorder="1" applyAlignment="1">
      <alignment horizontal="right"/>
    </xf>
    <xf numFmtId="39" fontId="15" fillId="2" borderId="17" xfId="23" applyNumberFormat="1" applyFont="1" applyFill="1" applyBorder="1" applyAlignment="1">
      <alignment horizontal="right"/>
    </xf>
    <xf numFmtId="0" fontId="14" fillId="2" borderId="22" xfId="22" applyFont="1" applyFill="1" applyBorder="1"/>
    <xf numFmtId="0" fontId="14" fillId="2" borderId="22" xfId="22" applyFont="1" applyFill="1" applyBorder="1" applyAlignment="1">
      <alignment wrapText="1"/>
    </xf>
    <xf numFmtId="39" fontId="15" fillId="2" borderId="19" xfId="23" applyNumberFormat="1" applyFont="1" applyFill="1" applyBorder="1" applyAlignment="1">
      <alignment horizontal="right"/>
    </xf>
    <xf numFmtId="39" fontId="15" fillId="2" borderId="20" xfId="23" applyNumberFormat="1" applyFont="1" applyFill="1" applyBorder="1" applyAlignment="1">
      <alignment horizontal="right"/>
    </xf>
    <xf numFmtId="0" fontId="26" fillId="2" borderId="15" xfId="22" applyFont="1" applyFill="1" applyBorder="1" applyAlignment="1">
      <alignment horizontal="left"/>
    </xf>
    <xf numFmtId="0" fontId="26" fillId="2" borderId="16" xfId="22" applyFont="1" applyFill="1" applyBorder="1"/>
    <xf numFmtId="0" fontId="26" fillId="2" borderId="16" xfId="22" applyFont="1" applyFill="1" applyBorder="1" applyAlignment="1">
      <alignment wrapText="1"/>
    </xf>
    <xf numFmtId="0" fontId="12" fillId="2" borderId="0" xfId="22" applyFont="1" applyFill="1" applyBorder="1" applyAlignment="1">
      <alignment horizontal="center"/>
    </xf>
    <xf numFmtId="0" fontId="22" fillId="2" borderId="0" xfId="22" applyFont="1" applyFill="1" applyBorder="1"/>
    <xf numFmtId="0" fontId="22" fillId="2" borderId="0" xfId="22" applyFont="1" applyFill="1" applyBorder="1" applyAlignment="1">
      <alignment wrapText="1"/>
    </xf>
    <xf numFmtId="164" fontId="22" fillId="2" borderId="0" xfId="23" applyFont="1" applyFill="1" applyBorder="1"/>
    <xf numFmtId="39" fontId="14" fillId="2" borderId="30" xfId="23" applyNumberFormat="1" applyFont="1" applyFill="1" applyBorder="1" applyAlignment="1">
      <alignment horizontal="right"/>
    </xf>
    <xf numFmtId="39" fontId="14" fillId="2" borderId="37" xfId="23" applyNumberFormat="1" applyFont="1" applyFill="1" applyBorder="1" applyAlignment="1">
      <alignment horizontal="right"/>
    </xf>
    <xf numFmtId="0" fontId="12" fillId="2" borderId="1" xfId="22" applyFont="1" applyFill="1" applyBorder="1"/>
    <xf numFmtId="4" fontId="12" fillId="2" borderId="2" xfId="23" applyNumberFormat="1" applyFont="1" applyFill="1" applyBorder="1"/>
    <xf numFmtId="164" fontId="22" fillId="2" borderId="2" xfId="23" applyFont="1" applyFill="1" applyBorder="1"/>
    <xf numFmtId="0" fontId="28" fillId="2" borderId="4" xfId="22" applyFont="1" applyFill="1" applyBorder="1"/>
    <xf numFmtId="0" fontId="28" fillId="2" borderId="0" xfId="22" applyFont="1" applyFill="1" applyBorder="1"/>
    <xf numFmtId="0" fontId="28" fillId="2" borderId="0" xfId="22" applyFont="1" applyFill="1" applyBorder="1" applyAlignment="1">
      <alignment wrapText="1"/>
    </xf>
    <xf numFmtId="164" fontId="28" fillId="2" borderId="0" xfId="23" applyFont="1" applyFill="1" applyBorder="1"/>
    <xf numFmtId="164" fontId="32" fillId="2" borderId="0" xfId="23" applyFont="1" applyFill="1" applyBorder="1"/>
    <xf numFmtId="164" fontId="28" fillId="2" borderId="5" xfId="23" applyFont="1" applyFill="1" applyBorder="1"/>
    <xf numFmtId="39" fontId="12" fillId="2" borderId="0" xfId="22" applyNumberFormat="1" applyFont="1" applyFill="1" applyBorder="1"/>
    <xf numFmtId="0" fontId="13" fillId="2" borderId="0" xfId="22" applyFont="1" applyFill="1" applyBorder="1" applyAlignment="1">
      <alignment wrapText="1"/>
    </xf>
    <xf numFmtId="164" fontId="13" fillId="2" borderId="0" xfId="23" applyFont="1" applyFill="1" applyBorder="1"/>
    <xf numFmtId="164" fontId="22" fillId="2" borderId="5" xfId="23" applyFont="1" applyFill="1" applyBorder="1"/>
    <xf numFmtId="0" fontId="23" fillId="2" borderId="0" xfId="22" applyFont="1" applyFill="1" applyBorder="1"/>
    <xf numFmtId="0" fontId="13" fillId="2" borderId="28" xfId="22" applyFont="1" applyFill="1" applyBorder="1" applyAlignment="1">
      <alignment wrapText="1"/>
    </xf>
    <xf numFmtId="164" fontId="13" fillId="2" borderId="28" xfId="23" applyFont="1" applyFill="1" applyBorder="1"/>
    <xf numFmtId="4" fontId="25" fillId="2" borderId="0" xfId="22" applyNumberFormat="1" applyFont="1" applyFill="1" applyBorder="1" applyAlignment="1">
      <alignment horizontal="right" vertical="center" wrapText="1" readingOrder="1"/>
    </xf>
    <xf numFmtId="4" fontId="12" fillId="2" borderId="0" xfId="23" applyNumberFormat="1" applyFont="1" applyFill="1" applyBorder="1" applyAlignment="1">
      <alignment horizontal="right"/>
    </xf>
    <xf numFmtId="4" fontId="12" fillId="2" borderId="0" xfId="22" applyNumberFormat="1" applyFont="1" applyFill="1" applyBorder="1" applyAlignment="1">
      <alignment horizontal="right"/>
    </xf>
    <xf numFmtId="0" fontId="12" fillId="2" borderId="5" xfId="22" applyFont="1" applyFill="1" applyBorder="1"/>
    <xf numFmtId="4" fontId="12" fillId="2" borderId="22" xfId="23" applyNumberFormat="1" applyFont="1" applyFill="1" applyBorder="1" applyAlignment="1">
      <alignment horizontal="center" vertical="center" wrapText="1"/>
    </xf>
    <xf numFmtId="0" fontId="14" fillId="2" borderId="9" xfId="22" applyFont="1" applyFill="1" applyBorder="1" applyAlignment="1">
      <alignment horizontal="left"/>
    </xf>
    <xf numFmtId="0" fontId="14" fillId="2" borderId="10" xfId="22" applyFont="1" applyFill="1" applyBorder="1" applyAlignment="1">
      <alignment horizontal="center"/>
    </xf>
    <xf numFmtId="0" fontId="14" fillId="2" borderId="10" xfId="22" applyFont="1" applyFill="1" applyBorder="1" applyAlignment="1">
      <alignment horizontal="left"/>
    </xf>
    <xf numFmtId="164" fontId="14" fillId="2" borderId="10" xfId="22" applyNumberFormat="1" applyFont="1" applyFill="1" applyBorder="1" applyAlignment="1">
      <alignment horizontal="center"/>
    </xf>
    <xf numFmtId="4" fontId="15" fillId="2" borderId="10" xfId="23" applyNumberFormat="1" applyFont="1" applyFill="1" applyBorder="1" applyAlignment="1">
      <alignment horizontal="right"/>
    </xf>
    <xf numFmtId="164" fontId="14" fillId="2" borderId="11" xfId="22" applyNumberFormat="1" applyFont="1" applyFill="1" applyBorder="1" applyAlignment="1">
      <alignment horizontal="center"/>
    </xf>
    <xf numFmtId="4" fontId="15" fillId="2" borderId="13" xfId="23" applyNumberFormat="1" applyFont="1" applyFill="1" applyBorder="1" applyAlignment="1">
      <alignment horizontal="right"/>
    </xf>
    <xf numFmtId="4" fontId="15" fillId="2" borderId="16" xfId="23" applyNumberFormat="1" applyFont="1" applyFill="1" applyBorder="1" applyAlignment="1">
      <alignment horizontal="right"/>
    </xf>
    <xf numFmtId="4" fontId="15" fillId="2" borderId="16" xfId="22" applyNumberFormat="1" applyFont="1" applyFill="1" applyBorder="1" applyAlignment="1">
      <alignment horizontal="right"/>
    </xf>
    <xf numFmtId="0" fontId="12" fillId="2" borderId="16" xfId="22" applyFont="1" applyFill="1" applyBorder="1" applyAlignment="1">
      <alignment wrapText="1"/>
    </xf>
    <xf numFmtId="164" fontId="15" fillId="2" borderId="19" xfId="23" applyFont="1" applyFill="1" applyBorder="1" applyAlignment="1">
      <alignment horizontal="right"/>
    </xf>
    <xf numFmtId="4" fontId="15" fillId="2" borderId="19" xfId="23" applyNumberFormat="1" applyFont="1" applyFill="1" applyBorder="1" applyAlignment="1">
      <alignment horizontal="right"/>
    </xf>
    <xf numFmtId="164" fontId="15" fillId="2" borderId="0" xfId="23" applyFont="1" applyFill="1" applyBorder="1" applyAlignment="1">
      <alignment horizontal="right"/>
    </xf>
    <xf numFmtId="4" fontId="15" fillId="2" borderId="0" xfId="22" applyNumberFormat="1" applyFont="1" applyFill="1" applyBorder="1" applyAlignment="1">
      <alignment horizontal="right"/>
    </xf>
    <xf numFmtId="164" fontId="15" fillId="2" borderId="25" xfId="23" applyFont="1" applyFill="1" applyBorder="1" applyAlignment="1">
      <alignment horizontal="right"/>
    </xf>
    <xf numFmtId="4" fontId="15" fillId="2" borderId="25" xfId="23" applyNumberFormat="1" applyFont="1" applyFill="1" applyBorder="1" applyAlignment="1">
      <alignment horizontal="right"/>
    </xf>
    <xf numFmtId="39" fontId="15" fillId="2" borderId="25" xfId="23" applyNumberFormat="1" applyFont="1" applyFill="1" applyBorder="1" applyAlignment="1">
      <alignment horizontal="right"/>
    </xf>
    <xf numFmtId="164" fontId="15" fillId="2" borderId="26" xfId="23" applyFont="1" applyFill="1" applyBorder="1" applyAlignment="1">
      <alignment horizontal="right"/>
    </xf>
    <xf numFmtId="0" fontId="15" fillId="2" borderId="15" xfId="22" applyFont="1" applyFill="1" applyBorder="1" applyAlignment="1">
      <alignment horizontal="left" wrapText="1"/>
    </xf>
    <xf numFmtId="39" fontId="15" fillId="2" borderId="16" xfId="23" applyNumberFormat="1" applyFont="1" applyFill="1" applyBorder="1" applyAlignment="1">
      <alignment horizontal="right" wrapText="1"/>
    </xf>
    <xf numFmtId="4" fontId="15" fillId="2" borderId="16" xfId="22" applyNumberFormat="1" applyFont="1" applyFill="1" applyBorder="1" applyAlignment="1">
      <alignment horizontal="right" wrapText="1"/>
    </xf>
    <xf numFmtId="39" fontId="15" fillId="2" borderId="17" xfId="23" applyNumberFormat="1" applyFont="1" applyFill="1" applyBorder="1" applyAlignment="1">
      <alignment horizontal="right" wrapText="1"/>
    </xf>
    <xf numFmtId="4" fontId="15" fillId="2" borderId="19" xfId="22" applyNumberFormat="1" applyFont="1" applyFill="1" applyBorder="1" applyAlignment="1">
      <alignment horizontal="right"/>
    </xf>
    <xf numFmtId="0" fontId="12" fillId="2" borderId="0" xfId="22" applyFont="1" applyFill="1" applyBorder="1" applyAlignment="1">
      <alignment horizontal="left"/>
    </xf>
    <xf numFmtId="39" fontId="12" fillId="2" borderId="0" xfId="23" applyNumberFormat="1" applyFont="1" applyFill="1" applyBorder="1" applyAlignment="1">
      <alignment horizontal="right"/>
    </xf>
    <xf numFmtId="0" fontId="13" fillId="2" borderId="27" xfId="22" applyFont="1" applyFill="1" applyBorder="1"/>
    <xf numFmtId="4" fontId="12" fillId="2" borderId="28" xfId="23" applyNumberFormat="1" applyFont="1" applyFill="1" applyBorder="1" applyAlignment="1">
      <alignment horizontal="right"/>
    </xf>
    <xf numFmtId="0" fontId="12" fillId="2" borderId="9" xfId="22" applyFont="1" applyFill="1" applyBorder="1" applyAlignment="1">
      <alignment horizontal="center" vertical="center" wrapText="1"/>
    </xf>
    <xf numFmtId="0" fontId="12" fillId="2" borderId="10" xfId="22" applyFont="1" applyFill="1" applyBorder="1" applyAlignment="1">
      <alignment horizontal="center" vertical="center" wrapText="1"/>
    </xf>
    <xf numFmtId="164" fontId="12" fillId="2" borderId="10" xfId="23" applyFont="1" applyFill="1" applyBorder="1" applyAlignment="1">
      <alignment horizontal="center" vertical="center" wrapText="1"/>
    </xf>
    <xf numFmtId="4" fontId="12" fillId="2" borderId="10" xfId="23" applyNumberFormat="1" applyFont="1" applyFill="1" applyBorder="1" applyAlignment="1">
      <alignment horizontal="center" vertical="center" wrapText="1"/>
    </xf>
    <xf numFmtId="164" fontId="12" fillId="2" borderId="11" xfId="23" applyFont="1" applyFill="1" applyBorder="1" applyAlignment="1">
      <alignment horizontal="center" vertical="center" wrapText="1"/>
    </xf>
    <xf numFmtId="0" fontId="14" fillId="2" borderId="30" xfId="22" applyFont="1" applyFill="1" applyBorder="1"/>
    <xf numFmtId="0" fontId="14" fillId="2" borderId="31" xfId="22" applyFont="1" applyFill="1" applyBorder="1"/>
    <xf numFmtId="39" fontId="14" fillId="2" borderId="31" xfId="23" applyNumberFormat="1" applyFont="1" applyFill="1" applyBorder="1" applyAlignment="1">
      <alignment horizontal="right"/>
    </xf>
    <xf numFmtId="39" fontId="14" fillId="2" borderId="32" xfId="23" applyNumberFormat="1" applyFont="1" applyFill="1" applyBorder="1" applyAlignment="1">
      <alignment horizontal="right"/>
    </xf>
    <xf numFmtId="39" fontId="15" fillId="2" borderId="26" xfId="23" applyNumberFormat="1" applyFont="1" applyFill="1" applyBorder="1" applyAlignment="1">
      <alignment horizontal="right"/>
    </xf>
    <xf numFmtId="0" fontId="15" fillId="2" borderId="16" xfId="22" applyFont="1" applyFill="1" applyBorder="1" applyAlignment="1">
      <alignment horizontal="left" wrapText="1"/>
    </xf>
    <xf numFmtId="0" fontId="15" fillId="2" borderId="12" xfId="22" applyFont="1" applyFill="1" applyBorder="1" applyAlignment="1">
      <alignment horizontal="left" wrapText="1"/>
    </xf>
    <xf numFmtId="4" fontId="15" fillId="2" borderId="16" xfId="23" applyNumberFormat="1" applyFont="1" applyFill="1" applyBorder="1" applyAlignment="1">
      <alignment horizontal="right" wrapText="1"/>
    </xf>
    <xf numFmtId="0" fontId="15" fillId="2" borderId="33" xfId="22" applyFont="1" applyFill="1" applyBorder="1" applyAlignment="1">
      <alignment horizontal="left" wrapText="1"/>
    </xf>
    <xf numFmtId="39" fontId="15" fillId="2" borderId="34" xfId="23" applyNumberFormat="1" applyFont="1" applyFill="1" applyBorder="1" applyAlignment="1">
      <alignment horizontal="right" wrapText="1"/>
    </xf>
    <xf numFmtId="4" fontId="15" fillId="2" borderId="34" xfId="22" applyNumberFormat="1" applyFont="1" applyFill="1" applyBorder="1" applyAlignment="1">
      <alignment horizontal="right" wrapText="1"/>
    </xf>
    <xf numFmtId="39" fontId="15" fillId="2" borderId="35" xfId="23" applyNumberFormat="1" applyFont="1" applyFill="1" applyBorder="1" applyAlignment="1">
      <alignment horizontal="right" wrapText="1"/>
    </xf>
    <xf numFmtId="39" fontId="14" fillId="2" borderId="36" xfId="23" applyNumberFormat="1" applyFont="1" applyFill="1" applyBorder="1" applyAlignment="1">
      <alignment horizontal="right"/>
    </xf>
    <xf numFmtId="4" fontId="14" fillId="2" borderId="36" xfId="23" applyNumberFormat="1" applyFont="1" applyFill="1" applyBorder="1" applyAlignment="1">
      <alignment horizontal="right"/>
    </xf>
    <xf numFmtId="164" fontId="12" fillId="2" borderId="5" xfId="23" applyFont="1" applyFill="1" applyBorder="1" applyAlignment="1">
      <alignment wrapText="1"/>
    </xf>
    <xf numFmtId="0" fontId="16" fillId="2" borderId="4" xfId="22" applyFont="1" applyFill="1" applyBorder="1"/>
    <xf numFmtId="0" fontId="16" fillId="2" borderId="0" xfId="22" applyFont="1" applyFill="1" applyBorder="1"/>
    <xf numFmtId="164" fontId="16" fillId="2" borderId="0" xfId="23" applyFont="1" applyFill="1" applyBorder="1"/>
    <xf numFmtId="164" fontId="16" fillId="2" borderId="5" xfId="23" applyFont="1" applyFill="1" applyBorder="1"/>
    <xf numFmtId="0" fontId="17" fillId="2" borderId="4" xfId="22" applyFont="1" applyFill="1" applyBorder="1"/>
    <xf numFmtId="0" fontId="17" fillId="2" borderId="0" xfId="22" applyFont="1" applyFill="1" applyBorder="1"/>
    <xf numFmtId="0" fontId="17" fillId="2" borderId="5" xfId="22" applyFont="1" applyFill="1" applyBorder="1"/>
    <xf numFmtId="39" fontId="16" fillId="2" borderId="0" xfId="22" applyNumberFormat="1" applyFont="1" applyFill="1" applyBorder="1"/>
    <xf numFmtId="164" fontId="17" fillId="2" borderId="0" xfId="23" applyFont="1" applyFill="1" applyBorder="1"/>
    <xf numFmtId="4" fontId="17" fillId="2" borderId="0" xfId="23" applyNumberFormat="1" applyFont="1" applyFill="1" applyBorder="1" applyAlignment="1">
      <alignment horizontal="right"/>
    </xf>
    <xf numFmtId="0" fontId="16" fillId="2" borderId="5" xfId="22" applyFont="1" applyFill="1" applyBorder="1"/>
    <xf numFmtId="4" fontId="12" fillId="2" borderId="0" xfId="22" applyNumberFormat="1" applyFont="1" applyFill="1" applyBorder="1"/>
    <xf numFmtId="164" fontId="22" fillId="2" borderId="29" xfId="23" applyFont="1" applyFill="1" applyBorder="1"/>
    <xf numFmtId="164" fontId="22" fillId="2" borderId="28" xfId="23" applyFont="1" applyFill="1" applyBorder="1"/>
    <xf numFmtId="4" fontId="22" fillId="2" borderId="28" xfId="22" applyNumberFormat="1" applyFont="1" applyFill="1" applyBorder="1"/>
    <xf numFmtId="0" fontId="22" fillId="2" borderId="28" xfId="22" applyFont="1" applyFill="1" applyBorder="1"/>
    <xf numFmtId="164" fontId="17" fillId="2" borderId="5" xfId="23" applyFont="1" applyFill="1" applyBorder="1"/>
    <xf numFmtId="164" fontId="24" fillId="2" borderId="0" xfId="23" applyFont="1" applyFill="1" applyBorder="1"/>
    <xf numFmtId="4" fontId="12" fillId="2" borderId="2" xfId="23" applyNumberFormat="1" applyFont="1" applyFill="1" applyBorder="1" applyAlignment="1">
      <alignment horizontal="right"/>
    </xf>
    <xf numFmtId="9" fontId="12" fillId="2" borderId="0" xfId="24" applyFont="1" applyFill="1" applyBorder="1"/>
    <xf numFmtId="164" fontId="14" fillId="2" borderId="36" xfId="23" applyFont="1" applyFill="1" applyBorder="1"/>
    <xf numFmtId="164" fontId="14" fillId="2" borderId="21" xfId="23" applyFont="1" applyFill="1" applyBorder="1"/>
    <xf numFmtId="164" fontId="14" fillId="2" borderId="22" xfId="23" applyFont="1" applyFill="1" applyBorder="1"/>
    <xf numFmtId="164" fontId="14" fillId="2" borderId="22" xfId="23" applyFont="1" applyFill="1" applyBorder="1" applyAlignment="1">
      <alignment horizontal="right"/>
    </xf>
    <xf numFmtId="4" fontId="15" fillId="2" borderId="13" xfId="23" applyNumberFormat="1" applyFont="1" applyFill="1" applyBorder="1" applyAlignment="1">
      <alignment horizontal="right" wrapText="1"/>
    </xf>
    <xf numFmtId="164" fontId="15" fillId="2" borderId="34" xfId="23" applyFont="1" applyFill="1" applyBorder="1" applyAlignment="1">
      <alignment horizontal="right" wrapText="1"/>
    </xf>
    <xf numFmtId="4" fontId="15" fillId="2" borderId="34" xfId="23" applyNumberFormat="1" applyFont="1" applyFill="1" applyBorder="1" applyAlignment="1">
      <alignment horizontal="right"/>
    </xf>
    <xf numFmtId="4" fontId="15" fillId="2" borderId="14" xfId="23" applyNumberFormat="1" applyFont="1" applyFill="1" applyBorder="1" applyAlignment="1">
      <alignment horizontal="right" wrapText="1"/>
    </xf>
    <xf numFmtId="164" fontId="15" fillId="2" borderId="16" xfId="23" applyFont="1" applyFill="1" applyBorder="1" applyAlignment="1">
      <alignment horizontal="right" wrapText="1"/>
    </xf>
    <xf numFmtId="39" fontId="15" fillId="2" borderId="13" xfId="23" applyNumberFormat="1" applyFont="1" applyFill="1" applyBorder="1" applyAlignment="1">
      <alignment horizontal="right" wrapText="1"/>
    </xf>
    <xf numFmtId="164" fontId="15" fillId="2" borderId="13" xfId="23" applyFont="1" applyFill="1" applyBorder="1" applyAlignment="1">
      <alignment horizontal="right" wrapText="1"/>
    </xf>
    <xf numFmtId="39" fontId="26" fillId="2" borderId="17" xfId="23" applyNumberFormat="1" applyFont="1" applyFill="1" applyBorder="1" applyAlignment="1">
      <alignment horizontal="right"/>
    </xf>
    <xf numFmtId="39" fontId="26" fillId="2" borderId="16" xfId="23" applyNumberFormat="1" applyFont="1" applyFill="1" applyBorder="1" applyAlignment="1">
      <alignment horizontal="right"/>
    </xf>
    <xf numFmtId="39" fontId="12" fillId="2" borderId="0" xfId="22" applyNumberFormat="1" applyFont="1" applyFill="1" applyBorder="1" applyAlignment="1">
      <alignment wrapText="1"/>
    </xf>
    <xf numFmtId="164" fontId="22" fillId="2" borderId="23" xfId="23" applyFont="1" applyFill="1" applyBorder="1" applyAlignment="1">
      <alignment horizontal="center" vertical="center" wrapText="1"/>
    </xf>
    <xf numFmtId="164" fontId="22" fillId="2" borderId="22" xfId="23" applyFont="1" applyFill="1" applyBorder="1" applyAlignment="1">
      <alignment horizontal="center" vertical="center" wrapText="1"/>
    </xf>
    <xf numFmtId="4" fontId="22" fillId="2" borderId="22" xfId="23" applyNumberFormat="1" applyFont="1" applyFill="1" applyBorder="1" applyAlignment="1">
      <alignment horizontal="center" vertical="center" wrapText="1"/>
    </xf>
    <xf numFmtId="0" fontId="22" fillId="2" borderId="22" xfId="22" applyFont="1" applyFill="1" applyBorder="1" applyAlignment="1">
      <alignment horizontal="center" vertical="center" wrapText="1"/>
    </xf>
    <xf numFmtId="0" fontId="22" fillId="2" borderId="21" xfId="22" applyFont="1" applyFill="1" applyBorder="1" applyAlignment="1">
      <alignment horizontal="center" vertical="center" wrapText="1"/>
    </xf>
    <xf numFmtId="4" fontId="12" fillId="2" borderId="28" xfId="22" applyNumberFormat="1" applyFont="1" applyFill="1" applyBorder="1"/>
    <xf numFmtId="164" fontId="12" fillId="2" borderId="0" xfId="22" applyNumberFormat="1" applyFont="1" applyFill="1" applyBorder="1"/>
    <xf numFmtId="164" fontId="12" fillId="2" borderId="0" xfId="23" applyFont="1" applyFill="1" applyBorder="1" applyAlignment="1">
      <alignment horizontal="right"/>
    </xf>
    <xf numFmtId="4" fontId="15" fillId="2" borderId="0" xfId="23" applyNumberFormat="1" applyFont="1" applyFill="1" applyBorder="1" applyAlignment="1">
      <alignment horizontal="right"/>
    </xf>
    <xf numFmtId="4" fontId="15" fillId="2" borderId="20" xfId="23" applyNumberFormat="1" applyFont="1" applyFill="1" applyBorder="1" applyAlignment="1">
      <alignment horizontal="right"/>
    </xf>
    <xf numFmtId="4" fontId="15" fillId="2" borderId="17" xfId="23" applyNumberFormat="1" applyFont="1" applyFill="1" applyBorder="1" applyAlignment="1">
      <alignment horizontal="right"/>
    </xf>
    <xf numFmtId="164" fontId="15" fillId="2" borderId="16" xfId="23" applyFont="1" applyFill="1" applyBorder="1" applyAlignment="1">
      <alignment horizontal="right"/>
    </xf>
    <xf numFmtId="4" fontId="15" fillId="2" borderId="14" xfId="23" applyNumberFormat="1" applyFont="1" applyFill="1" applyBorder="1" applyAlignment="1">
      <alignment horizontal="right"/>
    </xf>
    <xf numFmtId="164" fontId="15" fillId="2" borderId="13" xfId="23" applyFont="1" applyFill="1" applyBorder="1" applyAlignment="1">
      <alignment horizontal="right"/>
    </xf>
    <xf numFmtId="4" fontId="14" fillId="2" borderId="23" xfId="23" applyNumberFormat="1" applyFont="1" applyFill="1" applyBorder="1" applyAlignment="1">
      <alignment horizontal="right"/>
    </xf>
    <xf numFmtId="4" fontId="14" fillId="2" borderId="22" xfId="23" applyNumberFormat="1" applyFont="1" applyFill="1" applyBorder="1" applyAlignment="1">
      <alignment horizontal="right"/>
    </xf>
    <xf numFmtId="0" fontId="15" fillId="2" borderId="16" xfId="22" applyFont="1" applyFill="1" applyBorder="1" applyAlignment="1">
      <alignment horizontal="right"/>
    </xf>
    <xf numFmtId="4" fontId="15" fillId="2" borderId="26" xfId="23" applyNumberFormat="1" applyFont="1" applyFill="1" applyBorder="1" applyAlignment="1">
      <alignment horizontal="right"/>
    </xf>
    <xf numFmtId="164" fontId="14" fillId="2" borderId="23" xfId="22" applyNumberFormat="1" applyFont="1" applyFill="1" applyBorder="1" applyAlignment="1">
      <alignment horizontal="right"/>
    </xf>
    <xf numFmtId="164" fontId="14" fillId="2" borderId="22" xfId="22" applyNumberFormat="1" applyFont="1" applyFill="1" applyBorder="1" applyAlignment="1">
      <alignment horizontal="right"/>
    </xf>
    <xf numFmtId="0" fontId="14" fillId="2" borderId="22" xfId="22" applyFont="1" applyFill="1" applyBorder="1" applyAlignment="1">
      <alignment horizontal="right"/>
    </xf>
    <xf numFmtId="4" fontId="14" fillId="2" borderId="22" xfId="22" applyNumberFormat="1" applyFont="1" applyFill="1" applyBorder="1" applyAlignment="1">
      <alignment horizontal="right"/>
    </xf>
    <xf numFmtId="0" fontId="14" fillId="2" borderId="22" xfId="22" applyFont="1" applyFill="1" applyBorder="1" applyAlignment="1">
      <alignment horizontal="left"/>
    </xf>
    <xf numFmtId="4" fontId="12" fillId="2" borderId="2" xfId="22" applyNumberFormat="1" applyFont="1" applyFill="1" applyBorder="1"/>
    <xf numFmtId="0" fontId="12" fillId="2" borderId="0" xfId="25" applyFont="1" applyFill="1" applyBorder="1"/>
    <xf numFmtId="4" fontId="12" fillId="2" borderId="0" xfId="25" applyNumberFormat="1" applyFont="1" applyFill="1" applyBorder="1"/>
    <xf numFmtId="164" fontId="12" fillId="2" borderId="0" xfId="26" applyFont="1" applyFill="1" applyBorder="1"/>
    <xf numFmtId="0" fontId="12" fillId="2" borderId="1" xfId="25" applyFont="1" applyFill="1" applyBorder="1"/>
    <xf numFmtId="0" fontId="12" fillId="2" borderId="2" xfId="25" applyFont="1" applyFill="1" applyBorder="1"/>
    <xf numFmtId="4" fontId="12" fillId="2" borderId="2" xfId="25" applyNumberFormat="1" applyFont="1" applyFill="1" applyBorder="1"/>
    <xf numFmtId="164" fontId="12" fillId="2" borderId="2" xfId="26" applyFont="1" applyFill="1" applyBorder="1"/>
    <xf numFmtId="164" fontId="12" fillId="2" borderId="3" xfId="26" applyFont="1" applyFill="1" applyBorder="1"/>
    <xf numFmtId="0" fontId="12" fillId="2" borderId="4" xfId="25" applyFont="1" applyFill="1" applyBorder="1"/>
    <xf numFmtId="164" fontId="12" fillId="2" borderId="5" xfId="26" applyFont="1" applyFill="1" applyBorder="1"/>
    <xf numFmtId="0" fontId="13" fillId="2" borderId="4" xfId="25" applyFont="1" applyFill="1" applyBorder="1"/>
    <xf numFmtId="14" fontId="12" fillId="2" borderId="5" xfId="26" applyNumberFormat="1" applyFont="1" applyFill="1" applyBorder="1"/>
    <xf numFmtId="0" fontId="12" fillId="2" borderId="27" xfId="25" applyFont="1" applyFill="1" applyBorder="1"/>
    <xf numFmtId="0" fontId="12" fillId="2" borderId="28" xfId="25" applyFont="1" applyFill="1" applyBorder="1"/>
    <xf numFmtId="4" fontId="12" fillId="2" borderId="28" xfId="25" applyNumberFormat="1" applyFont="1" applyFill="1" applyBorder="1"/>
    <xf numFmtId="164" fontId="12" fillId="2" borderId="28" xfId="26" applyFont="1" applyFill="1" applyBorder="1"/>
    <xf numFmtId="164" fontId="12" fillId="2" borderId="29" xfId="26" applyFont="1" applyFill="1" applyBorder="1"/>
    <xf numFmtId="0" fontId="22" fillId="2" borderId="21" xfId="25" applyFont="1" applyFill="1" applyBorder="1" applyAlignment="1">
      <alignment horizontal="center" vertical="center" wrapText="1"/>
    </xf>
    <xf numFmtId="0" fontId="22" fillId="2" borderId="22" xfId="25" applyFont="1" applyFill="1" applyBorder="1" applyAlignment="1">
      <alignment horizontal="center" vertical="center" wrapText="1"/>
    </xf>
    <xf numFmtId="164" fontId="22" fillId="2" borderId="22" xfId="26" applyFont="1" applyFill="1" applyBorder="1" applyAlignment="1">
      <alignment horizontal="center" vertical="center" wrapText="1"/>
    </xf>
    <xf numFmtId="4" fontId="22" fillId="2" borderId="22" xfId="26" applyNumberFormat="1" applyFont="1" applyFill="1" applyBorder="1" applyAlignment="1">
      <alignment horizontal="center" vertical="center" wrapText="1"/>
    </xf>
    <xf numFmtId="164" fontId="22" fillId="2" borderId="23" xfId="26" applyFont="1" applyFill="1" applyBorder="1" applyAlignment="1">
      <alignment horizontal="center" vertical="center" wrapText="1"/>
    </xf>
    <xf numFmtId="0" fontId="14" fillId="2" borderId="21" xfId="25" applyFont="1" applyFill="1" applyBorder="1" applyAlignment="1">
      <alignment horizontal="left"/>
    </xf>
    <xf numFmtId="0" fontId="14" fillId="2" borderId="22" xfId="25" applyFont="1" applyFill="1" applyBorder="1" applyAlignment="1">
      <alignment horizontal="center"/>
    </xf>
    <xf numFmtId="0" fontId="14" fillId="2" borderId="22" xfId="25" applyFont="1" applyFill="1" applyBorder="1" applyAlignment="1">
      <alignment horizontal="left"/>
    </xf>
    <xf numFmtId="164" fontId="14" fillId="2" borderId="22" xfId="25" applyNumberFormat="1" applyFont="1" applyFill="1" applyBorder="1" applyAlignment="1">
      <alignment horizontal="right"/>
    </xf>
    <xf numFmtId="4" fontId="14" fillId="2" borderId="22" xfId="25" applyNumberFormat="1" applyFont="1" applyFill="1" applyBorder="1" applyAlignment="1">
      <alignment horizontal="right"/>
    </xf>
    <xf numFmtId="0" fontId="14" fillId="2" borderId="22" xfId="25" applyFont="1" applyFill="1" applyBorder="1" applyAlignment="1">
      <alignment horizontal="right"/>
    </xf>
    <xf numFmtId="164" fontId="14" fillId="2" borderId="23" xfId="25" applyNumberFormat="1" applyFont="1" applyFill="1" applyBorder="1" applyAlignment="1">
      <alignment horizontal="right"/>
    </xf>
    <xf numFmtId="9" fontId="12" fillId="2" borderId="0" xfId="27" applyFont="1" applyFill="1" applyBorder="1"/>
    <xf numFmtId="0" fontId="15" fillId="2" borderId="24" xfId="25" applyFont="1" applyFill="1" applyBorder="1" applyAlignment="1">
      <alignment horizontal="left"/>
    </xf>
    <xf numFmtId="0" fontId="15" fillId="2" borderId="25" xfId="25" applyFont="1" applyFill="1" applyBorder="1"/>
    <xf numFmtId="39" fontId="15" fillId="2" borderId="25" xfId="26" applyNumberFormat="1" applyFont="1" applyFill="1" applyBorder="1" applyAlignment="1">
      <alignment horizontal="right"/>
    </xf>
    <xf numFmtId="4" fontId="15" fillId="2" borderId="25" xfId="26" applyNumberFormat="1" applyFont="1" applyFill="1" applyBorder="1" applyAlignment="1">
      <alignment horizontal="right"/>
    </xf>
    <xf numFmtId="164" fontId="15" fillId="2" borderId="25" xfId="26" applyFont="1" applyFill="1" applyBorder="1" applyAlignment="1">
      <alignment horizontal="right"/>
    </xf>
    <xf numFmtId="4" fontId="15" fillId="2" borderId="16" xfId="26" applyNumberFormat="1" applyFont="1" applyFill="1" applyBorder="1" applyAlignment="1">
      <alignment horizontal="right"/>
    </xf>
    <xf numFmtId="4" fontId="15" fillId="2" borderId="26" xfId="26" applyNumberFormat="1" applyFont="1" applyFill="1" applyBorder="1" applyAlignment="1">
      <alignment horizontal="right"/>
    </xf>
    <xf numFmtId="0" fontId="15" fillId="2" borderId="15" xfId="25" applyFont="1" applyFill="1" applyBorder="1" applyAlignment="1">
      <alignment horizontal="left"/>
    </xf>
    <xf numFmtId="0" fontId="15" fillId="2" borderId="16" xfId="25" applyFont="1" applyFill="1" applyBorder="1"/>
    <xf numFmtId="39" fontId="15" fillId="2" borderId="16" xfId="26" applyNumberFormat="1" applyFont="1" applyFill="1" applyBorder="1" applyAlignment="1">
      <alignment horizontal="right"/>
    </xf>
    <xf numFmtId="164" fontId="15" fillId="2" borderId="16" xfId="26" applyFont="1" applyFill="1" applyBorder="1" applyAlignment="1">
      <alignment horizontal="right"/>
    </xf>
    <xf numFmtId="4" fontId="15" fillId="2" borderId="17" xfId="26" applyNumberFormat="1" applyFont="1" applyFill="1" applyBorder="1" applyAlignment="1">
      <alignment horizontal="right"/>
    </xf>
    <xf numFmtId="39" fontId="26" fillId="2" borderId="16" xfId="26" applyNumberFormat="1" applyFont="1" applyFill="1" applyBorder="1" applyAlignment="1">
      <alignment horizontal="right"/>
    </xf>
    <xf numFmtId="0" fontId="15" fillId="2" borderId="16" xfId="25" applyFont="1" applyFill="1" applyBorder="1" applyAlignment="1">
      <alignment wrapText="1"/>
    </xf>
    <xf numFmtId="0" fontId="15" fillId="2" borderId="16" xfId="25" applyFont="1" applyFill="1" applyBorder="1" applyAlignment="1">
      <alignment horizontal="right"/>
    </xf>
    <xf numFmtId="164" fontId="14" fillId="2" borderId="21" xfId="26" applyFont="1" applyFill="1" applyBorder="1"/>
    <xf numFmtId="0" fontId="14" fillId="2" borderId="22" xfId="25" applyFont="1" applyFill="1" applyBorder="1"/>
    <xf numFmtId="0" fontId="14" fillId="2" borderId="22" xfId="25" applyFont="1" applyFill="1" applyBorder="1" applyAlignment="1">
      <alignment wrapText="1"/>
    </xf>
    <xf numFmtId="164" fontId="14" fillId="2" borderId="22" xfId="26" applyFont="1" applyFill="1" applyBorder="1" applyAlignment="1">
      <alignment horizontal="right"/>
    </xf>
    <xf numFmtId="4" fontId="14" fillId="2" borderId="22" xfId="26" applyNumberFormat="1" applyFont="1" applyFill="1" applyBorder="1" applyAlignment="1">
      <alignment horizontal="right"/>
    </xf>
    <xf numFmtId="39" fontId="14" fillId="2" borderId="22" xfId="26" applyNumberFormat="1" applyFont="1" applyFill="1" applyBorder="1" applyAlignment="1">
      <alignment horizontal="right"/>
    </xf>
    <xf numFmtId="4" fontId="14" fillId="2" borderId="23" xfId="26" applyNumberFormat="1" applyFont="1" applyFill="1" applyBorder="1" applyAlignment="1">
      <alignment horizontal="right"/>
    </xf>
    <xf numFmtId="0" fontId="15" fillId="2" borderId="12" xfId="25" applyFont="1" applyFill="1" applyBorder="1" applyAlignment="1">
      <alignment horizontal="left"/>
    </xf>
    <xf numFmtId="0" fontId="15" fillId="2" borderId="13" xfId="25" applyFont="1" applyFill="1" applyBorder="1"/>
    <xf numFmtId="0" fontId="15" fillId="2" borderId="13" xfId="25" applyFont="1" applyFill="1" applyBorder="1" applyAlignment="1">
      <alignment wrapText="1"/>
    </xf>
    <xf numFmtId="164" fontId="15" fillId="2" borderId="13" xfId="26" applyFont="1" applyFill="1" applyBorder="1" applyAlignment="1">
      <alignment horizontal="right"/>
    </xf>
    <xf numFmtId="4" fontId="15" fillId="2" borderId="13" xfId="26" applyNumberFormat="1" applyFont="1" applyFill="1" applyBorder="1" applyAlignment="1">
      <alignment horizontal="right"/>
    </xf>
    <xf numFmtId="39" fontId="15" fillId="2" borderId="13" xfId="26" applyNumberFormat="1" applyFont="1" applyFill="1" applyBorder="1" applyAlignment="1">
      <alignment horizontal="right"/>
    </xf>
    <xf numFmtId="4" fontId="15" fillId="2" borderId="14" xfId="26" applyNumberFormat="1" applyFont="1" applyFill="1" applyBorder="1" applyAlignment="1">
      <alignment horizontal="right"/>
    </xf>
    <xf numFmtId="0" fontId="15" fillId="2" borderId="18" xfId="25" applyFont="1" applyFill="1" applyBorder="1" applyAlignment="1">
      <alignment horizontal="left"/>
    </xf>
    <xf numFmtId="0" fontId="15" fillId="2" borderId="19" xfId="25" applyFont="1" applyFill="1" applyBorder="1"/>
    <xf numFmtId="0" fontId="15" fillId="2" borderId="19" xfId="25" applyFont="1" applyFill="1" applyBorder="1" applyAlignment="1">
      <alignment wrapText="1"/>
    </xf>
    <xf numFmtId="164" fontId="15" fillId="2" borderId="19" xfId="26" applyFont="1" applyFill="1" applyBorder="1" applyAlignment="1">
      <alignment horizontal="right"/>
    </xf>
    <xf numFmtId="4" fontId="15" fillId="2" borderId="19" xfId="26" applyNumberFormat="1" applyFont="1" applyFill="1" applyBorder="1" applyAlignment="1">
      <alignment horizontal="right"/>
    </xf>
    <xf numFmtId="39" fontId="15" fillId="2" borderId="19" xfId="26" applyNumberFormat="1" applyFont="1" applyFill="1" applyBorder="1" applyAlignment="1">
      <alignment horizontal="right"/>
    </xf>
    <xf numFmtId="4" fontId="15" fillId="2" borderId="20" xfId="26" applyNumberFormat="1" applyFont="1" applyFill="1" applyBorder="1" applyAlignment="1">
      <alignment horizontal="right"/>
    </xf>
    <xf numFmtId="0" fontId="15" fillId="2" borderId="0" xfId="25" applyFont="1" applyFill="1" applyBorder="1" applyAlignment="1">
      <alignment horizontal="left"/>
    </xf>
    <xf numFmtId="0" fontId="15" fillId="2" borderId="0" xfId="25" applyFont="1" applyFill="1" applyBorder="1"/>
    <xf numFmtId="0" fontId="15" fillId="2" borderId="0" xfId="25" applyFont="1" applyFill="1" applyBorder="1" applyAlignment="1">
      <alignment wrapText="1"/>
    </xf>
    <xf numFmtId="164" fontId="15" fillId="2" borderId="0" xfId="26" applyFont="1" applyFill="1" applyBorder="1" applyAlignment="1">
      <alignment horizontal="right"/>
    </xf>
    <xf numFmtId="4" fontId="15" fillId="2" borderId="0" xfId="26" applyNumberFormat="1" applyFont="1" applyFill="1" applyBorder="1" applyAlignment="1">
      <alignment horizontal="right"/>
    </xf>
    <xf numFmtId="39" fontId="15" fillId="2" borderId="0" xfId="26" applyNumberFormat="1" applyFont="1" applyFill="1" applyBorder="1" applyAlignment="1">
      <alignment horizontal="right"/>
    </xf>
    <xf numFmtId="0" fontId="12" fillId="2" borderId="0" xfId="25" applyFont="1" applyFill="1" applyBorder="1" applyAlignment="1">
      <alignment horizontal="left"/>
    </xf>
    <xf numFmtId="0" fontId="12" fillId="2" borderId="0" xfId="25" applyFont="1" applyFill="1" applyBorder="1" applyAlignment="1">
      <alignment wrapText="1"/>
    </xf>
    <xf numFmtId="164" fontId="12" fillId="2" borderId="0" xfId="26" applyFont="1" applyFill="1" applyBorder="1" applyAlignment="1">
      <alignment horizontal="right"/>
    </xf>
    <xf numFmtId="4" fontId="12" fillId="2" borderId="0" xfId="26" applyNumberFormat="1" applyFont="1" applyFill="1" applyBorder="1" applyAlignment="1">
      <alignment horizontal="right"/>
    </xf>
    <xf numFmtId="39" fontId="12" fillId="2" borderId="0" xfId="26" applyNumberFormat="1" applyFont="1" applyFill="1" applyBorder="1" applyAlignment="1">
      <alignment horizontal="right"/>
    </xf>
    <xf numFmtId="164" fontId="12" fillId="2" borderId="0" xfId="25" applyNumberFormat="1" applyFont="1" applyFill="1" applyBorder="1"/>
    <xf numFmtId="0" fontId="15" fillId="2" borderId="12" xfId="25" applyFont="1" applyFill="1" applyBorder="1" applyAlignment="1">
      <alignment horizontal="left" wrapText="1"/>
    </xf>
    <xf numFmtId="164" fontId="15" fillId="2" borderId="13" xfId="26" applyFont="1" applyFill="1" applyBorder="1" applyAlignment="1">
      <alignment horizontal="right" wrapText="1"/>
    </xf>
    <xf numFmtId="39" fontId="15" fillId="2" borderId="13" xfId="26" applyNumberFormat="1" applyFont="1" applyFill="1" applyBorder="1" applyAlignment="1">
      <alignment horizontal="right" wrapText="1"/>
    </xf>
    <xf numFmtId="39" fontId="15" fillId="2" borderId="14" xfId="26" applyNumberFormat="1" applyFont="1" applyFill="1" applyBorder="1" applyAlignment="1">
      <alignment horizontal="right"/>
    </xf>
    <xf numFmtId="0" fontId="15" fillId="2" borderId="15" xfId="25" applyFont="1" applyFill="1" applyBorder="1" applyAlignment="1">
      <alignment horizontal="left" wrapText="1"/>
    </xf>
    <xf numFmtId="164" fontId="15" fillId="2" borderId="16" xfId="26" applyFont="1" applyFill="1" applyBorder="1" applyAlignment="1">
      <alignment horizontal="right" wrapText="1"/>
    </xf>
    <xf numFmtId="39" fontId="15" fillId="2" borderId="16" xfId="26" applyNumberFormat="1" applyFont="1" applyFill="1" applyBorder="1" applyAlignment="1">
      <alignment horizontal="right" wrapText="1"/>
    </xf>
    <xf numFmtId="39" fontId="15" fillId="2" borderId="17" xfId="26" applyNumberFormat="1" applyFont="1" applyFill="1" applyBorder="1" applyAlignment="1">
      <alignment horizontal="right"/>
    </xf>
    <xf numFmtId="39" fontId="12" fillId="2" borderId="0" xfId="25" applyNumberFormat="1" applyFont="1" applyFill="1" applyBorder="1" applyAlignment="1">
      <alignment wrapText="1"/>
    </xf>
    <xf numFmtId="4" fontId="15" fillId="2" borderId="16" xfId="26" applyNumberFormat="1" applyFont="1" applyFill="1" applyBorder="1" applyAlignment="1">
      <alignment horizontal="right" wrapText="1"/>
    </xf>
    <xf numFmtId="39" fontId="26" fillId="2" borderId="17" xfId="26" applyNumberFormat="1" applyFont="1" applyFill="1" applyBorder="1" applyAlignment="1">
      <alignment horizontal="right"/>
    </xf>
    <xf numFmtId="4" fontId="15" fillId="2" borderId="13" xfId="26" applyNumberFormat="1" applyFont="1" applyFill="1" applyBorder="1" applyAlignment="1">
      <alignment horizontal="right" wrapText="1"/>
    </xf>
    <xf numFmtId="4" fontId="15" fillId="2" borderId="14" xfId="26" applyNumberFormat="1" applyFont="1" applyFill="1" applyBorder="1" applyAlignment="1">
      <alignment horizontal="right" wrapText="1"/>
    </xf>
    <xf numFmtId="0" fontId="15" fillId="2" borderId="33" xfId="25" applyFont="1" applyFill="1" applyBorder="1" applyAlignment="1">
      <alignment horizontal="left" wrapText="1"/>
    </xf>
    <xf numFmtId="0" fontId="15" fillId="2" borderId="34" xfId="25" applyFont="1" applyFill="1" applyBorder="1" applyAlignment="1">
      <alignment wrapText="1"/>
    </xf>
    <xf numFmtId="164" fontId="15" fillId="2" borderId="34" xfId="26" applyFont="1" applyFill="1" applyBorder="1" applyAlignment="1">
      <alignment horizontal="right" wrapText="1"/>
    </xf>
    <xf numFmtId="4" fontId="15" fillId="2" borderId="34" xfId="26" applyNumberFormat="1" applyFont="1" applyFill="1" applyBorder="1" applyAlignment="1">
      <alignment horizontal="right"/>
    </xf>
    <xf numFmtId="39" fontId="15" fillId="2" borderId="34" xfId="26" applyNumberFormat="1" applyFont="1" applyFill="1" applyBorder="1" applyAlignment="1">
      <alignment horizontal="right"/>
    </xf>
    <xf numFmtId="39" fontId="15" fillId="2" borderId="34" xfId="26" applyNumberFormat="1" applyFont="1" applyFill="1" applyBorder="1" applyAlignment="1">
      <alignment horizontal="right" wrapText="1"/>
    </xf>
    <xf numFmtId="39" fontId="15" fillId="2" borderId="35" xfId="26" applyNumberFormat="1" applyFont="1" applyFill="1" applyBorder="1" applyAlignment="1">
      <alignment horizontal="right"/>
    </xf>
    <xf numFmtId="164" fontId="14" fillId="2" borderId="22" xfId="26" applyFont="1" applyFill="1" applyBorder="1"/>
    <xf numFmtId="164" fontId="14" fillId="2" borderId="36" xfId="26" applyFont="1" applyFill="1" applyBorder="1"/>
    <xf numFmtId="4" fontId="12" fillId="2" borderId="2" xfId="26" applyNumberFormat="1" applyFont="1" applyFill="1" applyBorder="1" applyAlignment="1">
      <alignment horizontal="right"/>
    </xf>
    <xf numFmtId="0" fontId="22" fillId="2" borderId="0" xfId="25" applyFont="1" applyFill="1" applyBorder="1"/>
    <xf numFmtId="164" fontId="22" fillId="2" borderId="0" xfId="26" applyFont="1" applyFill="1" applyBorder="1"/>
    <xf numFmtId="164" fontId="22" fillId="2" borderId="5" xfId="26" applyFont="1" applyFill="1" applyBorder="1"/>
    <xf numFmtId="0" fontId="16" fillId="2" borderId="4" xfId="25" applyFont="1" applyFill="1" applyBorder="1"/>
    <xf numFmtId="0" fontId="16" fillId="2" borderId="0" xfId="25" applyFont="1" applyFill="1" applyBorder="1"/>
    <xf numFmtId="164" fontId="16" fillId="2" borderId="0" xfId="26" applyFont="1" applyFill="1" applyBorder="1"/>
    <xf numFmtId="164" fontId="16" fillId="2" borderId="5" xfId="26" applyFont="1" applyFill="1" applyBorder="1"/>
    <xf numFmtId="164" fontId="24" fillId="2" borderId="0" xfId="26" applyFont="1" applyFill="1" applyBorder="1"/>
    <xf numFmtId="0" fontId="17" fillId="2" borderId="4" xfId="25" applyFont="1" applyFill="1" applyBorder="1"/>
    <xf numFmtId="0" fontId="17" fillId="2" borderId="0" xfId="25" applyFont="1" applyFill="1" applyBorder="1"/>
    <xf numFmtId="0" fontId="17" fillId="2" borderId="5" xfId="25" applyFont="1" applyFill="1" applyBorder="1"/>
    <xf numFmtId="164" fontId="13" fillId="2" borderId="0" xfId="26" applyFont="1" applyFill="1" applyBorder="1"/>
    <xf numFmtId="164" fontId="17" fillId="2" borderId="0" xfId="26" applyFont="1" applyFill="1" applyBorder="1"/>
    <xf numFmtId="4" fontId="17" fillId="2" borderId="0" xfId="26" applyNumberFormat="1" applyFont="1" applyFill="1" applyBorder="1" applyAlignment="1">
      <alignment horizontal="right"/>
    </xf>
    <xf numFmtId="164" fontId="17" fillId="2" borderId="5" xfId="26" applyFont="1" applyFill="1" applyBorder="1"/>
    <xf numFmtId="0" fontId="22" fillId="2" borderId="28" xfId="25" applyFont="1" applyFill="1" applyBorder="1"/>
    <xf numFmtId="4" fontId="22" fillId="2" borderId="28" xfId="25" applyNumberFormat="1" applyFont="1" applyFill="1" applyBorder="1"/>
    <xf numFmtId="164" fontId="22" fillId="2" borderId="28" xfId="26" applyFont="1" applyFill="1" applyBorder="1"/>
    <xf numFmtId="164" fontId="22" fillId="2" borderId="29" xfId="26" applyFont="1" applyFill="1" applyBorder="1"/>
    <xf numFmtId="4" fontId="12" fillId="2" borderId="0" xfId="25" applyNumberFormat="1" applyFont="1" applyFill="1" applyBorder="1" applyAlignment="1">
      <alignment horizontal="right"/>
    </xf>
    <xf numFmtId="0" fontId="12" fillId="2" borderId="5" xfId="25" applyFont="1" applyFill="1" applyBorder="1"/>
    <xf numFmtId="0" fontId="12" fillId="2" borderId="21" xfId="25" applyFont="1" applyFill="1" applyBorder="1" applyAlignment="1">
      <alignment horizontal="center" vertical="center" wrapText="1"/>
    </xf>
    <xf numFmtId="0" fontId="12" fillId="2" borderId="22" xfId="25" applyFont="1" applyFill="1" applyBorder="1" applyAlignment="1">
      <alignment horizontal="center" vertical="center" wrapText="1"/>
    </xf>
    <xf numFmtId="164" fontId="12" fillId="2" borderId="22" xfId="26" applyFont="1" applyFill="1" applyBorder="1" applyAlignment="1">
      <alignment horizontal="center" vertical="center" wrapText="1"/>
    </xf>
    <xf numFmtId="4" fontId="12" fillId="2" borderId="22" xfId="26" applyNumberFormat="1" applyFont="1" applyFill="1" applyBorder="1" applyAlignment="1">
      <alignment horizontal="center" vertical="center" wrapText="1"/>
    </xf>
    <xf numFmtId="164" fontId="12" fillId="2" borderId="23" xfId="26" applyFont="1" applyFill="1" applyBorder="1" applyAlignment="1">
      <alignment horizontal="center" vertical="center" wrapText="1"/>
    </xf>
    <xf numFmtId="0" fontId="14" fillId="2" borderId="9" xfId="25" applyFont="1" applyFill="1" applyBorder="1" applyAlignment="1">
      <alignment horizontal="left"/>
    </xf>
    <xf numFmtId="0" fontId="14" fillId="2" borderId="10" xfId="25" applyFont="1" applyFill="1" applyBorder="1" applyAlignment="1">
      <alignment horizontal="center"/>
    </xf>
    <xf numFmtId="0" fontId="14" fillId="2" borderId="10" xfId="25" applyFont="1" applyFill="1" applyBorder="1" applyAlignment="1">
      <alignment horizontal="left"/>
    </xf>
    <xf numFmtId="164" fontId="14" fillId="2" borderId="10" xfId="25" applyNumberFormat="1" applyFont="1" applyFill="1" applyBorder="1" applyAlignment="1">
      <alignment horizontal="center"/>
    </xf>
    <xf numFmtId="4" fontId="15" fillId="2" borderId="10" xfId="26" applyNumberFormat="1" applyFont="1" applyFill="1" applyBorder="1" applyAlignment="1">
      <alignment horizontal="right"/>
    </xf>
    <xf numFmtId="164" fontId="14" fillId="2" borderId="11" xfId="25" applyNumberFormat="1" applyFont="1" applyFill="1" applyBorder="1" applyAlignment="1">
      <alignment horizontal="center"/>
    </xf>
    <xf numFmtId="4" fontId="15" fillId="2" borderId="16" xfId="25" applyNumberFormat="1" applyFont="1" applyFill="1" applyBorder="1" applyAlignment="1">
      <alignment horizontal="right"/>
    </xf>
    <xf numFmtId="0" fontId="12" fillId="2" borderId="16" xfId="25" applyFont="1" applyFill="1" applyBorder="1" applyAlignment="1">
      <alignment wrapText="1"/>
    </xf>
    <xf numFmtId="39" fontId="15" fillId="2" borderId="20" xfId="26" applyNumberFormat="1" applyFont="1" applyFill="1" applyBorder="1" applyAlignment="1">
      <alignment horizontal="right"/>
    </xf>
    <xf numFmtId="4" fontId="15" fillId="2" borderId="0" xfId="25" applyNumberFormat="1" applyFont="1" applyFill="1" applyBorder="1" applyAlignment="1">
      <alignment horizontal="right"/>
    </xf>
    <xf numFmtId="164" fontId="15" fillId="2" borderId="26" xfId="26" applyFont="1" applyFill="1" applyBorder="1" applyAlignment="1">
      <alignment horizontal="right"/>
    </xf>
    <xf numFmtId="4" fontId="15" fillId="2" borderId="16" xfId="25" applyNumberFormat="1" applyFont="1" applyFill="1" applyBorder="1" applyAlignment="1">
      <alignment horizontal="right" wrapText="1"/>
    </xf>
    <xf numFmtId="39" fontId="15" fillId="2" borderId="17" xfId="26" applyNumberFormat="1" applyFont="1" applyFill="1" applyBorder="1" applyAlignment="1">
      <alignment horizontal="right" wrapText="1"/>
    </xf>
    <xf numFmtId="4" fontId="15" fillId="2" borderId="19" xfId="25" applyNumberFormat="1" applyFont="1" applyFill="1" applyBorder="1" applyAlignment="1">
      <alignment horizontal="right"/>
    </xf>
    <xf numFmtId="0" fontId="12" fillId="2" borderId="0" xfId="25" applyFont="1" applyFill="1" applyBorder="1" applyAlignment="1">
      <alignment horizontal="center"/>
    </xf>
    <xf numFmtId="0" fontId="13" fillId="2" borderId="27" xfId="25" applyFont="1" applyFill="1" applyBorder="1"/>
    <xf numFmtId="4" fontId="12" fillId="2" borderId="28" xfId="26" applyNumberFormat="1" applyFont="1" applyFill="1" applyBorder="1" applyAlignment="1">
      <alignment horizontal="right"/>
    </xf>
    <xf numFmtId="0" fontId="12" fillId="2" borderId="9" xfId="25" applyFont="1" applyFill="1" applyBorder="1" applyAlignment="1">
      <alignment horizontal="center" vertical="center" wrapText="1"/>
    </xf>
    <xf numFmtId="0" fontId="12" fillId="2" borderId="10" xfId="25" applyFont="1" applyFill="1" applyBorder="1" applyAlignment="1">
      <alignment horizontal="center" vertical="center" wrapText="1"/>
    </xf>
    <xf numFmtId="164" fontId="12" fillId="2" borderId="10" xfId="26" applyFont="1" applyFill="1" applyBorder="1" applyAlignment="1">
      <alignment horizontal="center" vertical="center" wrapText="1"/>
    </xf>
    <xf numFmtId="4" fontId="12" fillId="2" borderId="10" xfId="26" applyNumberFormat="1" applyFont="1" applyFill="1" applyBorder="1" applyAlignment="1">
      <alignment horizontal="center" vertical="center" wrapText="1"/>
    </xf>
    <xf numFmtId="164" fontId="12" fillId="2" borderId="11" xfId="26" applyFont="1" applyFill="1" applyBorder="1" applyAlignment="1">
      <alignment horizontal="center" vertical="center" wrapText="1"/>
    </xf>
    <xf numFmtId="0" fontId="14" fillId="2" borderId="30" xfId="25" applyFont="1" applyFill="1" applyBorder="1"/>
    <xf numFmtId="0" fontId="14" fillId="2" borderId="31" xfId="25" applyFont="1" applyFill="1" applyBorder="1"/>
    <xf numFmtId="39" fontId="14" fillId="2" borderId="31" xfId="26" applyNumberFormat="1" applyFont="1" applyFill="1" applyBorder="1" applyAlignment="1">
      <alignment horizontal="right"/>
    </xf>
    <xf numFmtId="39" fontId="14" fillId="2" borderId="32" xfId="26" applyNumberFormat="1" applyFont="1" applyFill="1" applyBorder="1" applyAlignment="1">
      <alignment horizontal="right"/>
    </xf>
    <xf numFmtId="0" fontId="15" fillId="2" borderId="25" xfId="25" applyFont="1" applyFill="1" applyBorder="1" applyAlignment="1">
      <alignment wrapText="1"/>
    </xf>
    <xf numFmtId="39" fontId="15" fillId="2" borderId="26" xfId="26" applyNumberFormat="1" applyFont="1" applyFill="1" applyBorder="1" applyAlignment="1">
      <alignment horizontal="right"/>
    </xf>
    <xf numFmtId="0" fontId="15" fillId="2" borderId="16" xfId="25" applyFont="1" applyFill="1" applyBorder="1" applyAlignment="1">
      <alignment horizontal="left" wrapText="1"/>
    </xf>
    <xf numFmtId="4" fontId="15" fillId="2" borderId="34" xfId="25" applyNumberFormat="1" applyFont="1" applyFill="1" applyBorder="1" applyAlignment="1">
      <alignment horizontal="right" wrapText="1"/>
    </xf>
    <xf numFmtId="39" fontId="15" fillId="2" borderId="35" xfId="26" applyNumberFormat="1" applyFont="1" applyFill="1" applyBorder="1" applyAlignment="1">
      <alignment horizontal="right" wrapText="1"/>
    </xf>
    <xf numFmtId="39" fontId="14" fillId="2" borderId="36" xfId="26" applyNumberFormat="1" applyFont="1" applyFill="1" applyBorder="1" applyAlignment="1">
      <alignment horizontal="right"/>
    </xf>
    <xf numFmtId="4" fontId="14" fillId="2" borderId="36" xfId="26" applyNumberFormat="1" applyFont="1" applyFill="1" applyBorder="1" applyAlignment="1">
      <alignment horizontal="right"/>
    </xf>
    <xf numFmtId="164" fontId="12" fillId="2" borderId="5" xfId="26" applyFont="1" applyFill="1" applyBorder="1" applyAlignment="1">
      <alignment wrapText="1"/>
    </xf>
    <xf numFmtId="39" fontId="16" fillId="2" borderId="0" xfId="25" applyNumberFormat="1" applyFont="1" applyFill="1" applyBorder="1"/>
    <xf numFmtId="0" fontId="16" fillId="2" borderId="5" xfId="25" applyFont="1" applyFill="1" applyBorder="1"/>
    <xf numFmtId="0" fontId="12" fillId="2" borderId="0" xfId="28" applyFont="1" applyFill="1" applyBorder="1"/>
    <xf numFmtId="0" fontId="12" fillId="2" borderId="0" xfId="28" applyFont="1" applyFill="1" applyBorder="1" applyAlignment="1">
      <alignment wrapText="1"/>
    </xf>
    <xf numFmtId="164" fontId="12" fillId="2" borderId="0" xfId="29" applyFont="1" applyFill="1" applyBorder="1"/>
    <xf numFmtId="0" fontId="12" fillId="2" borderId="4" xfId="28" applyFont="1" applyFill="1" applyBorder="1"/>
    <xf numFmtId="164" fontId="12" fillId="2" borderId="5" xfId="29" applyFont="1" applyFill="1" applyBorder="1"/>
    <xf numFmtId="0" fontId="13" fillId="2" borderId="4" xfId="28" applyFont="1" applyFill="1" applyBorder="1"/>
    <xf numFmtId="14" fontId="12" fillId="2" borderId="5" xfId="29" applyNumberFormat="1" applyFont="1" applyFill="1" applyBorder="1"/>
    <xf numFmtId="0" fontId="12" fillId="2" borderId="27" xfId="28" applyFont="1" applyFill="1" applyBorder="1"/>
    <xf numFmtId="0" fontId="12" fillId="2" borderId="28" xfId="28" applyFont="1" applyFill="1" applyBorder="1"/>
    <xf numFmtId="0" fontId="12" fillId="2" borderId="28" xfId="28" applyFont="1" applyFill="1" applyBorder="1" applyAlignment="1">
      <alignment wrapText="1"/>
    </xf>
    <xf numFmtId="164" fontId="12" fillId="2" borderId="28" xfId="29" applyFont="1" applyFill="1" applyBorder="1"/>
    <xf numFmtId="164" fontId="12" fillId="2" borderId="29" xfId="29" applyFont="1" applyFill="1" applyBorder="1"/>
    <xf numFmtId="0" fontId="13" fillId="2" borderId="1" xfId="28" applyFont="1" applyFill="1" applyBorder="1"/>
    <xf numFmtId="0" fontId="12" fillId="2" borderId="2" xfId="28" applyFont="1" applyFill="1" applyBorder="1"/>
    <xf numFmtId="0" fontId="12" fillId="2" borderId="2" xfId="28" applyFont="1" applyFill="1" applyBorder="1" applyAlignment="1">
      <alignment wrapText="1"/>
    </xf>
    <xf numFmtId="164" fontId="12" fillId="2" borderId="2" xfId="29" applyFont="1" applyFill="1" applyBorder="1"/>
    <xf numFmtId="164" fontId="12" fillId="2" borderId="3" xfId="29" applyFont="1" applyFill="1" applyBorder="1"/>
    <xf numFmtId="0" fontId="12" fillId="2" borderId="21" xfId="28" applyFont="1" applyFill="1" applyBorder="1" applyAlignment="1">
      <alignment horizontal="center" vertical="center" wrapText="1"/>
    </xf>
    <xf numFmtId="0" fontId="12" fillId="2" borderId="22" xfId="28" applyFont="1" applyFill="1" applyBorder="1" applyAlignment="1">
      <alignment horizontal="center" vertical="center" wrapText="1"/>
    </xf>
    <xf numFmtId="164" fontId="12" fillId="2" borderId="22" xfId="29" applyFont="1" applyFill="1" applyBorder="1" applyAlignment="1">
      <alignment horizontal="center" vertical="center" wrapText="1"/>
    </xf>
    <xf numFmtId="164" fontId="12" fillId="2" borderId="23" xfId="29" applyFont="1" applyFill="1" applyBorder="1" applyAlignment="1">
      <alignment horizontal="center" vertical="center" wrapText="1"/>
    </xf>
    <xf numFmtId="0" fontId="14" fillId="2" borderId="21" xfId="28" applyFont="1" applyFill="1" applyBorder="1" applyAlignment="1">
      <alignment horizontal="left"/>
    </xf>
    <xf numFmtId="0" fontId="14" fillId="2" borderId="22" xfId="28" applyFont="1" applyFill="1" applyBorder="1" applyAlignment="1">
      <alignment horizontal="center"/>
    </xf>
    <xf numFmtId="0" fontId="14" fillId="2" borderId="22" xfId="28" applyFont="1" applyFill="1" applyBorder="1" applyAlignment="1">
      <alignment horizontal="left" wrapText="1"/>
    </xf>
    <xf numFmtId="39" fontId="14" fillId="2" borderId="22" xfId="29" applyNumberFormat="1" applyFont="1" applyFill="1" applyBorder="1" applyAlignment="1">
      <alignment horizontal="right"/>
    </xf>
    <xf numFmtId="39" fontId="14" fillId="2" borderId="23" xfId="29" applyNumberFormat="1" applyFont="1" applyFill="1" applyBorder="1" applyAlignment="1">
      <alignment horizontal="right"/>
    </xf>
    <xf numFmtId="0" fontId="13" fillId="2" borderId="0" xfId="28" applyFont="1" applyFill="1" applyBorder="1"/>
    <xf numFmtId="0" fontId="15" fillId="2" borderId="12" xfId="28" applyFont="1" applyFill="1" applyBorder="1" applyAlignment="1">
      <alignment horizontal="left"/>
    </xf>
    <xf numFmtId="0" fontId="15" fillId="2" borderId="13" xfId="28" applyFont="1" applyFill="1" applyBorder="1"/>
    <xf numFmtId="0" fontId="15" fillId="2" borderId="13" xfId="28" applyFont="1" applyFill="1" applyBorder="1" applyAlignment="1">
      <alignment wrapText="1"/>
    </xf>
    <xf numFmtId="4" fontId="18" fillId="2" borderId="13" xfId="28" applyNumberFormat="1" applyFont="1" applyFill="1" applyBorder="1" applyAlignment="1">
      <alignment horizontal="right" vertical="center" wrapText="1" readingOrder="1"/>
    </xf>
    <xf numFmtId="4" fontId="18" fillId="2" borderId="14" xfId="28" applyNumberFormat="1" applyFont="1" applyFill="1" applyBorder="1" applyAlignment="1">
      <alignment horizontal="right" vertical="center" wrapText="1" readingOrder="1"/>
    </xf>
    <xf numFmtId="0" fontId="15" fillId="2" borderId="15" xfId="28" applyFont="1" applyFill="1" applyBorder="1" applyAlignment="1">
      <alignment horizontal="left"/>
    </xf>
    <xf numFmtId="0" fontId="15" fillId="2" borderId="16" xfId="28" applyFont="1" applyFill="1" applyBorder="1"/>
    <xf numFmtId="0" fontId="15" fillId="2" borderId="16" xfId="28" applyFont="1" applyFill="1" applyBorder="1" applyAlignment="1">
      <alignment wrapText="1"/>
    </xf>
    <xf numFmtId="4" fontId="18" fillId="2" borderId="16" xfId="28" applyNumberFormat="1" applyFont="1" applyFill="1" applyBorder="1" applyAlignment="1">
      <alignment horizontal="right" vertical="center" wrapText="1" readingOrder="1"/>
    </xf>
    <xf numFmtId="4" fontId="18" fillId="2" borderId="17" xfId="28" applyNumberFormat="1" applyFont="1" applyFill="1" applyBorder="1" applyAlignment="1">
      <alignment horizontal="right" vertical="center" wrapText="1" readingOrder="1"/>
    </xf>
    <xf numFmtId="4" fontId="19" fillId="2" borderId="16" xfId="28" applyNumberFormat="1" applyFont="1" applyFill="1" applyBorder="1" applyAlignment="1">
      <alignment horizontal="right" vertical="center" wrapText="1" readingOrder="1"/>
    </xf>
    <xf numFmtId="4" fontId="19" fillId="2" borderId="17" xfId="28" applyNumberFormat="1" applyFont="1" applyFill="1" applyBorder="1" applyAlignment="1">
      <alignment horizontal="right" vertical="center" wrapText="1" readingOrder="1"/>
    </xf>
    <xf numFmtId="4" fontId="20" fillId="2" borderId="16" xfId="28" applyNumberFormat="1" applyFont="1" applyFill="1" applyBorder="1" applyAlignment="1">
      <alignment horizontal="right" vertical="center" wrapText="1" readingOrder="1"/>
    </xf>
    <xf numFmtId="0" fontId="15" fillId="2" borderId="18" xfId="28" applyFont="1" applyFill="1" applyBorder="1" applyAlignment="1">
      <alignment horizontal="left"/>
    </xf>
    <xf numFmtId="0" fontId="15" fillId="2" borderId="19" xfId="28" applyFont="1" applyFill="1" applyBorder="1"/>
    <xf numFmtId="0" fontId="15" fillId="2" borderId="19" xfId="28" applyFont="1" applyFill="1" applyBorder="1" applyAlignment="1">
      <alignment wrapText="1"/>
    </xf>
    <xf numFmtId="4" fontId="18" fillId="2" borderId="19" xfId="28" applyNumberFormat="1" applyFont="1" applyFill="1" applyBorder="1" applyAlignment="1">
      <alignment horizontal="right" vertical="center" wrapText="1" readingOrder="1"/>
    </xf>
    <xf numFmtId="4" fontId="18" fillId="2" borderId="20" xfId="28" applyNumberFormat="1" applyFont="1" applyFill="1" applyBorder="1" applyAlignment="1">
      <alignment horizontal="right" vertical="center" wrapText="1" readingOrder="1"/>
    </xf>
    <xf numFmtId="0" fontId="15" fillId="2" borderId="0" xfId="28" applyFont="1" applyFill="1" applyBorder="1" applyAlignment="1">
      <alignment horizontal="left"/>
    </xf>
    <xf numFmtId="0" fontId="15" fillId="2" borderId="0" xfId="28" applyFont="1" applyFill="1" applyBorder="1"/>
    <xf numFmtId="0" fontId="15" fillId="2" borderId="0" xfId="28" applyFont="1" applyFill="1" applyBorder="1" applyAlignment="1">
      <alignment wrapText="1"/>
    </xf>
    <xf numFmtId="4" fontId="18" fillId="2" borderId="0" xfId="28" applyNumberFormat="1" applyFont="1" applyFill="1" applyBorder="1" applyAlignment="1">
      <alignment horizontal="right" vertical="center" wrapText="1" readingOrder="1"/>
    </xf>
    <xf numFmtId="39" fontId="15" fillId="2" borderId="0" xfId="29" applyNumberFormat="1" applyFont="1" applyFill="1" applyBorder="1" applyAlignment="1">
      <alignment horizontal="right"/>
    </xf>
    <xf numFmtId="0" fontId="18" fillId="2" borderId="0" xfId="28" applyNumberFormat="1" applyFont="1" applyFill="1" applyBorder="1" applyAlignment="1">
      <alignment horizontal="right" vertical="center" wrapText="1" readingOrder="1"/>
    </xf>
    <xf numFmtId="4" fontId="21" fillId="2" borderId="0" xfId="28" applyNumberFormat="1" applyFont="1" applyFill="1" applyBorder="1" applyAlignment="1">
      <alignment vertical="top" wrapText="1" readingOrder="1"/>
    </xf>
    <xf numFmtId="0" fontId="13" fillId="2" borderId="6" xfId="28" applyFont="1" applyFill="1" applyBorder="1"/>
    <xf numFmtId="0" fontId="12" fillId="2" borderId="7" xfId="28" applyFont="1" applyFill="1" applyBorder="1"/>
    <xf numFmtId="0" fontId="12" fillId="2" borderId="7" xfId="28" applyFont="1" applyFill="1" applyBorder="1" applyAlignment="1">
      <alignment wrapText="1"/>
    </xf>
    <xf numFmtId="164" fontId="12" fillId="2" borderId="7" xfId="29" applyFont="1" applyFill="1" applyBorder="1"/>
    <xf numFmtId="164" fontId="12" fillId="2" borderId="8" xfId="29" applyFont="1" applyFill="1" applyBorder="1"/>
    <xf numFmtId="0" fontId="12" fillId="2" borderId="1" xfId="28" applyFont="1" applyFill="1" applyBorder="1" applyAlignment="1">
      <alignment horizontal="center" vertical="center" wrapText="1"/>
    </xf>
    <xf numFmtId="0" fontId="12" fillId="2" borderId="30" xfId="28" applyFont="1" applyFill="1" applyBorder="1" applyAlignment="1">
      <alignment horizontal="center" vertical="center" wrapText="1"/>
    </xf>
    <xf numFmtId="0" fontId="12" fillId="2" borderId="31" xfId="28" applyFont="1" applyFill="1" applyBorder="1" applyAlignment="1">
      <alignment horizontal="center" vertical="center" wrapText="1"/>
    </xf>
    <xf numFmtId="164" fontId="12" fillId="2" borderId="31" xfId="29" applyFont="1" applyFill="1" applyBorder="1" applyAlignment="1">
      <alignment horizontal="center" vertical="center" wrapText="1"/>
    </xf>
    <xf numFmtId="0" fontId="15" fillId="2" borderId="24" xfId="28" applyFont="1" applyFill="1" applyBorder="1" applyAlignment="1">
      <alignment horizontal="left"/>
    </xf>
    <xf numFmtId="0" fontId="15" fillId="2" borderId="25" xfId="28" applyFont="1" applyFill="1" applyBorder="1"/>
    <xf numFmtId="0" fontId="15" fillId="2" borderId="25" xfId="28" applyFont="1" applyFill="1" applyBorder="1" applyAlignment="1">
      <alignment wrapText="1"/>
    </xf>
    <xf numFmtId="4" fontId="18" fillId="2" borderId="25" xfId="28" applyNumberFormat="1" applyFont="1" applyFill="1" applyBorder="1" applyAlignment="1">
      <alignment horizontal="right" vertical="center" wrapText="1" readingOrder="1"/>
    </xf>
    <xf numFmtId="4" fontId="18" fillId="2" borderId="26" xfId="28" applyNumberFormat="1" applyFont="1" applyFill="1" applyBorder="1" applyAlignment="1">
      <alignment horizontal="right" vertical="center" wrapText="1" readingOrder="1"/>
    </xf>
    <xf numFmtId="0" fontId="26" fillId="2" borderId="0" xfId="28" applyFont="1" applyFill="1" applyAlignment="1">
      <alignment horizontal="justify" vertical="center"/>
    </xf>
    <xf numFmtId="0" fontId="12" fillId="2" borderId="6" xfId="28" applyFont="1" applyFill="1" applyBorder="1" applyAlignment="1">
      <alignment horizontal="center" vertical="center" wrapText="1"/>
    </xf>
    <xf numFmtId="39" fontId="15" fillId="2" borderId="13" xfId="29" applyNumberFormat="1" applyFont="1" applyFill="1" applyBorder="1" applyAlignment="1">
      <alignment horizontal="right"/>
    </xf>
    <xf numFmtId="39" fontId="15" fillId="2" borderId="14" xfId="29" applyNumberFormat="1" applyFont="1" applyFill="1" applyBorder="1" applyAlignment="1">
      <alignment horizontal="right"/>
    </xf>
    <xf numFmtId="0" fontId="15" fillId="2" borderId="33" xfId="28" applyFont="1" applyFill="1" applyBorder="1" applyAlignment="1">
      <alignment horizontal="left"/>
    </xf>
    <xf numFmtId="0" fontId="15" fillId="2" borderId="34" xfId="28" applyFont="1" applyFill="1" applyBorder="1"/>
    <xf numFmtId="0" fontId="15" fillId="2" borderId="34" xfId="28" applyFont="1" applyFill="1" applyBorder="1" applyAlignment="1">
      <alignment wrapText="1"/>
    </xf>
    <xf numFmtId="39" fontId="15" fillId="2" borderId="34" xfId="29" applyNumberFormat="1" applyFont="1" applyFill="1" applyBorder="1" applyAlignment="1">
      <alignment horizontal="right"/>
    </xf>
    <xf numFmtId="39" fontId="15" fillId="2" borderId="35" xfId="29" applyNumberFormat="1" applyFont="1" applyFill="1" applyBorder="1" applyAlignment="1">
      <alignment horizontal="right"/>
    </xf>
    <xf numFmtId="39" fontId="15" fillId="2" borderId="16" xfId="29" applyNumberFormat="1" applyFont="1" applyFill="1" applyBorder="1" applyAlignment="1">
      <alignment horizontal="right"/>
    </xf>
    <xf numFmtId="39" fontId="15" fillId="2" borderId="17" xfId="29" applyNumberFormat="1" applyFont="1" applyFill="1" applyBorder="1" applyAlignment="1">
      <alignment horizontal="right"/>
    </xf>
    <xf numFmtId="0" fontId="14" fillId="2" borderId="22" xfId="28" applyFont="1" applyFill="1" applyBorder="1"/>
    <xf numFmtId="0" fontId="14" fillId="2" borderId="22" xfId="28" applyFont="1" applyFill="1" applyBorder="1" applyAlignment="1">
      <alignment wrapText="1"/>
    </xf>
    <xf numFmtId="39" fontId="15" fillId="2" borderId="19" xfId="29" applyNumberFormat="1" applyFont="1" applyFill="1" applyBorder="1" applyAlignment="1">
      <alignment horizontal="right"/>
    </xf>
    <xf numFmtId="39" fontId="15" fillId="2" borderId="20" xfId="29" applyNumberFormat="1" applyFont="1" applyFill="1" applyBorder="1" applyAlignment="1">
      <alignment horizontal="right"/>
    </xf>
    <xf numFmtId="165" fontId="12" fillId="2" borderId="0" xfId="28" applyNumberFormat="1" applyFont="1" applyFill="1" applyBorder="1"/>
    <xf numFmtId="0" fontId="26" fillId="2" borderId="15" xfId="28" applyFont="1" applyFill="1" applyBorder="1" applyAlignment="1">
      <alignment horizontal="left"/>
    </xf>
    <xf numFmtId="0" fontId="26" fillId="2" borderId="16" xfId="28" applyFont="1" applyFill="1" applyBorder="1"/>
    <xf numFmtId="0" fontId="26" fillId="2" borderId="16" xfId="28" applyFont="1" applyFill="1" applyBorder="1" applyAlignment="1">
      <alignment wrapText="1"/>
    </xf>
    <xf numFmtId="4" fontId="12" fillId="2" borderId="0" xfId="28" applyNumberFormat="1" applyFont="1" applyFill="1" applyBorder="1"/>
    <xf numFmtId="0" fontId="12" fillId="2" borderId="0" xfId="28" applyFont="1" applyFill="1" applyBorder="1" applyAlignment="1">
      <alignment horizontal="center"/>
    </xf>
    <xf numFmtId="0" fontId="22" fillId="2" borderId="0" xfId="28" applyFont="1" applyFill="1" applyBorder="1"/>
    <xf numFmtId="0" fontId="22" fillId="2" borderId="0" xfId="28" applyFont="1" applyFill="1" applyBorder="1" applyAlignment="1">
      <alignment wrapText="1"/>
    </xf>
    <xf numFmtId="164" fontId="22" fillId="2" borderId="0" xfId="29" applyFont="1" applyFill="1" applyBorder="1"/>
    <xf numFmtId="39" fontId="14" fillId="2" borderId="30" xfId="29" applyNumberFormat="1" applyFont="1" applyFill="1" applyBorder="1" applyAlignment="1">
      <alignment horizontal="right"/>
    </xf>
    <xf numFmtId="39" fontId="14" fillId="2" borderId="37" xfId="29" applyNumberFormat="1" applyFont="1" applyFill="1" applyBorder="1" applyAlignment="1">
      <alignment horizontal="right"/>
    </xf>
    <xf numFmtId="0" fontId="12" fillId="2" borderId="1" xfId="28" applyFont="1" applyFill="1" applyBorder="1"/>
    <xf numFmtId="4" fontId="12" fillId="2" borderId="2" xfId="29" applyNumberFormat="1" applyFont="1" applyFill="1" applyBorder="1"/>
    <xf numFmtId="164" fontId="22" fillId="2" borderId="2" xfId="29" applyFont="1" applyFill="1" applyBorder="1"/>
    <xf numFmtId="0" fontId="28" fillId="2" borderId="4" xfId="28" applyFont="1" applyFill="1" applyBorder="1"/>
    <xf numFmtId="0" fontId="28" fillId="2" borderId="0" xfId="28" applyFont="1" applyFill="1" applyBorder="1"/>
    <xf numFmtId="0" fontId="28" fillId="2" borderId="0" xfId="28" applyFont="1" applyFill="1" applyBorder="1" applyAlignment="1">
      <alignment wrapText="1"/>
    </xf>
    <xf numFmtId="164" fontId="28" fillId="2" borderId="0" xfId="29" applyFont="1" applyFill="1" applyBorder="1"/>
    <xf numFmtId="164" fontId="32" fillId="2" borderId="0" xfId="29" applyFont="1" applyFill="1" applyBorder="1"/>
    <xf numFmtId="164" fontId="28" fillId="2" borderId="5" xfId="29" applyFont="1" applyFill="1" applyBorder="1"/>
    <xf numFmtId="39" fontId="12" fillId="2" borderId="0" xfId="28" applyNumberFormat="1" applyFont="1" applyFill="1" applyBorder="1"/>
    <xf numFmtId="0" fontId="13" fillId="2" borderId="0" xfId="28" applyFont="1" applyFill="1" applyBorder="1" applyAlignment="1">
      <alignment wrapText="1"/>
    </xf>
    <xf numFmtId="164" fontId="13" fillId="2" borderId="0" xfId="29" applyFont="1" applyFill="1" applyBorder="1"/>
    <xf numFmtId="164" fontId="22" fillId="2" borderId="5" xfId="29" applyFont="1" applyFill="1" applyBorder="1"/>
    <xf numFmtId="0" fontId="23" fillId="2" borderId="0" xfId="28" applyFont="1" applyFill="1" applyBorder="1"/>
    <xf numFmtId="0" fontId="13" fillId="2" borderId="28" xfId="28" applyFont="1" applyFill="1" applyBorder="1" applyAlignment="1">
      <alignment wrapText="1"/>
    </xf>
    <xf numFmtId="164" fontId="13" fillId="2" borderId="28" xfId="29" applyFont="1" applyFill="1" applyBorder="1"/>
    <xf numFmtId="4" fontId="25" fillId="2" borderId="0" xfId="28" applyNumberFormat="1" applyFont="1" applyFill="1" applyBorder="1" applyAlignment="1">
      <alignment horizontal="right" vertical="center" wrapText="1" readingOrder="1"/>
    </xf>
    <xf numFmtId="0" fontId="12" fillId="2" borderId="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left"/>
    </xf>
    <xf numFmtId="0" fontId="14" fillId="2" borderId="22" xfId="0" applyFont="1" applyFill="1" applyBorder="1" applyAlignment="1">
      <alignment horizontal="left"/>
    </xf>
    <xf numFmtId="0" fontId="14" fillId="2" borderId="23" xfId="0" applyFont="1" applyFill="1" applyBorder="1" applyAlignment="1">
      <alignment horizontal="left"/>
    </xf>
    <xf numFmtId="0" fontId="12" fillId="2" borderId="4" xfId="10" applyFont="1" applyFill="1" applyBorder="1" applyAlignment="1">
      <alignment horizontal="center"/>
    </xf>
    <xf numFmtId="0" fontId="12" fillId="2" borderId="0" xfId="10" applyFont="1" applyFill="1" applyBorder="1" applyAlignment="1">
      <alignment horizontal="center"/>
    </xf>
    <xf numFmtId="0" fontId="12" fillId="2" borderId="5" xfId="10" applyFont="1" applyFill="1" applyBorder="1" applyAlignment="1">
      <alignment horizontal="center"/>
    </xf>
    <xf numFmtId="0" fontId="12" fillId="2" borderId="1" xfId="10" applyFont="1" applyFill="1" applyBorder="1" applyAlignment="1">
      <alignment horizontal="center"/>
    </xf>
    <xf numFmtId="0" fontId="12" fillId="2" borderId="2" xfId="10" applyFont="1" applyFill="1" applyBorder="1" applyAlignment="1">
      <alignment horizontal="center"/>
    </xf>
    <xf numFmtId="0" fontId="12" fillId="2" borderId="3" xfId="10" applyFont="1" applyFill="1" applyBorder="1" applyAlignment="1">
      <alignment horizontal="center"/>
    </xf>
    <xf numFmtId="0" fontId="14" fillId="2" borderId="21" xfId="10" applyFont="1" applyFill="1" applyBorder="1" applyAlignment="1">
      <alignment horizontal="left"/>
    </xf>
    <xf numFmtId="0" fontId="14" fillId="2" borderId="22" xfId="10" applyFont="1" applyFill="1" applyBorder="1" applyAlignment="1">
      <alignment horizontal="left"/>
    </xf>
    <xf numFmtId="0" fontId="14" fillId="2" borderId="23" xfId="10" applyFont="1" applyFill="1" applyBorder="1" applyAlignment="1">
      <alignment horizontal="left"/>
    </xf>
    <xf numFmtId="0" fontId="28" fillId="2" borderId="4" xfId="13" applyFont="1" applyFill="1" applyBorder="1" applyAlignment="1">
      <alignment horizontal="center"/>
    </xf>
    <xf numFmtId="0" fontId="28" fillId="2" borderId="0" xfId="13" applyFont="1" applyFill="1" applyBorder="1" applyAlignment="1">
      <alignment horizontal="center"/>
    </xf>
    <xf numFmtId="0" fontId="28" fillId="2" borderId="5" xfId="13" applyFont="1" applyFill="1" applyBorder="1" applyAlignment="1">
      <alignment horizontal="center"/>
    </xf>
    <xf numFmtId="0" fontId="30" fillId="2" borderId="30" xfId="13" applyFont="1" applyFill="1" applyBorder="1" applyAlignment="1">
      <alignment horizontal="left"/>
    </xf>
    <xf numFmtId="0" fontId="30" fillId="2" borderId="31" xfId="13" applyFont="1" applyFill="1" applyBorder="1" applyAlignment="1">
      <alignment horizontal="left"/>
    </xf>
    <xf numFmtId="0" fontId="30" fillId="2" borderId="32" xfId="13" applyFont="1" applyFill="1" applyBorder="1" applyAlignment="1">
      <alignment horizontal="left"/>
    </xf>
    <xf numFmtId="0" fontId="28" fillId="2" borderId="1" xfId="13" applyFont="1" applyFill="1" applyBorder="1" applyAlignment="1">
      <alignment horizontal="center"/>
    </xf>
    <xf numFmtId="0" fontId="28" fillId="2" borderId="2" xfId="13" applyFont="1" applyFill="1" applyBorder="1" applyAlignment="1">
      <alignment horizontal="center"/>
    </xf>
    <xf numFmtId="0" fontId="28" fillId="2" borderId="3" xfId="13" applyFont="1" applyFill="1" applyBorder="1" applyAlignment="1">
      <alignment horizontal="center"/>
    </xf>
    <xf numFmtId="0" fontId="12" fillId="2" borderId="4" xfId="16" applyFont="1" applyFill="1" applyBorder="1" applyAlignment="1">
      <alignment horizontal="center"/>
    </xf>
    <xf numFmtId="0" fontId="12" fillId="2" borderId="0" xfId="16" applyFont="1" applyFill="1" applyBorder="1" applyAlignment="1">
      <alignment horizontal="center"/>
    </xf>
    <xf numFmtId="0" fontId="12" fillId="2" borderId="5" xfId="16" applyFont="1" applyFill="1" applyBorder="1" applyAlignment="1">
      <alignment horizontal="center"/>
    </xf>
    <xf numFmtId="0" fontId="12" fillId="2" borderId="1" xfId="16" applyFont="1" applyFill="1" applyBorder="1" applyAlignment="1">
      <alignment horizontal="center"/>
    </xf>
    <xf numFmtId="0" fontId="12" fillId="2" borderId="2" xfId="16" applyFont="1" applyFill="1" applyBorder="1" applyAlignment="1">
      <alignment horizontal="center"/>
    </xf>
    <xf numFmtId="0" fontId="12" fillId="2" borderId="3" xfId="16" applyFont="1" applyFill="1" applyBorder="1" applyAlignment="1">
      <alignment horizontal="center"/>
    </xf>
    <xf numFmtId="0" fontId="14" fillId="2" borderId="30" xfId="16" applyFont="1" applyFill="1" applyBorder="1" applyAlignment="1">
      <alignment horizontal="left"/>
    </xf>
    <xf numFmtId="0" fontId="14" fillId="2" borderId="31" xfId="16" applyFont="1" applyFill="1" applyBorder="1" applyAlignment="1">
      <alignment horizontal="left"/>
    </xf>
    <xf numFmtId="0" fontId="14" fillId="2" borderId="32" xfId="16" applyFont="1" applyFill="1" applyBorder="1" applyAlignment="1">
      <alignment horizontal="left"/>
    </xf>
    <xf numFmtId="0" fontId="12" fillId="2" borderId="4" xfId="19" applyFont="1" applyFill="1" applyBorder="1" applyAlignment="1">
      <alignment horizontal="center"/>
    </xf>
    <xf numFmtId="0" fontId="12" fillId="2" borderId="0" xfId="19" applyFont="1" applyFill="1" applyBorder="1" applyAlignment="1">
      <alignment horizontal="center"/>
    </xf>
    <xf numFmtId="0" fontId="12" fillId="2" borderId="5" xfId="19" applyFont="1" applyFill="1" applyBorder="1" applyAlignment="1">
      <alignment horizontal="center"/>
    </xf>
    <xf numFmtId="0" fontId="12" fillId="2" borderId="1" xfId="19" applyFont="1" applyFill="1" applyBorder="1" applyAlignment="1">
      <alignment horizontal="center"/>
    </xf>
    <xf numFmtId="0" fontId="12" fillId="2" borderId="2" xfId="19" applyFont="1" applyFill="1" applyBorder="1" applyAlignment="1">
      <alignment horizontal="center"/>
    </xf>
    <xf numFmtId="0" fontId="12" fillId="2" borderId="3" xfId="19" applyFont="1" applyFill="1" applyBorder="1" applyAlignment="1">
      <alignment horizontal="center"/>
    </xf>
    <xf numFmtId="0" fontId="14" fillId="2" borderId="30" xfId="19" applyFont="1" applyFill="1" applyBorder="1" applyAlignment="1">
      <alignment horizontal="left"/>
    </xf>
    <xf numFmtId="0" fontId="14" fillId="2" borderId="31" xfId="19" applyFont="1" applyFill="1" applyBorder="1" applyAlignment="1">
      <alignment horizontal="left"/>
    </xf>
    <xf numFmtId="0" fontId="14" fillId="2" borderId="32" xfId="19" applyFont="1" applyFill="1" applyBorder="1" applyAlignment="1">
      <alignment horizontal="left"/>
    </xf>
    <xf numFmtId="0" fontId="12" fillId="2" borderId="1" xfId="22" applyFont="1" applyFill="1" applyBorder="1" applyAlignment="1">
      <alignment horizontal="center"/>
    </xf>
    <xf numFmtId="0" fontId="12" fillId="2" borderId="2" xfId="22" applyFont="1" applyFill="1" applyBorder="1" applyAlignment="1">
      <alignment horizontal="center"/>
    </xf>
    <xf numFmtId="0" fontId="12" fillId="2" borderId="3" xfId="22" applyFont="1" applyFill="1" applyBorder="1" applyAlignment="1">
      <alignment horizontal="center"/>
    </xf>
    <xf numFmtId="0" fontId="12" fillId="2" borderId="4" xfId="22" applyFont="1" applyFill="1" applyBorder="1" applyAlignment="1">
      <alignment horizontal="center"/>
    </xf>
    <xf numFmtId="0" fontId="12" fillId="2" borderId="0" xfId="22" applyFont="1" applyFill="1" applyBorder="1" applyAlignment="1">
      <alignment horizontal="center"/>
    </xf>
    <xf numFmtId="0" fontId="12" fillId="2" borderId="5" xfId="22" applyFont="1" applyFill="1" applyBorder="1" applyAlignment="1">
      <alignment horizontal="center"/>
    </xf>
    <xf numFmtId="0" fontId="14" fillId="2" borderId="30" xfId="22" applyFont="1" applyFill="1" applyBorder="1" applyAlignment="1">
      <alignment horizontal="left"/>
    </xf>
    <xf numFmtId="0" fontId="14" fillId="2" borderId="31" xfId="22" applyFont="1" applyFill="1" applyBorder="1" applyAlignment="1">
      <alignment horizontal="left"/>
    </xf>
    <xf numFmtId="0" fontId="14" fillId="2" borderId="32" xfId="22" applyFont="1" applyFill="1" applyBorder="1" applyAlignment="1">
      <alignment horizontal="left"/>
    </xf>
    <xf numFmtId="0" fontId="12" fillId="2" borderId="4" xfId="28" applyFont="1" applyFill="1" applyBorder="1" applyAlignment="1">
      <alignment horizontal="center"/>
    </xf>
    <xf numFmtId="0" fontId="12" fillId="2" borderId="0" xfId="28" applyFont="1" applyFill="1" applyBorder="1" applyAlignment="1">
      <alignment horizontal="center"/>
    </xf>
    <xf numFmtId="0" fontId="12" fillId="2" borderId="5" xfId="28" applyFont="1" applyFill="1" applyBorder="1" applyAlignment="1">
      <alignment horizontal="center"/>
    </xf>
    <xf numFmtId="0" fontId="12" fillId="2" borderId="1" xfId="28" applyFont="1" applyFill="1" applyBorder="1" applyAlignment="1">
      <alignment horizontal="center"/>
    </xf>
    <xf numFmtId="0" fontId="12" fillId="2" borderId="2" xfId="28" applyFont="1" applyFill="1" applyBorder="1" applyAlignment="1">
      <alignment horizontal="center"/>
    </xf>
    <xf numFmtId="0" fontId="12" fillId="2" borderId="3" xfId="28" applyFont="1" applyFill="1" applyBorder="1" applyAlignment="1">
      <alignment horizontal="center"/>
    </xf>
    <xf numFmtId="0" fontId="14" fillId="2" borderId="30" xfId="28" applyFont="1" applyFill="1" applyBorder="1" applyAlignment="1">
      <alignment horizontal="left"/>
    </xf>
    <xf numFmtId="0" fontId="14" fillId="2" borderId="31" xfId="28" applyFont="1" applyFill="1" applyBorder="1" applyAlignment="1">
      <alignment horizontal="left"/>
    </xf>
    <xf numFmtId="0" fontId="14" fillId="2" borderId="32" xfId="28" applyFont="1" applyFill="1" applyBorder="1" applyAlignment="1">
      <alignment horizontal="left"/>
    </xf>
    <xf numFmtId="0" fontId="13" fillId="2" borderId="27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3" fillId="2" borderId="29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4" fillId="2" borderId="21" xfId="5" applyFont="1" applyFill="1" applyBorder="1" applyAlignment="1">
      <alignment horizontal="left"/>
    </xf>
    <xf numFmtId="0" fontId="14" fillId="2" borderId="22" xfId="5" applyFont="1" applyFill="1" applyBorder="1" applyAlignment="1">
      <alignment horizontal="left"/>
    </xf>
    <xf numFmtId="0" fontId="17" fillId="2" borderId="0" xfId="5" applyFont="1" applyFill="1" applyBorder="1" applyAlignment="1">
      <alignment horizontal="left"/>
    </xf>
    <xf numFmtId="0" fontId="12" fillId="2" borderId="4" xfId="5" applyFont="1" applyFill="1" applyBorder="1" applyAlignment="1">
      <alignment horizontal="center"/>
    </xf>
    <xf numFmtId="0" fontId="12" fillId="2" borderId="0" xfId="5" applyFont="1" applyFill="1" applyBorder="1" applyAlignment="1">
      <alignment horizontal="center"/>
    </xf>
    <xf numFmtId="0" fontId="12" fillId="2" borderId="5" xfId="5" applyFont="1" applyFill="1" applyBorder="1" applyAlignment="1">
      <alignment horizontal="center"/>
    </xf>
    <xf numFmtId="0" fontId="13" fillId="2" borderId="27" xfId="5" applyFont="1" applyFill="1" applyBorder="1" applyAlignment="1">
      <alignment horizontal="left"/>
    </xf>
    <xf numFmtId="0" fontId="13" fillId="2" borderId="28" xfId="5" applyFont="1" applyFill="1" applyBorder="1" applyAlignment="1">
      <alignment horizontal="left"/>
    </xf>
    <xf numFmtId="0" fontId="13" fillId="2" borderId="29" xfId="5" applyFont="1" applyFill="1" applyBorder="1" applyAlignment="1">
      <alignment horizontal="left"/>
    </xf>
    <xf numFmtId="0" fontId="12" fillId="2" borderId="1" xfId="5" applyFont="1" applyFill="1" applyBorder="1" applyAlignment="1">
      <alignment horizontal="center"/>
    </xf>
    <xf numFmtId="0" fontId="12" fillId="2" borderId="2" xfId="5" applyFont="1" applyFill="1" applyBorder="1" applyAlignment="1">
      <alignment horizontal="center"/>
    </xf>
    <xf numFmtId="0" fontId="12" fillId="2" borderId="3" xfId="5" applyFont="1" applyFill="1" applyBorder="1" applyAlignment="1">
      <alignment horizontal="center"/>
    </xf>
    <xf numFmtId="0" fontId="13" fillId="2" borderId="6" xfId="5" applyFont="1" applyFill="1" applyBorder="1" applyAlignment="1">
      <alignment horizontal="left"/>
    </xf>
    <xf numFmtId="0" fontId="13" fillId="2" borderId="7" xfId="5" applyFont="1" applyFill="1" applyBorder="1" applyAlignment="1">
      <alignment horizontal="left"/>
    </xf>
    <xf numFmtId="0" fontId="13" fillId="2" borderId="8" xfId="5" applyFont="1" applyFill="1" applyBorder="1" applyAlignment="1">
      <alignment horizontal="left"/>
    </xf>
    <xf numFmtId="0" fontId="17" fillId="2" borderId="0" xfId="10" applyFont="1" applyFill="1" applyBorder="1" applyAlignment="1">
      <alignment horizontal="left"/>
    </xf>
    <xf numFmtId="0" fontId="13" fillId="2" borderId="27" xfId="10" applyFont="1" applyFill="1" applyBorder="1" applyAlignment="1">
      <alignment horizontal="left"/>
    </xf>
    <xf numFmtId="0" fontId="13" fillId="2" borderId="28" xfId="10" applyFont="1" applyFill="1" applyBorder="1" applyAlignment="1">
      <alignment horizontal="left"/>
    </xf>
    <xf numFmtId="0" fontId="13" fillId="2" borderId="29" xfId="10" applyFont="1" applyFill="1" applyBorder="1" applyAlignment="1">
      <alignment horizontal="left"/>
    </xf>
    <xf numFmtId="0" fontId="13" fillId="2" borderId="6" xfId="10" applyFont="1" applyFill="1" applyBorder="1" applyAlignment="1">
      <alignment horizontal="left"/>
    </xf>
    <xf numFmtId="0" fontId="13" fillId="2" borderId="7" xfId="10" applyFont="1" applyFill="1" applyBorder="1" applyAlignment="1">
      <alignment horizontal="left"/>
    </xf>
    <xf numFmtId="0" fontId="13" fillId="2" borderId="8" xfId="10" applyFont="1" applyFill="1" applyBorder="1" applyAlignment="1">
      <alignment horizontal="left"/>
    </xf>
    <xf numFmtId="0" fontId="14" fillId="2" borderId="21" xfId="13" applyFont="1" applyFill="1" applyBorder="1" applyAlignment="1">
      <alignment horizontal="left"/>
    </xf>
    <xf numFmtId="0" fontId="14" fillId="2" borderId="22" xfId="13" applyFont="1" applyFill="1" applyBorder="1" applyAlignment="1">
      <alignment horizontal="left"/>
    </xf>
    <xf numFmtId="0" fontId="12" fillId="2" borderId="4" xfId="13" applyFont="1" applyFill="1" applyBorder="1" applyAlignment="1">
      <alignment horizontal="center"/>
    </xf>
    <xf numFmtId="0" fontId="12" fillId="2" borderId="0" xfId="13" applyFont="1" applyFill="1" applyBorder="1" applyAlignment="1">
      <alignment horizontal="center"/>
    </xf>
    <xf numFmtId="0" fontId="12" fillId="2" borderId="5" xfId="13" applyFont="1" applyFill="1" applyBorder="1" applyAlignment="1">
      <alignment horizontal="center"/>
    </xf>
    <xf numFmtId="0" fontId="13" fillId="2" borderId="27" xfId="13" applyFont="1" applyFill="1" applyBorder="1" applyAlignment="1">
      <alignment horizontal="left"/>
    </xf>
    <xf numFmtId="0" fontId="13" fillId="2" borderId="28" xfId="13" applyFont="1" applyFill="1" applyBorder="1" applyAlignment="1">
      <alignment horizontal="left"/>
    </xf>
    <xf numFmtId="0" fontId="13" fillId="2" borderId="29" xfId="13" applyFont="1" applyFill="1" applyBorder="1" applyAlignment="1">
      <alignment horizontal="left"/>
    </xf>
    <xf numFmtId="0" fontId="12" fillId="2" borderId="1" xfId="13" applyFont="1" applyFill="1" applyBorder="1" applyAlignment="1">
      <alignment horizontal="center"/>
    </xf>
    <xf numFmtId="0" fontId="12" fillId="2" borderId="2" xfId="13" applyFont="1" applyFill="1" applyBorder="1" applyAlignment="1">
      <alignment horizontal="center"/>
    </xf>
    <xf numFmtId="0" fontId="12" fillId="2" borderId="3" xfId="13" applyFont="1" applyFill="1" applyBorder="1" applyAlignment="1">
      <alignment horizontal="center"/>
    </xf>
    <xf numFmtId="0" fontId="13" fillId="2" borderId="6" xfId="13" applyFont="1" applyFill="1" applyBorder="1" applyAlignment="1">
      <alignment horizontal="left"/>
    </xf>
    <xf numFmtId="0" fontId="13" fillId="2" borderId="7" xfId="13" applyFont="1" applyFill="1" applyBorder="1" applyAlignment="1">
      <alignment horizontal="left"/>
    </xf>
    <xf numFmtId="0" fontId="13" fillId="2" borderId="8" xfId="13" applyFont="1" applyFill="1" applyBorder="1" applyAlignment="1">
      <alignment horizontal="left"/>
    </xf>
    <xf numFmtId="0" fontId="14" fillId="2" borderId="21" xfId="16" applyFont="1" applyFill="1" applyBorder="1" applyAlignment="1">
      <alignment horizontal="left"/>
    </xf>
    <xf numFmtId="0" fontId="14" fillId="2" borderId="22" xfId="16" applyFont="1" applyFill="1" applyBorder="1" applyAlignment="1">
      <alignment horizontal="left"/>
    </xf>
    <xf numFmtId="0" fontId="13" fillId="2" borderId="27" xfId="16" applyFont="1" applyFill="1" applyBorder="1" applyAlignment="1">
      <alignment horizontal="left"/>
    </xf>
    <xf numFmtId="0" fontId="13" fillId="2" borderId="28" xfId="16" applyFont="1" applyFill="1" applyBorder="1" applyAlignment="1">
      <alignment horizontal="left"/>
    </xf>
    <xf numFmtId="0" fontId="13" fillId="2" borderId="29" xfId="16" applyFont="1" applyFill="1" applyBorder="1" applyAlignment="1">
      <alignment horizontal="left"/>
    </xf>
    <xf numFmtId="0" fontId="13" fillId="2" borderId="6" xfId="16" applyFont="1" applyFill="1" applyBorder="1" applyAlignment="1">
      <alignment horizontal="left"/>
    </xf>
    <xf numFmtId="0" fontId="13" fillId="2" borderId="7" xfId="16" applyFont="1" applyFill="1" applyBorder="1" applyAlignment="1">
      <alignment horizontal="left"/>
    </xf>
    <xf numFmtId="0" fontId="13" fillId="2" borderId="8" xfId="16" applyFont="1" applyFill="1" applyBorder="1" applyAlignment="1">
      <alignment horizontal="left"/>
    </xf>
    <xf numFmtId="0" fontId="30" fillId="2" borderId="21" xfId="19" applyFont="1" applyFill="1" applyBorder="1" applyAlignment="1">
      <alignment horizontal="left"/>
    </xf>
    <xf numFmtId="0" fontId="30" fillId="2" borderId="22" xfId="19" applyFont="1" applyFill="1" applyBorder="1" applyAlignment="1">
      <alignment horizontal="left"/>
    </xf>
    <xf numFmtId="0" fontId="28" fillId="2" borderId="4" xfId="19" applyFont="1" applyFill="1" applyBorder="1" applyAlignment="1">
      <alignment horizontal="center"/>
    </xf>
    <xf numFmtId="0" fontId="28" fillId="2" borderId="0" xfId="19" applyFont="1" applyFill="1" applyBorder="1" applyAlignment="1">
      <alignment horizontal="center"/>
    </xf>
    <xf numFmtId="0" fontId="28" fillId="2" borderId="5" xfId="19" applyFont="1" applyFill="1" applyBorder="1" applyAlignment="1">
      <alignment horizontal="center"/>
    </xf>
    <xf numFmtId="0" fontId="29" fillId="2" borderId="27" xfId="19" applyFont="1" applyFill="1" applyBorder="1" applyAlignment="1">
      <alignment horizontal="left"/>
    </xf>
    <xf numFmtId="0" fontId="29" fillId="2" borderId="28" xfId="19" applyFont="1" applyFill="1" applyBorder="1" applyAlignment="1">
      <alignment horizontal="left"/>
    </xf>
    <xf numFmtId="0" fontId="29" fillId="2" borderId="29" xfId="19" applyFont="1" applyFill="1" applyBorder="1" applyAlignment="1">
      <alignment horizontal="left"/>
    </xf>
    <xf numFmtId="0" fontId="28" fillId="2" borderId="1" xfId="19" applyFont="1" applyFill="1" applyBorder="1" applyAlignment="1">
      <alignment horizontal="center"/>
    </xf>
    <xf numFmtId="0" fontId="28" fillId="2" borderId="2" xfId="19" applyFont="1" applyFill="1" applyBorder="1" applyAlignment="1">
      <alignment horizontal="center"/>
    </xf>
    <xf numFmtId="0" fontId="28" fillId="2" borderId="3" xfId="19" applyFont="1" applyFill="1" applyBorder="1" applyAlignment="1">
      <alignment horizontal="center"/>
    </xf>
    <xf numFmtId="0" fontId="29" fillId="2" borderId="6" xfId="19" applyFont="1" applyFill="1" applyBorder="1" applyAlignment="1">
      <alignment horizontal="left"/>
    </xf>
    <xf numFmtId="0" fontId="29" fillId="2" borderId="7" xfId="19" applyFont="1" applyFill="1" applyBorder="1" applyAlignment="1">
      <alignment horizontal="left"/>
    </xf>
    <xf numFmtId="0" fontId="29" fillId="2" borderId="8" xfId="19" applyFont="1" applyFill="1" applyBorder="1" applyAlignment="1">
      <alignment horizontal="left"/>
    </xf>
    <xf numFmtId="0" fontId="14" fillId="2" borderId="21" xfId="22" applyFont="1" applyFill="1" applyBorder="1" applyAlignment="1">
      <alignment horizontal="left"/>
    </xf>
    <xf numFmtId="0" fontId="14" fillId="2" borderId="22" xfId="22" applyFont="1" applyFill="1" applyBorder="1" applyAlignment="1">
      <alignment horizontal="left"/>
    </xf>
    <xf numFmtId="0" fontId="13" fillId="2" borderId="27" xfId="22" applyFont="1" applyFill="1" applyBorder="1" applyAlignment="1">
      <alignment horizontal="left"/>
    </xf>
    <xf numFmtId="0" fontId="13" fillId="2" borderId="28" xfId="22" applyFont="1" applyFill="1" applyBorder="1" applyAlignment="1">
      <alignment horizontal="left"/>
    </xf>
    <xf numFmtId="0" fontId="13" fillId="2" borderId="29" xfId="22" applyFont="1" applyFill="1" applyBorder="1" applyAlignment="1">
      <alignment horizontal="left"/>
    </xf>
    <xf numFmtId="0" fontId="13" fillId="2" borderId="6" xfId="22" applyFont="1" applyFill="1" applyBorder="1" applyAlignment="1">
      <alignment horizontal="left"/>
    </xf>
    <xf numFmtId="0" fontId="13" fillId="2" borderId="7" xfId="22" applyFont="1" applyFill="1" applyBorder="1" applyAlignment="1">
      <alignment horizontal="left"/>
    </xf>
    <xf numFmtId="0" fontId="13" fillId="2" borderId="8" xfId="22" applyFont="1" applyFill="1" applyBorder="1" applyAlignment="1">
      <alignment horizontal="left"/>
    </xf>
    <xf numFmtId="0" fontId="14" fillId="2" borderId="21" xfId="25" applyFont="1" applyFill="1" applyBorder="1" applyAlignment="1">
      <alignment horizontal="left"/>
    </xf>
    <xf numFmtId="0" fontId="14" fillId="2" borderId="22" xfId="25" applyFont="1" applyFill="1" applyBorder="1" applyAlignment="1">
      <alignment horizontal="left"/>
    </xf>
    <xf numFmtId="0" fontId="12" fillId="2" borderId="4" xfId="25" applyFont="1" applyFill="1" applyBorder="1" applyAlignment="1">
      <alignment horizontal="center"/>
    </xf>
    <xf numFmtId="0" fontId="12" fillId="2" borderId="0" xfId="25" applyFont="1" applyFill="1" applyBorder="1" applyAlignment="1">
      <alignment horizontal="center"/>
    </xf>
    <xf numFmtId="0" fontId="12" fillId="2" borderId="5" xfId="25" applyFont="1" applyFill="1" applyBorder="1" applyAlignment="1">
      <alignment horizontal="center"/>
    </xf>
    <xf numFmtId="0" fontId="13" fillId="2" borderId="27" xfId="25" applyFont="1" applyFill="1" applyBorder="1" applyAlignment="1">
      <alignment horizontal="left"/>
    </xf>
    <xf numFmtId="0" fontId="13" fillId="2" borderId="28" xfId="25" applyFont="1" applyFill="1" applyBorder="1" applyAlignment="1">
      <alignment horizontal="left"/>
    </xf>
    <xf numFmtId="0" fontId="13" fillId="2" borderId="29" xfId="25" applyFont="1" applyFill="1" applyBorder="1" applyAlignment="1">
      <alignment horizontal="left"/>
    </xf>
    <xf numFmtId="0" fontId="12" fillId="2" borderId="1" xfId="25" applyFont="1" applyFill="1" applyBorder="1" applyAlignment="1">
      <alignment horizontal="center"/>
    </xf>
    <xf numFmtId="0" fontId="12" fillId="2" borderId="2" xfId="25" applyFont="1" applyFill="1" applyBorder="1" applyAlignment="1">
      <alignment horizontal="center"/>
    </xf>
    <xf numFmtId="0" fontId="12" fillId="2" borderId="3" xfId="25" applyFont="1" applyFill="1" applyBorder="1" applyAlignment="1">
      <alignment horizontal="center"/>
    </xf>
    <xf numFmtId="0" fontId="13" fillId="2" borderId="6" xfId="25" applyFont="1" applyFill="1" applyBorder="1" applyAlignment="1">
      <alignment horizontal="left"/>
    </xf>
    <xf numFmtId="0" fontId="13" fillId="2" borderId="7" xfId="25" applyFont="1" applyFill="1" applyBorder="1" applyAlignment="1">
      <alignment horizontal="left"/>
    </xf>
    <xf numFmtId="0" fontId="13" fillId="2" borderId="8" xfId="25" applyFont="1" applyFill="1" applyBorder="1" applyAlignment="1">
      <alignment horizontal="left"/>
    </xf>
    <xf numFmtId="0" fontId="12" fillId="2" borderId="4" xfId="8" applyFont="1" applyFill="1" applyBorder="1" applyAlignment="1">
      <alignment horizontal="center"/>
    </xf>
    <xf numFmtId="0" fontId="12" fillId="2" borderId="0" xfId="8" applyFont="1" applyFill="1" applyBorder="1" applyAlignment="1">
      <alignment horizontal="center"/>
    </xf>
    <xf numFmtId="0" fontId="12" fillId="2" borderId="5" xfId="8" applyFont="1" applyFill="1" applyBorder="1" applyAlignment="1">
      <alignment horizontal="center"/>
    </xf>
    <xf numFmtId="0" fontId="12" fillId="2" borderId="1" xfId="8" applyFont="1" applyFill="1" applyBorder="1" applyAlignment="1">
      <alignment horizontal="center"/>
    </xf>
    <xf numFmtId="0" fontId="12" fillId="2" borderId="2" xfId="8" applyFont="1" applyFill="1" applyBorder="1" applyAlignment="1">
      <alignment horizontal="center"/>
    </xf>
    <xf numFmtId="0" fontId="12" fillId="2" borderId="3" xfId="8" applyFont="1" applyFill="1" applyBorder="1" applyAlignment="1">
      <alignment horizontal="center"/>
    </xf>
    <xf numFmtId="0" fontId="14" fillId="2" borderId="21" xfId="8" applyFont="1" applyFill="1" applyBorder="1" applyAlignment="1">
      <alignment horizontal="left"/>
    </xf>
    <xf numFmtId="0" fontId="14" fillId="2" borderId="22" xfId="8" applyFont="1" applyFill="1" applyBorder="1" applyAlignment="1">
      <alignment horizontal="left"/>
    </xf>
    <xf numFmtId="0" fontId="14" fillId="2" borderId="23" xfId="8" applyFont="1" applyFill="1" applyBorder="1" applyAlignment="1">
      <alignment horizontal="left"/>
    </xf>
    <xf numFmtId="0" fontId="14" fillId="2" borderId="6" xfId="13" applyFont="1" applyFill="1" applyBorder="1" applyAlignment="1">
      <alignment horizontal="left"/>
    </xf>
    <xf numFmtId="0" fontId="14" fillId="2" borderId="7" xfId="13" applyFont="1" applyFill="1" applyBorder="1" applyAlignment="1">
      <alignment horizontal="left"/>
    </xf>
    <xf numFmtId="0" fontId="14" fillId="2" borderId="23" xfId="16" applyFont="1" applyFill="1" applyBorder="1" applyAlignment="1">
      <alignment horizontal="left"/>
    </xf>
    <xf numFmtId="0" fontId="14" fillId="2" borderId="21" xfId="19" applyFont="1" applyFill="1" applyBorder="1" applyAlignment="1">
      <alignment horizontal="left"/>
    </xf>
    <xf numFmtId="0" fontId="14" fillId="2" borderId="22" xfId="19" applyFont="1" applyFill="1" applyBorder="1" applyAlignment="1">
      <alignment horizontal="left"/>
    </xf>
    <xf numFmtId="0" fontId="14" fillId="2" borderId="23" xfId="19" applyFont="1" applyFill="1" applyBorder="1" applyAlignment="1">
      <alignment horizontal="left"/>
    </xf>
    <xf numFmtId="0" fontId="12" fillId="2" borderId="0" xfId="22" applyFont="1" applyFill="1" applyBorder="1" applyAlignment="1">
      <alignment vertical="top"/>
    </xf>
    <xf numFmtId="0" fontId="14" fillId="2" borderId="23" xfId="22" applyFont="1" applyFill="1" applyBorder="1" applyAlignment="1">
      <alignment horizontal="left"/>
    </xf>
    <xf numFmtId="0" fontId="12" fillId="2" borderId="0" xfId="25" applyFont="1" applyFill="1" applyBorder="1" applyAlignment="1">
      <alignment vertical="top"/>
    </xf>
    <xf numFmtId="0" fontId="14" fillId="2" borderId="23" xfId="25" applyFont="1" applyFill="1" applyBorder="1" applyAlignment="1">
      <alignment horizontal="left"/>
    </xf>
    <xf numFmtId="14" fontId="12" fillId="2" borderId="0" xfId="29" applyNumberFormat="1" applyFont="1" applyFill="1" applyBorder="1"/>
  </cellXfs>
  <cellStyles count="30">
    <cellStyle name="Millares" xfId="1" builtinId="3"/>
    <cellStyle name="Millares 10" xfId="26"/>
    <cellStyle name="Millares 11" xfId="29"/>
    <cellStyle name="Millares 2" xfId="4"/>
    <cellStyle name="Millares 3" xfId="6"/>
    <cellStyle name="Millares 4" xfId="9"/>
    <cellStyle name="Millares 5" xfId="11"/>
    <cellStyle name="Millares 6" xfId="14"/>
    <cellStyle name="Millares 7" xfId="17"/>
    <cellStyle name="Millares 8" xfId="20"/>
    <cellStyle name="Millares 9" xfId="23"/>
    <cellStyle name="Normal" xfId="0" builtinId="0"/>
    <cellStyle name="Normal 10" xfId="25"/>
    <cellStyle name="Normal 11" xfId="28"/>
    <cellStyle name="Normal 2" xfId="3"/>
    <cellStyle name="Normal 3" xfId="5"/>
    <cellStyle name="Normal 4" xfId="8"/>
    <cellStyle name="Normal 5" xfId="10"/>
    <cellStyle name="Normal 6" xfId="13"/>
    <cellStyle name="Normal 7" xfId="16"/>
    <cellStyle name="Normal 8" xfId="19"/>
    <cellStyle name="Normal 9" xfId="22"/>
    <cellStyle name="Porcentaje" xfId="2" builtinId="5"/>
    <cellStyle name="Porcentaje 2" xfId="7"/>
    <cellStyle name="Porcentaje 3" xfId="12"/>
    <cellStyle name="Porcentaje 4" xfId="15"/>
    <cellStyle name="Porcentaje 5" xfId="18"/>
    <cellStyle name="Porcentaje 6" xfId="21"/>
    <cellStyle name="Porcentaje 7" xfId="24"/>
    <cellStyle name="Porcentaje 8" xf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30"/>
  <sheetViews>
    <sheetView zoomScaleNormal="100" workbookViewId="0">
      <selection activeCell="D19" sqref="D19"/>
    </sheetView>
  </sheetViews>
  <sheetFormatPr baseColWidth="10" defaultRowHeight="14.4" x14ac:dyDescent="0.3"/>
  <cols>
    <col min="1" max="1" width="15.44140625" style="1" customWidth="1"/>
    <col min="2" max="2" width="3.88671875" style="1" customWidth="1"/>
    <col min="3" max="3" width="49.88671875" style="57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2" style="3" customWidth="1"/>
    <col min="9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2" style="1" customWidth="1"/>
    <col min="265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2" style="1" customWidth="1"/>
    <col min="521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2" style="1" customWidth="1"/>
    <col min="777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2" style="1" customWidth="1"/>
    <col min="1033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2" style="1" customWidth="1"/>
    <col min="1289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2" style="1" customWidth="1"/>
    <col min="1545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2" style="1" customWidth="1"/>
    <col min="1801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2" style="1" customWidth="1"/>
    <col min="2057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2" style="1" customWidth="1"/>
    <col min="2313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2" style="1" customWidth="1"/>
    <col min="2569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2" style="1" customWidth="1"/>
    <col min="2825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2" style="1" customWidth="1"/>
    <col min="3081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2" style="1" customWidth="1"/>
    <col min="3337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2" style="1" customWidth="1"/>
    <col min="3593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2" style="1" customWidth="1"/>
    <col min="3849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2" style="1" customWidth="1"/>
    <col min="4105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2" style="1" customWidth="1"/>
    <col min="4361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2" style="1" customWidth="1"/>
    <col min="4617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2" style="1" customWidth="1"/>
    <col min="4873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2" style="1" customWidth="1"/>
    <col min="5129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2" style="1" customWidth="1"/>
    <col min="5385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2" style="1" customWidth="1"/>
    <col min="5641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2" style="1" customWidth="1"/>
    <col min="5897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2" style="1" customWidth="1"/>
    <col min="6153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2" style="1" customWidth="1"/>
    <col min="6409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2" style="1" customWidth="1"/>
    <col min="6665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2" style="1" customWidth="1"/>
    <col min="6921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2" style="1" customWidth="1"/>
    <col min="7177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2" style="1" customWidth="1"/>
    <col min="7433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2" style="1" customWidth="1"/>
    <col min="7689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2" style="1" customWidth="1"/>
    <col min="7945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2" style="1" customWidth="1"/>
    <col min="8201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2" style="1" customWidth="1"/>
    <col min="8457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2" style="1" customWidth="1"/>
    <col min="8713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2" style="1" customWidth="1"/>
    <col min="8969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2" style="1" customWidth="1"/>
    <col min="9225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2" style="1" customWidth="1"/>
    <col min="9481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2" style="1" customWidth="1"/>
    <col min="9737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2" style="1" customWidth="1"/>
    <col min="9993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2" style="1" customWidth="1"/>
    <col min="10249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2" style="1" customWidth="1"/>
    <col min="10505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2" style="1" customWidth="1"/>
    <col min="10761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2" style="1" customWidth="1"/>
    <col min="11017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2" style="1" customWidth="1"/>
    <col min="11273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2" style="1" customWidth="1"/>
    <col min="11529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2" style="1" customWidth="1"/>
    <col min="11785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2" style="1" customWidth="1"/>
    <col min="12041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2" style="1" customWidth="1"/>
    <col min="12297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2" style="1" customWidth="1"/>
    <col min="12553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2" style="1" customWidth="1"/>
    <col min="12809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2" style="1" customWidth="1"/>
    <col min="13065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2" style="1" customWidth="1"/>
    <col min="13321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2" style="1" customWidth="1"/>
    <col min="13577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2" style="1" customWidth="1"/>
    <col min="13833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2" style="1" customWidth="1"/>
    <col min="14089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2" style="1" customWidth="1"/>
    <col min="14345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2" style="1" customWidth="1"/>
    <col min="14601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2" style="1" customWidth="1"/>
    <col min="14857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2" style="1" customWidth="1"/>
    <col min="15113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2" style="1" customWidth="1"/>
    <col min="15369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2" style="1" customWidth="1"/>
    <col min="15625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2" style="1" customWidth="1"/>
    <col min="15881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2" style="1" customWidth="1"/>
    <col min="16137" max="16384" width="11.44140625" style="1"/>
  </cols>
  <sheetData>
    <row r="1" spans="1:8" ht="15" thickBot="1" x14ac:dyDescent="0.35"/>
    <row r="2" spans="1:8" x14ac:dyDescent="0.3">
      <c r="A2" s="1998" t="s">
        <v>1</v>
      </c>
      <c r="B2" s="1999"/>
      <c r="C2" s="1999"/>
      <c r="D2" s="1999"/>
      <c r="E2" s="1999"/>
      <c r="F2" s="1999"/>
      <c r="G2" s="1999"/>
      <c r="H2" s="2000"/>
    </row>
    <row r="3" spans="1:8" ht="11.25" customHeight="1" x14ac:dyDescent="0.3">
      <c r="A3" s="1995" t="s">
        <v>115</v>
      </c>
      <c r="B3" s="1996"/>
      <c r="C3" s="1996"/>
      <c r="D3" s="1996"/>
      <c r="E3" s="1996"/>
      <c r="F3" s="1996"/>
      <c r="G3" s="1996"/>
      <c r="H3" s="1997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116</v>
      </c>
      <c r="C7" s="57" t="s">
        <v>4</v>
      </c>
      <c r="E7" s="3" t="s">
        <v>117</v>
      </c>
      <c r="F7" s="3" t="s">
        <v>225</v>
      </c>
      <c r="G7" s="3" t="s">
        <v>118</v>
      </c>
      <c r="H7" s="5"/>
    </row>
    <row r="8" spans="1:8" ht="9.75" hidden="1" customHeight="1" x14ac:dyDescent="0.3">
      <c r="A8" s="103"/>
      <c r="B8" s="62"/>
      <c r="C8" s="111"/>
      <c r="D8" s="63"/>
      <c r="E8" s="63"/>
      <c r="F8" s="63"/>
      <c r="G8" s="63"/>
      <c r="H8" s="65"/>
    </row>
    <row r="9" spans="1:8" ht="15" thickBot="1" x14ac:dyDescent="0.35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5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2" thickBot="1" x14ac:dyDescent="0.35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54088888618</v>
      </c>
      <c r="F11" s="109">
        <f>+F12+F58+F117</f>
        <v>16018898217</v>
      </c>
      <c r="G11" s="109">
        <f>+G12+G58+G117</f>
        <v>2787688248</v>
      </c>
      <c r="H11" s="110">
        <f>+H12+H58+H117</f>
        <v>2141377805</v>
      </c>
    </row>
    <row r="12" spans="1:8" ht="15.6" x14ac:dyDescent="0.3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46774051056</v>
      </c>
      <c r="F12" s="120">
        <f>+F13</f>
        <v>9665887255</v>
      </c>
      <c r="G12" s="120">
        <f>+G13</f>
        <v>2780514848</v>
      </c>
      <c r="H12" s="121">
        <f>+H13</f>
        <v>2141377805</v>
      </c>
    </row>
    <row r="13" spans="1:8" ht="15.6" x14ac:dyDescent="0.3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46774051056</v>
      </c>
      <c r="F13" s="122">
        <f>+F14+F34+F37</f>
        <v>9665887255</v>
      </c>
      <c r="G13" s="122">
        <f>+G14+G34+G37</f>
        <v>2780514848</v>
      </c>
      <c r="H13" s="123">
        <f>+H14+H34+H37</f>
        <v>2141377805</v>
      </c>
    </row>
    <row r="14" spans="1:8" ht="14.25" customHeight="1" x14ac:dyDescent="0.3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30488935991</v>
      </c>
      <c r="F14" s="122">
        <f>+F15+F19+F22+F30</f>
        <v>2069227400</v>
      </c>
      <c r="G14" s="122">
        <f>+G15+G19+G22+G30</f>
        <v>2069227400</v>
      </c>
      <c r="H14" s="123">
        <f>+H15+H19+H22+H30</f>
        <v>1989434248</v>
      </c>
    </row>
    <row r="15" spans="1:8" ht="15.6" x14ac:dyDescent="0.3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21299799506</v>
      </c>
      <c r="F15" s="122">
        <f>SUM(F16:F18)</f>
        <v>1658737918</v>
      </c>
      <c r="G15" s="122">
        <f>SUM(G16:G18)</f>
        <v>1658737918</v>
      </c>
      <c r="H15" s="123">
        <f>SUM(H16:H18)</f>
        <v>1658737918</v>
      </c>
    </row>
    <row r="16" spans="1:8" ht="15.6" x14ac:dyDescent="0.3">
      <c r="A16" s="26">
        <v>10111</v>
      </c>
      <c r="B16" s="27">
        <v>20</v>
      </c>
      <c r="C16" s="30" t="s">
        <v>18</v>
      </c>
      <c r="D16" s="122">
        <v>20072456140</v>
      </c>
      <c r="E16" s="122">
        <v>19992697167</v>
      </c>
      <c r="F16" s="122">
        <v>1638311851</v>
      </c>
      <c r="G16" s="122">
        <v>1638311851</v>
      </c>
      <c r="H16" s="123">
        <v>1638311851</v>
      </c>
    </row>
    <row r="17" spans="1:8" ht="15.6" x14ac:dyDescent="0.3">
      <c r="A17" s="26">
        <v>10112</v>
      </c>
      <c r="B17" s="27">
        <v>20</v>
      </c>
      <c r="C17" s="30" t="s">
        <v>19</v>
      </c>
      <c r="D17" s="122">
        <v>1120980658</v>
      </c>
      <c r="E17" s="122">
        <v>1115991931</v>
      </c>
      <c r="F17" s="122">
        <v>9177465</v>
      </c>
      <c r="G17" s="122">
        <v>9177465</v>
      </c>
      <c r="H17" s="123">
        <v>9177465</v>
      </c>
    </row>
    <row r="18" spans="1:8" ht="20.25" customHeight="1" x14ac:dyDescent="0.3">
      <c r="A18" s="26">
        <v>10114</v>
      </c>
      <c r="B18" s="27">
        <v>20</v>
      </c>
      <c r="C18" s="30" t="s">
        <v>20</v>
      </c>
      <c r="D18" s="122">
        <v>191620138</v>
      </c>
      <c r="E18" s="122">
        <v>191110408</v>
      </c>
      <c r="F18" s="122">
        <v>11248602</v>
      </c>
      <c r="G18" s="122">
        <v>11248602</v>
      </c>
      <c r="H18" s="123">
        <v>11248602</v>
      </c>
    </row>
    <row r="19" spans="1:8" ht="15.6" x14ac:dyDescent="0.3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4291643988</v>
      </c>
      <c r="F19" s="122">
        <f>SUM(F20:F21)</f>
        <v>282616758</v>
      </c>
      <c r="G19" s="122">
        <f>SUM(G20:G21)</f>
        <v>282616758</v>
      </c>
      <c r="H19" s="123">
        <f>SUM(H20:H21)</f>
        <v>282616758</v>
      </c>
    </row>
    <row r="20" spans="1:8" ht="15.6" x14ac:dyDescent="0.3">
      <c r="A20" s="26">
        <v>10141</v>
      </c>
      <c r="B20" s="27">
        <v>20</v>
      </c>
      <c r="C20" s="30" t="s">
        <v>22</v>
      </c>
      <c r="D20" s="122">
        <v>777355830</v>
      </c>
      <c r="E20" s="122">
        <v>774511626</v>
      </c>
      <c r="F20" s="122">
        <v>58700929</v>
      </c>
      <c r="G20" s="122">
        <v>58700929</v>
      </c>
      <c r="H20" s="123">
        <v>58700929</v>
      </c>
    </row>
    <row r="21" spans="1:8" ht="15.6" x14ac:dyDescent="0.3">
      <c r="A21" s="26">
        <v>10142</v>
      </c>
      <c r="B21" s="27">
        <v>20</v>
      </c>
      <c r="C21" s="30" t="s">
        <v>23</v>
      </c>
      <c r="D21" s="122">
        <v>3527052496</v>
      </c>
      <c r="E21" s="124">
        <v>3517132362</v>
      </c>
      <c r="F21" s="122">
        <v>223915829</v>
      </c>
      <c r="G21" s="122">
        <v>223915829</v>
      </c>
      <c r="H21" s="123">
        <v>223915829</v>
      </c>
    </row>
    <row r="22" spans="1:8" ht="15.75" customHeight="1" x14ac:dyDescent="0.3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4696114175</v>
      </c>
      <c r="F22" s="122">
        <f>SUM(F23:F29)</f>
        <v>81116070</v>
      </c>
      <c r="G22" s="122">
        <f>SUM(G23:G29)</f>
        <v>81116070</v>
      </c>
      <c r="H22" s="123">
        <f>SUM(H23:H29)</f>
        <v>43730321</v>
      </c>
    </row>
    <row r="23" spans="1:8" ht="15.6" x14ac:dyDescent="0.3">
      <c r="A23" s="26">
        <v>10152</v>
      </c>
      <c r="B23" s="27">
        <v>20</v>
      </c>
      <c r="C23" s="30" t="s">
        <v>25</v>
      </c>
      <c r="D23" s="122">
        <v>731342122</v>
      </c>
      <c r="E23" s="122">
        <v>728431919</v>
      </c>
      <c r="F23" s="122">
        <v>37010564</v>
      </c>
      <c r="G23" s="122">
        <v>37010564</v>
      </c>
      <c r="H23" s="123">
        <v>35502876</v>
      </c>
    </row>
    <row r="24" spans="1:8" ht="15.6" x14ac:dyDescent="0.3">
      <c r="A24" s="26">
        <v>10155</v>
      </c>
      <c r="B24" s="27">
        <v>20</v>
      </c>
      <c r="C24" s="30" t="s">
        <v>26</v>
      </c>
      <c r="D24" s="122">
        <v>152324729</v>
      </c>
      <c r="E24" s="122">
        <v>151817385</v>
      </c>
      <c r="F24" s="122">
        <v>4044570</v>
      </c>
      <c r="G24" s="122">
        <v>4044570</v>
      </c>
      <c r="H24" s="123">
        <v>896674</v>
      </c>
    </row>
    <row r="25" spans="1:8" ht="15.6" x14ac:dyDescent="0.3">
      <c r="A25" s="26">
        <v>101512</v>
      </c>
      <c r="B25" s="27">
        <v>20</v>
      </c>
      <c r="C25" s="30" t="s">
        <v>127</v>
      </c>
      <c r="D25" s="122">
        <v>2100000</v>
      </c>
      <c r="E25" s="122">
        <v>2092900</v>
      </c>
      <c r="F25" s="122">
        <v>121570</v>
      </c>
      <c r="G25" s="122">
        <v>121570</v>
      </c>
      <c r="H25" s="123">
        <v>121570</v>
      </c>
    </row>
    <row r="26" spans="1:8" ht="15.6" x14ac:dyDescent="0.3">
      <c r="A26" s="26">
        <v>101514</v>
      </c>
      <c r="B26" s="27">
        <v>20</v>
      </c>
      <c r="C26" s="30" t="s">
        <v>128</v>
      </c>
      <c r="D26" s="124">
        <v>972895274</v>
      </c>
      <c r="E26" s="124">
        <v>967487467</v>
      </c>
      <c r="F26" s="124">
        <v>0</v>
      </c>
      <c r="G26" s="124">
        <v>0</v>
      </c>
      <c r="H26" s="125">
        <v>0</v>
      </c>
    </row>
    <row r="27" spans="1:8" ht="15.6" x14ac:dyDescent="0.3">
      <c r="A27" s="26">
        <v>101515</v>
      </c>
      <c r="B27" s="27">
        <v>20</v>
      </c>
      <c r="C27" s="30" t="s">
        <v>28</v>
      </c>
      <c r="D27" s="122">
        <v>1012389369</v>
      </c>
      <c r="E27" s="122">
        <v>1008064983</v>
      </c>
      <c r="F27" s="122">
        <v>39939366</v>
      </c>
      <c r="G27" s="122">
        <v>39939366</v>
      </c>
      <c r="H27" s="123">
        <v>7209201</v>
      </c>
    </row>
    <row r="28" spans="1:8" ht="15.6" x14ac:dyDescent="0.3">
      <c r="A28" s="26">
        <v>101516</v>
      </c>
      <c r="B28" s="27">
        <v>20</v>
      </c>
      <c r="C28" s="30" t="s">
        <v>29</v>
      </c>
      <c r="D28" s="122">
        <v>1782247417</v>
      </c>
      <c r="E28" s="122">
        <v>1770632978</v>
      </c>
      <c r="F28" s="122">
        <v>0</v>
      </c>
      <c r="G28" s="122">
        <v>0</v>
      </c>
      <c r="H28" s="123">
        <v>0</v>
      </c>
    </row>
    <row r="29" spans="1:8" ht="15.6" x14ac:dyDescent="0.3">
      <c r="A29" s="26">
        <v>101592</v>
      </c>
      <c r="B29" s="27">
        <v>20</v>
      </c>
      <c r="C29" s="30" t="s">
        <v>129</v>
      </c>
      <c r="D29" s="122">
        <v>67979452</v>
      </c>
      <c r="E29" s="122">
        <v>67586543</v>
      </c>
      <c r="F29" s="122">
        <v>0</v>
      </c>
      <c r="G29" s="122">
        <v>0</v>
      </c>
      <c r="H29" s="123">
        <v>0</v>
      </c>
    </row>
    <row r="30" spans="1:8" ht="31.2" x14ac:dyDescent="0.3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201378322</v>
      </c>
      <c r="F30" s="122">
        <f>+F31+F32</f>
        <v>46756654</v>
      </c>
      <c r="G30" s="122">
        <f>+G31+G32</f>
        <v>46756654</v>
      </c>
      <c r="H30" s="123">
        <f>+H31+H32</f>
        <v>4349251</v>
      </c>
    </row>
    <row r="31" spans="1:8" ht="15.6" x14ac:dyDescent="0.3">
      <c r="A31" s="26">
        <v>10191</v>
      </c>
      <c r="B31" s="27">
        <v>20</v>
      </c>
      <c r="C31" s="30" t="s">
        <v>32</v>
      </c>
      <c r="D31" s="122">
        <v>100182861</v>
      </c>
      <c r="E31" s="122">
        <v>99818658</v>
      </c>
      <c r="F31" s="122">
        <v>4349251</v>
      </c>
      <c r="G31" s="122">
        <v>4349251</v>
      </c>
      <c r="H31" s="123">
        <v>4349251</v>
      </c>
    </row>
    <row r="32" spans="1:8" ht="15.6" x14ac:dyDescent="0.3">
      <c r="A32" s="26">
        <v>10193</v>
      </c>
      <c r="B32" s="27">
        <v>20</v>
      </c>
      <c r="C32" s="30" t="s">
        <v>33</v>
      </c>
      <c r="D32" s="122">
        <v>102783419</v>
      </c>
      <c r="E32" s="122">
        <v>101559664</v>
      </c>
      <c r="F32" s="122">
        <v>42407403</v>
      </c>
      <c r="G32" s="122">
        <v>42407403</v>
      </c>
      <c r="H32" s="123">
        <v>0</v>
      </c>
    </row>
    <row r="33" spans="1:8" ht="30.75" customHeight="1" x14ac:dyDescent="0.3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7211545251</v>
      </c>
      <c r="F34" s="124">
        <f>SUM(F35:F36)</f>
        <v>6885372407</v>
      </c>
      <c r="G34" s="124">
        <f>SUM(G35:G36)</f>
        <v>0</v>
      </c>
      <c r="H34" s="125">
        <f>SUM(H35:H36)</f>
        <v>0</v>
      </c>
    </row>
    <row r="35" spans="1:8" ht="15.6" x14ac:dyDescent="0.3">
      <c r="A35" s="26">
        <v>10212</v>
      </c>
      <c r="B35" s="27">
        <v>20</v>
      </c>
      <c r="C35" s="30" t="s">
        <v>35</v>
      </c>
      <c r="D35" s="122">
        <v>590000000</v>
      </c>
      <c r="E35" s="122">
        <v>518076420</v>
      </c>
      <c r="F35" s="122">
        <v>293091034</v>
      </c>
      <c r="G35" s="122">
        <v>0</v>
      </c>
      <c r="H35" s="123">
        <v>0</v>
      </c>
    </row>
    <row r="36" spans="1:8" ht="15.6" x14ac:dyDescent="0.3">
      <c r="A36" s="26">
        <v>10214</v>
      </c>
      <c r="B36" s="27">
        <v>20</v>
      </c>
      <c r="C36" s="30" t="s">
        <v>36</v>
      </c>
      <c r="D36" s="122">
        <v>8321457434</v>
      </c>
      <c r="E36" s="122">
        <v>6693468831</v>
      </c>
      <c r="F36" s="122">
        <v>6592281373</v>
      </c>
      <c r="G36" s="122">
        <v>0</v>
      </c>
      <c r="H36" s="123">
        <v>0</v>
      </c>
    </row>
    <row r="37" spans="1:8" ht="31.5" customHeight="1" x14ac:dyDescent="0.3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9073569814</v>
      </c>
      <c r="F37" s="122">
        <f>+F38+F42+F46+F47</f>
        <v>711287448</v>
      </c>
      <c r="G37" s="122">
        <f>+G38+G42+G46+G47</f>
        <v>711287448</v>
      </c>
      <c r="H37" s="123">
        <f>+H38+H42+H46+H47</f>
        <v>151943557</v>
      </c>
    </row>
    <row r="38" spans="1:8" ht="15.6" x14ac:dyDescent="0.3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4907639916</v>
      </c>
      <c r="F38" s="122">
        <f>SUM(F39:F41)</f>
        <v>366666596</v>
      </c>
      <c r="G38" s="122">
        <f>SUM(G39:G41)</f>
        <v>366666596</v>
      </c>
      <c r="H38" s="123">
        <f>SUM(H39:H41)</f>
        <v>0</v>
      </c>
    </row>
    <row r="39" spans="1:8" ht="15.6" x14ac:dyDescent="0.3">
      <c r="A39" s="26">
        <v>10511</v>
      </c>
      <c r="B39" s="27">
        <v>20</v>
      </c>
      <c r="C39" s="30" t="s">
        <v>39</v>
      </c>
      <c r="D39" s="122">
        <v>1044978140</v>
      </c>
      <c r="E39" s="122">
        <v>1041530150</v>
      </c>
      <c r="F39" s="122">
        <v>70294000</v>
      </c>
      <c r="G39" s="122">
        <v>70294000</v>
      </c>
      <c r="H39" s="123">
        <v>0</v>
      </c>
    </row>
    <row r="40" spans="1:8" ht="31.2" x14ac:dyDescent="0.3">
      <c r="A40" s="26">
        <v>10513</v>
      </c>
      <c r="B40" s="27">
        <v>20</v>
      </c>
      <c r="C40" s="30" t="s">
        <v>132</v>
      </c>
      <c r="D40" s="122">
        <v>1750775142</v>
      </c>
      <c r="E40" s="122">
        <v>1744783587</v>
      </c>
      <c r="F40" s="122">
        <v>135938136</v>
      </c>
      <c r="G40" s="122">
        <v>135938136</v>
      </c>
      <c r="H40" s="123">
        <v>0</v>
      </c>
    </row>
    <row r="41" spans="1:8" ht="15.6" x14ac:dyDescent="0.3">
      <c r="A41" s="26">
        <v>10514</v>
      </c>
      <c r="B41" s="27">
        <v>20</v>
      </c>
      <c r="C41" s="30" t="s">
        <v>41</v>
      </c>
      <c r="D41" s="122">
        <v>2128492399</v>
      </c>
      <c r="E41" s="122">
        <v>2121326179</v>
      </c>
      <c r="F41" s="122">
        <v>160434460</v>
      </c>
      <c r="G41" s="122">
        <v>160434460</v>
      </c>
      <c r="H41" s="123">
        <v>0</v>
      </c>
    </row>
    <row r="42" spans="1:8" ht="15.6" x14ac:dyDescent="0.3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2845100735</v>
      </c>
      <c r="F42" s="122">
        <f>+F43+F44+F45</f>
        <v>256753042</v>
      </c>
      <c r="G42" s="122">
        <f>+G43+G44+G45</f>
        <v>256753042</v>
      </c>
      <c r="H42" s="123">
        <f>+H43+H44+H45</f>
        <v>151943557</v>
      </c>
    </row>
    <row r="43" spans="1:8" ht="15.6" x14ac:dyDescent="0.3">
      <c r="A43" s="26">
        <v>10522</v>
      </c>
      <c r="B43" s="27">
        <v>20</v>
      </c>
      <c r="C43" s="30" t="s">
        <v>43</v>
      </c>
      <c r="D43" s="122">
        <v>1532106631</v>
      </c>
      <c r="E43" s="122">
        <v>1518629550</v>
      </c>
      <c r="F43" s="122">
        <v>158330662</v>
      </c>
      <c r="G43" s="122">
        <v>158330662</v>
      </c>
      <c r="H43" s="123">
        <v>151943557</v>
      </c>
    </row>
    <row r="44" spans="1:8" ht="31.2" x14ac:dyDescent="0.3">
      <c r="A44" s="26">
        <v>10523</v>
      </c>
      <c r="B44" s="27">
        <v>20</v>
      </c>
      <c r="C44" s="30" t="s">
        <v>44</v>
      </c>
      <c r="D44" s="122">
        <v>1197417320</v>
      </c>
      <c r="E44" s="122">
        <v>1193914994</v>
      </c>
      <c r="F44" s="122">
        <v>89377236</v>
      </c>
      <c r="G44" s="122">
        <v>89377236</v>
      </c>
      <c r="H44" s="123">
        <v>0</v>
      </c>
    </row>
    <row r="45" spans="1:8" ht="46.8" x14ac:dyDescent="0.3">
      <c r="A45" s="26">
        <v>10527</v>
      </c>
      <c r="B45" s="27">
        <v>20</v>
      </c>
      <c r="C45" s="30" t="s">
        <v>134</v>
      </c>
      <c r="D45" s="122">
        <v>132984019</v>
      </c>
      <c r="E45" s="122">
        <v>132556191</v>
      </c>
      <c r="F45" s="122">
        <v>9045144</v>
      </c>
      <c r="G45" s="122">
        <v>9045144</v>
      </c>
      <c r="H45" s="123">
        <v>0</v>
      </c>
    </row>
    <row r="46" spans="1:8" ht="15.6" x14ac:dyDescent="0.3">
      <c r="A46" s="26">
        <v>1056</v>
      </c>
      <c r="B46" s="27">
        <v>20</v>
      </c>
      <c r="C46" s="30" t="s">
        <v>46</v>
      </c>
      <c r="D46" s="122">
        <v>792189259</v>
      </c>
      <c r="E46" s="122">
        <v>789603300</v>
      </c>
      <c r="F46" s="122">
        <v>52719870</v>
      </c>
      <c r="G46" s="122">
        <v>52719870</v>
      </c>
      <c r="H46" s="123">
        <v>0</v>
      </c>
    </row>
    <row r="47" spans="1:8" ht="16.2" thickBot="1" x14ac:dyDescent="0.35">
      <c r="A47" s="32">
        <v>1057</v>
      </c>
      <c r="B47" s="33">
        <v>20</v>
      </c>
      <c r="C47" s="73" t="s">
        <v>47</v>
      </c>
      <c r="D47" s="127">
        <v>532949890</v>
      </c>
      <c r="E47" s="127">
        <v>531225863</v>
      </c>
      <c r="F47" s="127">
        <v>35147940</v>
      </c>
      <c r="G47" s="127">
        <v>35147940</v>
      </c>
      <c r="H47" s="128">
        <v>0</v>
      </c>
    </row>
    <row r="48" spans="1:8" ht="6" customHeight="1" thickBot="1" x14ac:dyDescent="0.35">
      <c r="A48" s="38"/>
      <c r="B48" s="39"/>
      <c r="C48" s="75"/>
      <c r="D48" s="129"/>
      <c r="E48" s="129"/>
      <c r="F48" s="42"/>
      <c r="G48" s="129"/>
      <c r="H48" s="130"/>
    </row>
    <row r="49" spans="1:8" x14ac:dyDescent="0.3">
      <c r="A49" s="1998" t="s">
        <v>1</v>
      </c>
      <c r="B49" s="1999"/>
      <c r="C49" s="1999"/>
      <c r="D49" s="1999"/>
      <c r="E49" s="1999"/>
      <c r="F49" s="1999"/>
      <c r="G49" s="1999"/>
      <c r="H49" s="2000"/>
    </row>
    <row r="50" spans="1:8" x14ac:dyDescent="0.3">
      <c r="A50" s="1995" t="s">
        <v>115</v>
      </c>
      <c r="B50" s="1996"/>
      <c r="C50" s="1996"/>
      <c r="D50" s="1996"/>
      <c r="E50" s="1996"/>
      <c r="F50" s="1996"/>
      <c r="G50" s="1996"/>
      <c r="H50" s="1997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116</v>
      </c>
      <c r="C54" s="57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3">
      <c r="A55" s="2"/>
      <c r="H55" s="5"/>
    </row>
    <row r="56" spans="1:8" ht="15" thickBot="1" x14ac:dyDescent="0.35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5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3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7314837562</v>
      </c>
      <c r="F58" s="120">
        <f>+F59</f>
        <v>6353010962</v>
      </c>
      <c r="G58" s="120">
        <f>+G59</f>
        <v>7173400</v>
      </c>
      <c r="H58" s="121">
        <f>+H59</f>
        <v>0</v>
      </c>
    </row>
    <row r="59" spans="1:8" ht="15.6" x14ac:dyDescent="0.3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7314837562</v>
      </c>
      <c r="F59" s="122">
        <f>+F65+F60</f>
        <v>6353010962</v>
      </c>
      <c r="G59" s="122">
        <f>+G65+G60</f>
        <v>7173400</v>
      </c>
      <c r="H59" s="123">
        <f>+H65+H60</f>
        <v>0</v>
      </c>
    </row>
    <row r="60" spans="1:8" ht="20.25" customHeight="1" x14ac:dyDescent="0.3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6" x14ac:dyDescent="0.3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3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3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3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3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7314837562</v>
      </c>
      <c r="F65" s="122">
        <f>+F69+F66+F75+F91+F94+F96+F101+F105+F110+F111+F115+F107</f>
        <v>6353010962</v>
      </c>
      <c r="G65" s="122">
        <f>+G69+G66+G75+G91+G94+G96+G101+G105+G110+G111+G115+G107</f>
        <v>7173400</v>
      </c>
      <c r="H65" s="123">
        <f>+H69+H66+H75+H91+H94+H96+H101+H105+H110+H111+H115+H107</f>
        <v>0</v>
      </c>
    </row>
    <row r="66" spans="1:8" ht="22.5" customHeight="1" x14ac:dyDescent="0.3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0</v>
      </c>
      <c r="F66" s="122">
        <f>SUM(F67:F68)</f>
        <v>0</v>
      </c>
      <c r="G66" s="122">
        <f>SUM(G67:G68)</f>
        <v>0</v>
      </c>
      <c r="H66" s="123">
        <f>SUM(H67:H68)</f>
        <v>0</v>
      </c>
    </row>
    <row r="67" spans="1:8" ht="24.75" customHeight="1" x14ac:dyDescent="0.3">
      <c r="A67" s="26">
        <v>20418</v>
      </c>
      <c r="B67" s="27">
        <v>20</v>
      </c>
      <c r="C67" s="30" t="s">
        <v>141</v>
      </c>
      <c r="D67" s="122">
        <v>6000000</v>
      </c>
      <c r="E67" s="122">
        <v>0</v>
      </c>
      <c r="F67" s="122">
        <v>0</v>
      </c>
      <c r="G67" s="122">
        <v>0</v>
      </c>
      <c r="H67" s="123">
        <v>0</v>
      </c>
    </row>
    <row r="68" spans="1:8" ht="25.5" customHeight="1" x14ac:dyDescent="0.3">
      <c r="A68" s="26">
        <v>204125</v>
      </c>
      <c r="B68" s="27">
        <v>20</v>
      </c>
      <c r="C68" s="30" t="s">
        <v>142</v>
      </c>
      <c r="D68" s="122">
        <v>3000000</v>
      </c>
      <c r="E68" s="122">
        <v>0</v>
      </c>
      <c r="F68" s="122">
        <v>0</v>
      </c>
      <c r="G68" s="122">
        <v>0</v>
      </c>
      <c r="H68" s="123">
        <v>0</v>
      </c>
    </row>
    <row r="69" spans="1:8" ht="31.5" customHeight="1" x14ac:dyDescent="0.3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2800000</v>
      </c>
      <c r="F69" s="122">
        <f>SUM(F70:F74)</f>
        <v>0</v>
      </c>
      <c r="G69" s="122">
        <f>SUM(G70:G74)</f>
        <v>0</v>
      </c>
      <c r="H69" s="123">
        <f>SUM(H70:H74)</f>
        <v>0</v>
      </c>
    </row>
    <row r="70" spans="1:8" ht="31.5" customHeight="1" x14ac:dyDescent="0.3">
      <c r="A70" s="26">
        <v>20441</v>
      </c>
      <c r="B70" s="27">
        <v>20</v>
      </c>
      <c r="C70" s="30" t="s">
        <v>51</v>
      </c>
      <c r="D70" s="122">
        <v>60000000</v>
      </c>
      <c r="E70" s="122">
        <v>900000</v>
      </c>
      <c r="F70" s="122">
        <v>0</v>
      </c>
      <c r="G70" s="122">
        <v>0</v>
      </c>
      <c r="H70" s="123">
        <v>0</v>
      </c>
    </row>
    <row r="71" spans="1:8" ht="31.5" customHeight="1" x14ac:dyDescent="0.3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0</v>
      </c>
      <c r="G71" s="122">
        <v>0</v>
      </c>
      <c r="H71" s="123">
        <v>0</v>
      </c>
    </row>
    <row r="72" spans="1:8" ht="31.5" customHeight="1" x14ac:dyDescent="0.3">
      <c r="A72" s="26">
        <v>204415</v>
      </c>
      <c r="B72" s="27">
        <v>20</v>
      </c>
      <c r="C72" s="30" t="s">
        <v>144</v>
      </c>
      <c r="D72" s="122">
        <v>60000000</v>
      </c>
      <c r="E72" s="122">
        <v>500000</v>
      </c>
      <c r="F72" s="122">
        <v>0</v>
      </c>
      <c r="G72" s="122">
        <v>0</v>
      </c>
      <c r="H72" s="123">
        <v>0</v>
      </c>
    </row>
    <row r="73" spans="1:8" ht="31.5" customHeight="1" x14ac:dyDescent="0.3">
      <c r="A73" s="26">
        <v>204418</v>
      </c>
      <c r="B73" s="27">
        <v>20</v>
      </c>
      <c r="C73" s="30" t="s">
        <v>145</v>
      </c>
      <c r="D73" s="122">
        <v>6000000</v>
      </c>
      <c r="E73" s="122">
        <v>600000</v>
      </c>
      <c r="F73" s="122">
        <v>0</v>
      </c>
      <c r="G73" s="122">
        <v>0</v>
      </c>
      <c r="H73" s="123">
        <v>0</v>
      </c>
    </row>
    <row r="74" spans="1:8" ht="31.5" customHeight="1" x14ac:dyDescent="0.3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0</v>
      </c>
      <c r="G74" s="122">
        <v>0</v>
      </c>
      <c r="H74" s="123">
        <v>0</v>
      </c>
    </row>
    <row r="75" spans="1:8" ht="31.5" customHeight="1" x14ac:dyDescent="0.3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519891950</v>
      </c>
      <c r="F75" s="122">
        <f>SUM(F76:F81)</f>
        <v>499891950</v>
      </c>
      <c r="G75" s="122">
        <f>SUM(G76:G81)</f>
        <v>0</v>
      </c>
      <c r="H75" s="123">
        <f>SUM(H76:H81)</f>
        <v>0</v>
      </c>
    </row>
    <row r="76" spans="1:8" ht="31.5" customHeight="1" x14ac:dyDescent="0.3">
      <c r="A76" s="26">
        <v>20451</v>
      </c>
      <c r="B76" s="27">
        <v>20</v>
      </c>
      <c r="C76" s="30" t="s">
        <v>53</v>
      </c>
      <c r="D76" s="122">
        <v>30000000</v>
      </c>
      <c r="E76" s="122">
        <v>20000000</v>
      </c>
      <c r="F76" s="122">
        <v>20000000</v>
      </c>
      <c r="G76" s="122">
        <v>0</v>
      </c>
      <c r="H76" s="123">
        <v>0</v>
      </c>
    </row>
    <row r="77" spans="1:8" ht="31.5" customHeight="1" x14ac:dyDescent="0.3">
      <c r="A77" s="26">
        <v>20452</v>
      </c>
      <c r="B77" s="27">
        <v>20</v>
      </c>
      <c r="C77" s="30" t="s">
        <v>147</v>
      </c>
      <c r="D77" s="122">
        <v>30000000</v>
      </c>
      <c r="E77" s="122">
        <v>20000000</v>
      </c>
      <c r="F77" s="122">
        <v>20000000</v>
      </c>
      <c r="G77" s="122">
        <v>0</v>
      </c>
      <c r="H77" s="123">
        <v>0</v>
      </c>
    </row>
    <row r="78" spans="1:8" ht="31.5" customHeight="1" x14ac:dyDescent="0.3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3">
      <c r="A79" s="26">
        <v>20458</v>
      </c>
      <c r="B79" s="27">
        <v>20</v>
      </c>
      <c r="C79" s="30" t="s">
        <v>149</v>
      </c>
      <c r="D79" s="122">
        <v>170000000</v>
      </c>
      <c r="E79" s="122">
        <v>36097730</v>
      </c>
      <c r="F79" s="122">
        <v>36097730</v>
      </c>
      <c r="G79" s="122">
        <v>0</v>
      </c>
      <c r="H79" s="123">
        <v>0</v>
      </c>
    </row>
    <row r="80" spans="1:8" ht="31.5" customHeight="1" x14ac:dyDescent="0.3">
      <c r="A80" s="26">
        <v>204510</v>
      </c>
      <c r="B80" s="27">
        <v>20</v>
      </c>
      <c r="C80" s="30" t="s">
        <v>56</v>
      </c>
      <c r="D80" s="122">
        <v>380000000</v>
      </c>
      <c r="E80" s="122">
        <v>363794220</v>
      </c>
      <c r="F80" s="122">
        <v>363794220</v>
      </c>
      <c r="G80" s="122">
        <v>0</v>
      </c>
      <c r="H80" s="123">
        <v>0</v>
      </c>
    </row>
    <row r="81" spans="1:8" ht="31.5" customHeight="1" thickBot="1" x14ac:dyDescent="0.35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2" thickBot="1" x14ac:dyDescent="0.35">
      <c r="A82" s="38"/>
      <c r="B82" s="39"/>
      <c r="C82" s="75"/>
      <c r="D82" s="129"/>
      <c r="E82" s="129"/>
      <c r="F82" s="129"/>
      <c r="G82" s="129"/>
      <c r="H82" s="129"/>
    </row>
    <row r="83" spans="1:8" x14ac:dyDescent="0.3">
      <c r="A83" s="1998" t="s">
        <v>1</v>
      </c>
      <c r="B83" s="1999"/>
      <c r="C83" s="1999"/>
      <c r="D83" s="1999"/>
      <c r="E83" s="1999"/>
      <c r="F83" s="1999"/>
      <c r="G83" s="1999"/>
      <c r="H83" s="2000"/>
    </row>
    <row r="84" spans="1:8" x14ac:dyDescent="0.3">
      <c r="A84" s="1995" t="s">
        <v>115</v>
      </c>
      <c r="B84" s="1996"/>
      <c r="C84" s="1996"/>
      <c r="D84" s="1996"/>
      <c r="E84" s="1996"/>
      <c r="F84" s="1996"/>
      <c r="G84" s="1996"/>
      <c r="H84" s="1997"/>
    </row>
    <row r="85" spans="1:8" x14ac:dyDescent="0.3">
      <c r="A85" s="6" t="s">
        <v>0</v>
      </c>
      <c r="H85" s="5"/>
    </row>
    <row r="86" spans="1:8" ht="3.75" customHeight="1" x14ac:dyDescent="0.3">
      <c r="A86" s="2"/>
      <c r="H86" s="7"/>
    </row>
    <row r="87" spans="1:8" ht="15" thickBot="1" x14ac:dyDescent="0.35">
      <c r="A87" s="2" t="s">
        <v>116</v>
      </c>
      <c r="C87" s="57" t="s">
        <v>4</v>
      </c>
      <c r="E87" s="3" t="str">
        <f>E54</f>
        <v>MES:</v>
      </c>
      <c r="F87" s="3" t="str">
        <f>F7</f>
        <v>ENERO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3">
      <c r="A88" s="2"/>
      <c r="H88" s="5"/>
    </row>
    <row r="89" spans="1:8" ht="15" thickBot="1" x14ac:dyDescent="0.35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5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3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31688385</v>
      </c>
      <c r="F91" s="120">
        <f>+F92+F93</f>
        <v>31588385</v>
      </c>
      <c r="G91" s="120">
        <f>+G92+G93</f>
        <v>0</v>
      </c>
      <c r="H91" s="121">
        <f>+H92+H93</f>
        <v>0</v>
      </c>
    </row>
    <row r="92" spans="1:8" ht="18.75" customHeight="1" x14ac:dyDescent="0.3">
      <c r="A92" s="26">
        <v>20465</v>
      </c>
      <c r="B92" s="27">
        <v>20</v>
      </c>
      <c r="C92" s="30" t="s">
        <v>60</v>
      </c>
      <c r="D92" s="122">
        <v>95000000</v>
      </c>
      <c r="E92" s="122">
        <v>31588385</v>
      </c>
      <c r="F92" s="122">
        <v>31588385</v>
      </c>
      <c r="G92" s="122">
        <v>0</v>
      </c>
      <c r="H92" s="123">
        <v>0</v>
      </c>
    </row>
    <row r="93" spans="1:8" ht="18.75" customHeight="1" x14ac:dyDescent="0.3">
      <c r="A93" s="26">
        <v>20467</v>
      </c>
      <c r="B93" s="27">
        <v>20</v>
      </c>
      <c r="C93" s="30" t="s">
        <v>151</v>
      </c>
      <c r="D93" s="122">
        <v>1000000</v>
      </c>
      <c r="E93" s="122">
        <v>100000</v>
      </c>
      <c r="F93" s="122">
        <v>0</v>
      </c>
      <c r="G93" s="122">
        <v>0</v>
      </c>
      <c r="H93" s="123">
        <v>0</v>
      </c>
    </row>
    <row r="94" spans="1:8" ht="18.75" customHeight="1" x14ac:dyDescent="0.3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43599980</v>
      </c>
      <c r="F94" s="122">
        <f>+F95</f>
        <v>40599980</v>
      </c>
      <c r="G94" s="122">
        <f>+G95</f>
        <v>0</v>
      </c>
      <c r="H94" s="123">
        <f>+H95</f>
        <v>0</v>
      </c>
    </row>
    <row r="95" spans="1:8" ht="18.75" customHeight="1" x14ac:dyDescent="0.3">
      <c r="A95" s="26">
        <v>20476</v>
      </c>
      <c r="B95" s="27">
        <v>20</v>
      </c>
      <c r="C95" s="30" t="s">
        <v>62</v>
      </c>
      <c r="D95" s="122">
        <v>75599980</v>
      </c>
      <c r="E95" s="122">
        <v>43599980</v>
      </c>
      <c r="F95" s="122">
        <v>40599980</v>
      </c>
      <c r="G95" s="122">
        <v>0</v>
      </c>
      <c r="H95" s="123">
        <v>0</v>
      </c>
    </row>
    <row r="96" spans="1:8" ht="18.75" customHeight="1" x14ac:dyDescent="0.3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15009168</v>
      </c>
      <c r="G96" s="122">
        <f>SUM(G97:G100)</f>
        <v>2173400</v>
      </c>
      <c r="H96" s="123">
        <f>SUM(H97:H100)</f>
        <v>0</v>
      </c>
    </row>
    <row r="97" spans="1:8" ht="18.75" customHeight="1" x14ac:dyDescent="0.3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3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2173400</v>
      </c>
      <c r="G98" s="122">
        <v>2173400</v>
      </c>
      <c r="H98" s="123">
        <v>0</v>
      </c>
    </row>
    <row r="99" spans="1:8" ht="18.75" customHeight="1" x14ac:dyDescent="0.3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0</v>
      </c>
      <c r="G99" s="122">
        <v>0</v>
      </c>
      <c r="H99" s="123">
        <v>0</v>
      </c>
    </row>
    <row r="100" spans="1:8" ht="18.75" customHeight="1" x14ac:dyDescent="0.3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3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3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3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3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3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0</v>
      </c>
      <c r="H105" s="123">
        <f>+H106</f>
        <v>0</v>
      </c>
    </row>
    <row r="106" spans="1:8" ht="18.75" customHeight="1" x14ac:dyDescent="0.3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0</v>
      </c>
      <c r="H106" s="123">
        <v>0</v>
      </c>
    </row>
    <row r="107" spans="1:8" ht="18.75" customHeight="1" x14ac:dyDescent="0.3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5000000</v>
      </c>
      <c r="F107" s="122">
        <f>+F108+F109</f>
        <v>5000000</v>
      </c>
      <c r="G107" s="122">
        <f>+G108+G109</f>
        <v>5000000</v>
      </c>
      <c r="H107" s="123">
        <f>+H108+H109</f>
        <v>0</v>
      </c>
    </row>
    <row r="108" spans="1:8" ht="18.75" customHeight="1" x14ac:dyDescent="0.3">
      <c r="A108" s="26">
        <v>204111</v>
      </c>
      <c r="B108" s="27">
        <v>20</v>
      </c>
      <c r="C108" s="30" t="s">
        <v>161</v>
      </c>
      <c r="D108" s="122">
        <v>30000000</v>
      </c>
      <c r="E108" s="122">
        <v>0</v>
      </c>
      <c r="F108" s="122">
        <v>0</v>
      </c>
      <c r="G108" s="122">
        <v>0</v>
      </c>
      <c r="H108" s="123">
        <v>0</v>
      </c>
    </row>
    <row r="109" spans="1:8" ht="18.75" customHeight="1" x14ac:dyDescent="0.3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0</v>
      </c>
    </row>
    <row r="110" spans="1:8" ht="18.75" customHeight="1" x14ac:dyDescent="0.3">
      <c r="A110" s="26">
        <v>20414</v>
      </c>
      <c r="B110" s="27">
        <v>20</v>
      </c>
      <c r="C110" s="30" t="s">
        <v>67</v>
      </c>
      <c r="D110" s="122">
        <v>5000000</v>
      </c>
      <c r="E110" s="122">
        <v>0</v>
      </c>
      <c r="F110" s="122">
        <v>0</v>
      </c>
      <c r="G110" s="122">
        <v>0</v>
      </c>
      <c r="H110" s="123">
        <v>0</v>
      </c>
    </row>
    <row r="111" spans="1:8" ht="18.75" customHeight="1" x14ac:dyDescent="0.3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3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3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3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3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523099000</v>
      </c>
      <c r="F115" s="122">
        <f>+F116</f>
        <v>102999000</v>
      </c>
      <c r="G115" s="122">
        <f>+G116</f>
        <v>0</v>
      </c>
      <c r="H115" s="123">
        <f>+H116</f>
        <v>0</v>
      </c>
    </row>
    <row r="116" spans="1:8" ht="18.75" customHeight="1" x14ac:dyDescent="0.3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523099000</v>
      </c>
      <c r="F116" s="122">
        <v>102999000</v>
      </c>
      <c r="G116" s="122">
        <v>0</v>
      </c>
      <c r="H116" s="123">
        <v>0</v>
      </c>
    </row>
    <row r="117" spans="1:8" ht="18.75" customHeight="1" x14ac:dyDescent="0.3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3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3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3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5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2" thickBot="1" x14ac:dyDescent="0.35">
      <c r="A122" s="38"/>
      <c r="B122" s="39"/>
      <c r="C122" s="75"/>
      <c r="D122" s="42"/>
      <c r="E122" s="42"/>
      <c r="F122" s="42"/>
      <c r="G122" s="42"/>
      <c r="H122" s="42"/>
    </row>
    <row r="123" spans="1:8" x14ac:dyDescent="0.3">
      <c r="A123" s="1998" t="s">
        <v>1</v>
      </c>
      <c r="B123" s="1999"/>
      <c r="C123" s="1999"/>
      <c r="D123" s="1999"/>
      <c r="E123" s="1999"/>
      <c r="F123" s="1999"/>
      <c r="G123" s="1999"/>
      <c r="H123" s="2000"/>
    </row>
    <row r="124" spans="1:8" ht="12" customHeight="1" x14ac:dyDescent="0.3">
      <c r="A124" s="1995" t="s">
        <v>115</v>
      </c>
      <c r="B124" s="1996"/>
      <c r="C124" s="1996"/>
      <c r="D124" s="1996"/>
      <c r="E124" s="1996"/>
      <c r="F124" s="1996"/>
      <c r="G124" s="1996"/>
      <c r="H124" s="1997"/>
    </row>
    <row r="125" spans="1:8" ht="3" hidden="1" customHeight="1" x14ac:dyDescent="0.3">
      <c r="A125" s="2"/>
      <c r="H125" s="5"/>
    </row>
    <row r="126" spans="1:8" ht="14.25" customHeight="1" x14ac:dyDescent="0.3">
      <c r="A126" s="6" t="s">
        <v>0</v>
      </c>
      <c r="H126" s="5"/>
    </row>
    <row r="127" spans="1:8" ht="9.75" hidden="1" customHeight="1" x14ac:dyDescent="0.3">
      <c r="A127" s="2"/>
      <c r="H127" s="7"/>
    </row>
    <row r="128" spans="1:8" x14ac:dyDescent="0.3">
      <c r="A128" s="2" t="s">
        <v>116</v>
      </c>
      <c r="C128" s="57" t="s">
        <v>4</v>
      </c>
      <c r="E128" s="3" t="str">
        <f>E87</f>
        <v>MES:</v>
      </c>
      <c r="F128" s="3" t="str">
        <f>F7</f>
        <v>ENERO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5">
      <c r="A129" s="2"/>
      <c r="H129" s="5"/>
    </row>
    <row r="130" spans="1:8" ht="15" thickBot="1" x14ac:dyDescent="0.35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5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6" x14ac:dyDescent="0.3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6" x14ac:dyDescent="0.3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6" x14ac:dyDescent="0.3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6" x14ac:dyDescent="0.3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6" x14ac:dyDescent="0.3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6" x14ac:dyDescent="0.3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2" thickBot="1" x14ac:dyDescent="0.35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5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6" x14ac:dyDescent="0.3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6" x14ac:dyDescent="0.3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5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5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1496398585169</v>
      </c>
      <c r="F143" s="109">
        <f>+F144+F179+F184+F197</f>
        <v>1419644962245</v>
      </c>
      <c r="G143" s="109">
        <f>+G144+G179+G184+G197</f>
        <v>0</v>
      </c>
      <c r="H143" s="110">
        <f>+H144+H179+H184+H197</f>
        <v>0</v>
      </c>
    </row>
    <row r="144" spans="1:8" ht="21.75" customHeight="1" x14ac:dyDescent="0.3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1380630242739</v>
      </c>
      <c r="F144" s="122">
        <f>+F145</f>
        <v>1380630242739</v>
      </c>
      <c r="G144" s="122">
        <f>+G145</f>
        <v>0</v>
      </c>
      <c r="H144" s="123">
        <f>+H145</f>
        <v>0</v>
      </c>
    </row>
    <row r="145" spans="1:8" ht="15.6" x14ac:dyDescent="0.3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1380630242739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0</v>
      </c>
      <c r="H145" s="122">
        <f>+H146+H147+H148+H149+H150+H151+H152+H153+H154+H155+H156+H157+H158+H159+H160+H170+H171+H172+H173+H174+H175+H176+H177+H178</f>
        <v>0</v>
      </c>
    </row>
    <row r="146" spans="1:8" ht="30" customHeight="1" x14ac:dyDescent="0.3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3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3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3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3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3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0</v>
      </c>
      <c r="F151" s="122">
        <v>0</v>
      </c>
      <c r="G151" s="122">
        <v>0</v>
      </c>
      <c r="H151" s="123">
        <v>0</v>
      </c>
    </row>
    <row r="152" spans="1:8" ht="31.5" customHeight="1" x14ac:dyDescent="0.3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0</v>
      </c>
      <c r="F152" s="122">
        <v>0</v>
      </c>
      <c r="G152" s="122">
        <v>0</v>
      </c>
      <c r="H152" s="123">
        <v>0</v>
      </c>
    </row>
    <row r="153" spans="1:8" ht="31.5" customHeight="1" x14ac:dyDescent="0.3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3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0</v>
      </c>
      <c r="H154" s="123">
        <v>0</v>
      </c>
    </row>
    <row r="155" spans="1:8" ht="60.75" customHeight="1" x14ac:dyDescent="0.3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3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3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3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3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5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16" ht="8.25" customHeight="1" thickBot="1" x14ac:dyDescent="0.35">
      <c r="A161" s="38"/>
      <c r="B161" s="39"/>
      <c r="C161" s="75"/>
      <c r="D161" s="129"/>
      <c r="E161" s="129"/>
      <c r="F161" s="129"/>
      <c r="G161" s="129"/>
      <c r="H161" s="129"/>
    </row>
    <row r="162" spans="1:216" x14ac:dyDescent="0.3">
      <c r="A162" s="1998" t="s">
        <v>1</v>
      </c>
      <c r="B162" s="1999"/>
      <c r="C162" s="1999"/>
      <c r="D162" s="1999"/>
      <c r="E162" s="1999"/>
      <c r="F162" s="1999"/>
      <c r="G162" s="1999"/>
      <c r="H162" s="2000"/>
    </row>
    <row r="163" spans="1:216" ht="14.25" customHeight="1" x14ac:dyDescent="0.3">
      <c r="A163" s="1995" t="s">
        <v>115</v>
      </c>
      <c r="B163" s="1996"/>
      <c r="C163" s="1996"/>
      <c r="D163" s="1996"/>
      <c r="E163" s="1996"/>
      <c r="F163" s="1996"/>
      <c r="G163" s="1996"/>
      <c r="H163" s="1997"/>
      <c r="I163" s="1996"/>
      <c r="J163" s="1996"/>
      <c r="K163" s="1996"/>
      <c r="L163" s="1996"/>
      <c r="M163" s="1996"/>
      <c r="N163" s="1996"/>
      <c r="O163" s="1996"/>
      <c r="P163" s="1997"/>
      <c r="Q163" s="1995"/>
      <c r="R163" s="1996"/>
      <c r="S163" s="1996"/>
      <c r="T163" s="1996"/>
      <c r="U163" s="1996"/>
      <c r="V163" s="1996"/>
      <c r="W163" s="1996"/>
      <c r="X163" s="1997"/>
      <c r="Y163" s="1995"/>
      <c r="Z163" s="1996"/>
      <c r="AA163" s="1996"/>
      <c r="AB163" s="1996"/>
      <c r="AC163" s="1996"/>
      <c r="AD163" s="1996"/>
      <c r="AE163" s="1996"/>
      <c r="AF163" s="1997"/>
      <c r="AG163" s="1995"/>
      <c r="AH163" s="1996"/>
      <c r="AI163" s="1996"/>
      <c r="AJ163" s="1996"/>
      <c r="AK163" s="1996"/>
      <c r="AL163" s="1996"/>
      <c r="AM163" s="1996"/>
      <c r="AN163" s="1997"/>
      <c r="AO163" s="1995"/>
      <c r="AP163" s="1996"/>
      <c r="AQ163" s="1996"/>
      <c r="AR163" s="1996"/>
      <c r="AS163" s="1996"/>
      <c r="AT163" s="1996"/>
      <c r="AU163" s="1996"/>
      <c r="AV163" s="1997"/>
      <c r="AW163" s="1995"/>
      <c r="AX163" s="1996"/>
      <c r="AY163" s="1996"/>
      <c r="AZ163" s="1996"/>
      <c r="BA163" s="1996"/>
      <c r="BB163" s="1996"/>
      <c r="BC163" s="1996"/>
      <c r="BD163" s="1997"/>
      <c r="BE163" s="1995"/>
      <c r="BF163" s="1996"/>
      <c r="BG163" s="1996"/>
      <c r="BH163" s="1996"/>
      <c r="BI163" s="1996"/>
      <c r="BJ163" s="1996"/>
      <c r="BK163" s="1996"/>
      <c r="BL163" s="1997"/>
      <c r="BM163" s="1995"/>
      <c r="BN163" s="1996"/>
      <c r="BO163" s="1996"/>
      <c r="BP163" s="1996"/>
      <c r="BQ163" s="1996"/>
      <c r="BR163" s="1996"/>
      <c r="BS163" s="1996"/>
      <c r="BT163" s="1997"/>
      <c r="BU163" s="1995"/>
      <c r="BV163" s="1996"/>
      <c r="BW163" s="1996"/>
      <c r="BX163" s="1996"/>
      <c r="BY163" s="1996"/>
      <c r="BZ163" s="1996"/>
      <c r="CA163" s="1996"/>
      <c r="CB163" s="1997"/>
      <c r="CC163" s="1995"/>
      <c r="CD163" s="1996"/>
      <c r="CE163" s="1996"/>
      <c r="CF163" s="1996"/>
      <c r="CG163" s="1996"/>
      <c r="CH163" s="1996"/>
      <c r="CI163" s="1996"/>
      <c r="CJ163" s="1997"/>
      <c r="CK163" s="1995"/>
      <c r="CL163" s="1996"/>
      <c r="CM163" s="1996"/>
      <c r="CN163" s="1996"/>
      <c r="CO163" s="1996"/>
      <c r="CP163" s="1996"/>
      <c r="CQ163" s="1996"/>
      <c r="CR163" s="1997"/>
      <c r="CS163" s="1995"/>
      <c r="CT163" s="1996"/>
      <c r="CU163" s="1996"/>
      <c r="CV163" s="1996"/>
      <c r="CW163" s="1996"/>
      <c r="CX163" s="1996"/>
      <c r="CY163" s="1996"/>
      <c r="CZ163" s="1997"/>
      <c r="DA163" s="1995"/>
      <c r="DB163" s="1996"/>
      <c r="DC163" s="1996"/>
      <c r="DD163" s="1996"/>
      <c r="DE163" s="1996"/>
      <c r="DF163" s="1996"/>
      <c r="DG163" s="1996"/>
      <c r="DH163" s="1997"/>
      <c r="DI163" s="1995"/>
      <c r="DJ163" s="1996"/>
      <c r="DK163" s="1996"/>
      <c r="DL163" s="1996"/>
      <c r="DM163" s="1996"/>
      <c r="DN163" s="1996"/>
      <c r="DO163" s="1996"/>
      <c r="DP163" s="1997"/>
      <c r="DQ163" s="1995"/>
      <c r="DR163" s="1996"/>
      <c r="DS163" s="1996"/>
      <c r="DT163" s="1996"/>
      <c r="DU163" s="1996"/>
      <c r="DV163" s="1996"/>
      <c r="DW163" s="1996"/>
      <c r="DX163" s="1997"/>
      <c r="DY163" s="1995"/>
      <c r="DZ163" s="1996"/>
      <c r="EA163" s="1996"/>
      <c r="EB163" s="1996"/>
      <c r="EC163" s="1996"/>
      <c r="ED163" s="1996"/>
      <c r="EE163" s="1996"/>
      <c r="EF163" s="1997"/>
      <c r="EG163" s="1995"/>
      <c r="EH163" s="1996"/>
      <c r="EI163" s="1996"/>
      <c r="EJ163" s="1996"/>
      <c r="EK163" s="1996"/>
      <c r="EL163" s="1996"/>
      <c r="EM163" s="1996"/>
      <c r="EN163" s="1997"/>
      <c r="EO163" s="1995"/>
      <c r="EP163" s="1996"/>
      <c r="EQ163" s="1996"/>
      <c r="ER163" s="1996"/>
      <c r="ES163" s="1996"/>
      <c r="ET163" s="1996"/>
      <c r="EU163" s="1996"/>
      <c r="EV163" s="1997"/>
      <c r="EW163" s="1995"/>
      <c r="EX163" s="1996"/>
      <c r="EY163" s="1996"/>
      <c r="EZ163" s="1996"/>
      <c r="FA163" s="1996"/>
      <c r="FB163" s="1996"/>
      <c r="FC163" s="1996"/>
      <c r="FD163" s="1997"/>
      <c r="FE163" s="1995"/>
      <c r="FF163" s="1996"/>
      <c r="FG163" s="1996"/>
      <c r="FH163" s="1996"/>
      <c r="FI163" s="1996"/>
      <c r="FJ163" s="1996"/>
      <c r="FK163" s="1996"/>
      <c r="FL163" s="1997"/>
      <c r="FM163" s="1995"/>
      <c r="FN163" s="1996"/>
      <c r="FO163" s="1996"/>
      <c r="FP163" s="1996"/>
      <c r="FQ163" s="1996"/>
      <c r="FR163" s="1996"/>
      <c r="FS163" s="1996"/>
      <c r="FT163" s="1997"/>
      <c r="FU163" s="1995"/>
      <c r="FV163" s="1996"/>
      <c r="FW163" s="1996"/>
      <c r="FX163" s="1996"/>
      <c r="FY163" s="1996"/>
      <c r="FZ163" s="1996"/>
      <c r="GA163" s="1996"/>
      <c r="GB163" s="1997"/>
      <c r="GC163" s="1995"/>
      <c r="GD163" s="1996"/>
      <c r="GE163" s="1996"/>
      <c r="GF163" s="1996"/>
      <c r="GG163" s="1996"/>
      <c r="GH163" s="1996"/>
      <c r="GI163" s="1996"/>
      <c r="GJ163" s="1997"/>
      <c r="GK163" s="1995"/>
      <c r="GL163" s="1996"/>
      <c r="GM163" s="1996"/>
      <c r="GN163" s="1996"/>
      <c r="GO163" s="1996"/>
      <c r="GP163" s="1996"/>
      <c r="GQ163" s="1996"/>
      <c r="GR163" s="1997"/>
      <c r="GS163" s="1995"/>
      <c r="GT163" s="1996"/>
      <c r="GU163" s="1996"/>
      <c r="GV163" s="1996"/>
      <c r="GW163" s="1996"/>
      <c r="GX163" s="1996"/>
      <c r="GY163" s="1996"/>
      <c r="GZ163" s="1997"/>
      <c r="HA163" s="1995"/>
      <c r="HB163" s="1996"/>
      <c r="HC163" s="1996"/>
      <c r="HD163" s="1996"/>
      <c r="HE163" s="1996"/>
      <c r="HF163" s="1996"/>
      <c r="HG163" s="1996"/>
      <c r="HH163" s="1997"/>
    </row>
    <row r="164" spans="1:216" ht="3.75" customHeight="1" x14ac:dyDescent="0.3">
      <c r="A164" s="2"/>
      <c r="H164" s="5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  <c r="HA164" s="2"/>
      <c r="HC164" s="57"/>
      <c r="HD164" s="3"/>
      <c r="HE164" s="3"/>
      <c r="HF164" s="3"/>
      <c r="HG164" s="3"/>
      <c r="HH164" s="5"/>
    </row>
    <row r="165" spans="1:216" ht="11.25" customHeight="1" x14ac:dyDescent="0.3">
      <c r="A165" s="6" t="s">
        <v>0</v>
      </c>
      <c r="H165" s="5"/>
      <c r="I165" s="119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  <c r="HA165" s="6"/>
      <c r="HC165" s="57"/>
      <c r="HD165" s="3"/>
      <c r="HE165" s="3"/>
      <c r="HF165" s="3"/>
      <c r="HG165" s="3"/>
      <c r="HH165" s="5"/>
    </row>
    <row r="166" spans="1:216" ht="3.75" customHeight="1" x14ac:dyDescent="0.3">
      <c r="A166" s="2"/>
      <c r="H166" s="7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  <c r="HA166" s="2"/>
      <c r="HC166" s="57"/>
      <c r="HD166" s="3"/>
      <c r="HE166" s="3"/>
      <c r="HF166" s="3"/>
      <c r="HG166" s="3"/>
      <c r="HH166" s="7"/>
    </row>
    <row r="167" spans="1:216" ht="11.25" customHeight="1" x14ac:dyDescent="0.3">
      <c r="A167" s="2" t="s">
        <v>116</v>
      </c>
      <c r="C167" s="57" t="s">
        <v>4</v>
      </c>
      <c r="E167" s="3" t="str">
        <f>E7</f>
        <v>MES:</v>
      </c>
      <c r="F167" s="3" t="str">
        <f>F7</f>
        <v>ENERO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  <c r="HA167" s="2"/>
      <c r="HC167" s="57"/>
      <c r="HD167" s="3"/>
      <c r="HE167" s="3"/>
      <c r="HF167" s="3"/>
      <c r="HG167" s="3"/>
      <c r="HH167" s="5"/>
    </row>
    <row r="168" spans="1:216" ht="11.25" customHeight="1" thickBot="1" x14ac:dyDescent="0.35">
      <c r="A168" s="2"/>
      <c r="H168" s="5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  <c r="HA168" s="2"/>
      <c r="HC168" s="57"/>
      <c r="HD168" s="3"/>
      <c r="HE168" s="3"/>
      <c r="HF168" s="3"/>
      <c r="HG168" s="3"/>
      <c r="HH168" s="5"/>
    </row>
    <row r="169" spans="1:216" ht="39" customHeight="1" thickBot="1" x14ac:dyDescent="0.35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6" ht="81.75" customHeight="1" x14ac:dyDescent="0.3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16" ht="93.75" customHeight="1" x14ac:dyDescent="0.3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16" ht="45" customHeight="1" x14ac:dyDescent="0.3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0</v>
      </c>
      <c r="H172" s="123">
        <v>0</v>
      </c>
    </row>
    <row r="173" spans="1:216" ht="50.25" customHeight="1" x14ac:dyDescent="0.3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6" ht="48" customHeight="1" x14ac:dyDescent="0.3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6" ht="79.5" customHeight="1" x14ac:dyDescent="0.3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16" ht="33.75" customHeight="1" x14ac:dyDescent="0.3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3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3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3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88805785234</v>
      </c>
      <c r="F179" s="122">
        <f>+F180</f>
        <v>15697201134</v>
      </c>
      <c r="G179" s="122">
        <f>+G180</f>
        <v>0</v>
      </c>
      <c r="H179" s="123">
        <f>+H180</f>
        <v>0</v>
      </c>
    </row>
    <row r="180" spans="1:8" ht="13.5" customHeight="1" x14ac:dyDescent="0.3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88805785234</v>
      </c>
      <c r="F180" s="122">
        <f>SUM(F181:F183)</f>
        <v>15697201134</v>
      </c>
      <c r="G180" s="122">
        <f>SUM(G181:G183)</f>
        <v>0</v>
      </c>
      <c r="H180" s="123">
        <f>SUM(H181:H183)</f>
        <v>0</v>
      </c>
    </row>
    <row r="181" spans="1:8" ht="43.5" customHeight="1" x14ac:dyDescent="0.3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0</v>
      </c>
      <c r="G181" s="122">
        <v>0</v>
      </c>
      <c r="H181" s="123">
        <v>0</v>
      </c>
    </row>
    <row r="182" spans="1:8" ht="45" customHeight="1" x14ac:dyDescent="0.3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3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43504635084</v>
      </c>
      <c r="F183" s="122">
        <v>15697201134</v>
      </c>
      <c r="G183" s="124">
        <v>0</v>
      </c>
      <c r="H183" s="125">
        <v>0</v>
      </c>
    </row>
    <row r="184" spans="1:8" ht="15.6" x14ac:dyDescent="0.3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1129314713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5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1129314713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5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3">
      <c r="A187" s="1998" t="s">
        <v>1</v>
      </c>
      <c r="B187" s="1999"/>
      <c r="C187" s="1999"/>
      <c r="D187" s="1999"/>
      <c r="E187" s="1999"/>
      <c r="F187" s="1999"/>
      <c r="G187" s="1999"/>
      <c r="H187" s="2000"/>
    </row>
    <row r="188" spans="1:8" ht="12" customHeight="1" x14ac:dyDescent="0.3">
      <c r="A188" s="1995" t="s">
        <v>115</v>
      </c>
      <c r="B188" s="1996"/>
      <c r="C188" s="1996"/>
      <c r="D188" s="1996"/>
      <c r="E188" s="1996"/>
      <c r="F188" s="1996"/>
      <c r="G188" s="1996"/>
      <c r="H188" s="1997"/>
    </row>
    <row r="189" spans="1:8" ht="1.5" hidden="1" customHeight="1" x14ac:dyDescent="0.3">
      <c r="A189" s="2"/>
      <c r="H189" s="5"/>
    </row>
    <row r="190" spans="1:8" ht="12" customHeight="1" x14ac:dyDescent="0.3">
      <c r="A190" s="6" t="s">
        <v>0</v>
      </c>
      <c r="H190" s="5"/>
    </row>
    <row r="191" spans="1:8" ht="2.25" hidden="1" customHeight="1" x14ac:dyDescent="0.3">
      <c r="A191" s="2"/>
      <c r="H191" s="7"/>
    </row>
    <row r="192" spans="1:8" ht="15.75" customHeight="1" thickBot="1" x14ac:dyDescent="0.35">
      <c r="A192" s="2" t="s">
        <v>116</v>
      </c>
      <c r="C192" s="57" t="s">
        <v>4</v>
      </c>
      <c r="E192" s="3" t="str">
        <f>E128</f>
        <v>MES:</v>
      </c>
      <c r="F192" s="3" t="str">
        <f>F7</f>
        <v>ENERO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3">
      <c r="A193" s="2"/>
      <c r="H193" s="5"/>
    </row>
    <row r="194" spans="1:8" ht="15" customHeight="1" thickBot="1" x14ac:dyDescent="0.35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5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3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1129314713</v>
      </c>
      <c r="F196" s="120">
        <v>1129314713</v>
      </c>
      <c r="G196" s="120">
        <v>0</v>
      </c>
      <c r="H196" s="121">
        <v>0</v>
      </c>
    </row>
    <row r="197" spans="1:8" ht="29.25" customHeight="1" x14ac:dyDescent="0.3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25833242483</v>
      </c>
      <c r="F197" s="122">
        <f>+F198</f>
        <v>22188203659</v>
      </c>
      <c r="G197" s="122">
        <f>+G198</f>
        <v>0</v>
      </c>
      <c r="H197" s="123">
        <f>+H198</f>
        <v>0</v>
      </c>
    </row>
    <row r="198" spans="1:8" ht="16.5" customHeight="1" x14ac:dyDescent="0.3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25833242483</v>
      </c>
      <c r="F198" s="122">
        <f>SUM(F199:F205)</f>
        <v>22188203659</v>
      </c>
      <c r="G198" s="122">
        <f>SUM(G199:G205)</f>
        <v>0</v>
      </c>
      <c r="H198" s="123">
        <f>SUM(H199:H205)</f>
        <v>0</v>
      </c>
    </row>
    <row r="199" spans="1:8" ht="45" customHeight="1" x14ac:dyDescent="0.3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3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3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10089999787</v>
      </c>
      <c r="F201" s="122">
        <v>8172923287</v>
      </c>
      <c r="G201" s="122">
        <v>0</v>
      </c>
      <c r="H201" s="123">
        <v>0</v>
      </c>
    </row>
    <row r="202" spans="1:8" ht="57" customHeight="1" x14ac:dyDescent="0.3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3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3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96696957</v>
      </c>
      <c r="F204" s="122">
        <v>94243500</v>
      </c>
      <c r="G204" s="122">
        <v>0</v>
      </c>
      <c r="H204" s="123">
        <v>0</v>
      </c>
    </row>
    <row r="205" spans="1:8" ht="60.75" customHeight="1" thickBot="1" x14ac:dyDescent="0.35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15446545739</v>
      </c>
      <c r="F205" s="122">
        <v>13921036872</v>
      </c>
      <c r="G205" s="122">
        <v>0</v>
      </c>
      <c r="H205" s="123">
        <v>0</v>
      </c>
    </row>
    <row r="206" spans="1:8" ht="15" customHeight="1" thickBot="1" x14ac:dyDescent="0.35">
      <c r="A206" s="2001" t="s">
        <v>191</v>
      </c>
      <c r="B206" s="2002"/>
      <c r="C206" s="2003"/>
      <c r="D206" s="152">
        <f>+D143+D139+D11</f>
        <v>2639412084869</v>
      </c>
      <c r="E206" s="152">
        <f>+E11+E139+E143</f>
        <v>1550487473787</v>
      </c>
      <c r="F206" s="152">
        <f>+F11+F139+F143</f>
        <v>1435663860462</v>
      </c>
      <c r="G206" s="152">
        <f>+G11+G139+G143</f>
        <v>2787688248</v>
      </c>
      <c r="H206" s="89">
        <f>+H11+H139+H143</f>
        <v>2141377805</v>
      </c>
    </row>
    <row r="207" spans="1:8" ht="16.5" customHeight="1" x14ac:dyDescent="0.3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3">
      <c r="A208" s="2"/>
      <c r="F208" s="151"/>
      <c r="G208" s="151"/>
      <c r="H208" s="5"/>
    </row>
    <row r="209" spans="1:8" ht="7.5" customHeight="1" x14ac:dyDescent="0.3">
      <c r="A209" s="2"/>
      <c r="F209" s="151"/>
      <c r="G209" s="151"/>
      <c r="H209" s="5"/>
    </row>
    <row r="210" spans="1:8" ht="16.5" hidden="1" customHeight="1" x14ac:dyDescent="0.3">
      <c r="A210" s="2"/>
      <c r="F210" s="151"/>
      <c r="G210" s="151"/>
      <c r="H210" s="5"/>
    </row>
    <row r="211" spans="1:8" ht="16.5" hidden="1" customHeight="1" x14ac:dyDescent="0.3">
      <c r="A211" s="2"/>
      <c r="F211" s="151"/>
      <c r="G211" s="151"/>
      <c r="H211" s="5"/>
    </row>
    <row r="212" spans="1:8" ht="16.5" customHeight="1" x14ac:dyDescent="0.3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3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6" x14ac:dyDescent="0.3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6" x14ac:dyDescent="0.3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6" x14ac:dyDescent="0.3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3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3">
      <c r="A218" s="2"/>
      <c r="C218" s="75"/>
      <c r="D218" s="214"/>
      <c r="E218" s="39"/>
      <c r="F218" s="211"/>
      <c r="G218" s="211"/>
      <c r="H218" s="5"/>
    </row>
    <row r="219" spans="1:8" ht="16.5" customHeight="1" x14ac:dyDescent="0.3">
      <c r="A219" s="2"/>
      <c r="C219" s="75"/>
      <c r="D219" s="214"/>
      <c r="E219" s="39"/>
      <c r="F219" s="211"/>
      <c r="G219" s="211"/>
      <c r="H219" s="5"/>
    </row>
    <row r="220" spans="1:8" ht="15.6" x14ac:dyDescent="0.3">
      <c r="A220" s="2"/>
      <c r="C220" s="75"/>
      <c r="D220" s="214"/>
      <c r="E220" s="39"/>
      <c r="F220" s="211"/>
      <c r="G220" s="211"/>
      <c r="H220" s="5"/>
    </row>
    <row r="221" spans="1:8" ht="2.25" customHeight="1" x14ac:dyDescent="0.3">
      <c r="A221" s="2"/>
      <c r="C221" s="75"/>
      <c r="D221" s="214"/>
      <c r="E221" s="39"/>
      <c r="F221" s="211"/>
      <c r="G221" s="211"/>
      <c r="H221" s="5"/>
    </row>
    <row r="222" spans="1:8" ht="15.6" x14ac:dyDescent="0.3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3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5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3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5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3">
      <c r="A227" s="2"/>
      <c r="C227" s="150"/>
      <c r="D227" s="161"/>
      <c r="E227" s="149"/>
      <c r="F227" s="151"/>
      <c r="G227" s="151"/>
    </row>
    <row r="230" spans="1:8" x14ac:dyDescent="0.3">
      <c r="E230" s="166"/>
    </row>
  </sheetData>
  <mergeCells count="39">
    <mergeCell ref="A187:H187"/>
    <mergeCell ref="A188:H188"/>
    <mergeCell ref="A206:C206"/>
    <mergeCell ref="FM163:FT163"/>
    <mergeCell ref="FU163:GB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GC163:GJ163"/>
    <mergeCell ref="GK163:GR163"/>
    <mergeCell ref="GS163:GZ163"/>
    <mergeCell ref="HA163:HH163"/>
    <mergeCell ref="DQ163:DX163"/>
    <mergeCell ref="DY163:EF163"/>
    <mergeCell ref="EG163:EN163"/>
    <mergeCell ref="EO163:EV163"/>
    <mergeCell ref="EW163:FD163"/>
    <mergeCell ref="FE163:FL163"/>
    <mergeCell ref="BM163:BT163"/>
    <mergeCell ref="A123:H123"/>
    <mergeCell ref="A124:H124"/>
    <mergeCell ref="A162:H162"/>
    <mergeCell ref="A163:H163"/>
    <mergeCell ref="I163:P163"/>
    <mergeCell ref="Q163:X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  <rowBreaks count="5" manualBreakCount="5">
    <brk id="47" max="16383" man="1"/>
    <brk id="81" max="16383" man="1"/>
    <brk id="121" max="16383" man="1"/>
    <brk id="160" max="7" man="1"/>
    <brk id="18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Z230"/>
  <sheetViews>
    <sheetView zoomScaleNormal="100" workbookViewId="0">
      <selection activeCell="P148" sqref="P1:AO1048576"/>
    </sheetView>
  </sheetViews>
  <sheetFormatPr baseColWidth="10" defaultRowHeight="14.4" x14ac:dyDescent="0.3"/>
  <cols>
    <col min="1" max="1" width="15.44140625" style="1" customWidth="1"/>
    <col min="2" max="2" width="3.88671875" style="1" customWidth="1"/>
    <col min="3" max="3" width="49.88671875" style="57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2" style="3" customWidth="1"/>
    <col min="9" max="248" width="11.44140625" style="1"/>
    <col min="249" max="249" width="15.44140625" style="1" customWidth="1"/>
    <col min="250" max="250" width="3.88671875" style="1" customWidth="1"/>
    <col min="251" max="251" width="49.88671875" style="1" customWidth="1"/>
    <col min="252" max="252" width="22.5546875" style="1" customWidth="1"/>
    <col min="253" max="253" width="23" style="1" customWidth="1"/>
    <col min="254" max="254" width="22.88671875" style="1" customWidth="1"/>
    <col min="255" max="255" width="23.44140625" style="1" customWidth="1"/>
    <col min="256" max="256" width="22" style="1" customWidth="1"/>
    <col min="257" max="504" width="11.44140625" style="1"/>
    <col min="505" max="505" width="15.44140625" style="1" customWidth="1"/>
    <col min="506" max="506" width="3.88671875" style="1" customWidth="1"/>
    <col min="507" max="507" width="49.88671875" style="1" customWidth="1"/>
    <col min="508" max="508" width="22.5546875" style="1" customWidth="1"/>
    <col min="509" max="509" width="23" style="1" customWidth="1"/>
    <col min="510" max="510" width="22.88671875" style="1" customWidth="1"/>
    <col min="511" max="511" width="23.44140625" style="1" customWidth="1"/>
    <col min="512" max="512" width="22" style="1" customWidth="1"/>
    <col min="513" max="760" width="11.44140625" style="1"/>
    <col min="761" max="761" width="15.44140625" style="1" customWidth="1"/>
    <col min="762" max="762" width="3.88671875" style="1" customWidth="1"/>
    <col min="763" max="763" width="49.88671875" style="1" customWidth="1"/>
    <col min="764" max="764" width="22.5546875" style="1" customWidth="1"/>
    <col min="765" max="765" width="23" style="1" customWidth="1"/>
    <col min="766" max="766" width="22.88671875" style="1" customWidth="1"/>
    <col min="767" max="767" width="23.44140625" style="1" customWidth="1"/>
    <col min="768" max="768" width="22" style="1" customWidth="1"/>
    <col min="769" max="1016" width="11.44140625" style="1"/>
    <col min="1017" max="1017" width="15.44140625" style="1" customWidth="1"/>
    <col min="1018" max="1018" width="3.88671875" style="1" customWidth="1"/>
    <col min="1019" max="1019" width="49.88671875" style="1" customWidth="1"/>
    <col min="1020" max="1020" width="22.5546875" style="1" customWidth="1"/>
    <col min="1021" max="1021" width="23" style="1" customWidth="1"/>
    <col min="1022" max="1022" width="22.88671875" style="1" customWidth="1"/>
    <col min="1023" max="1023" width="23.44140625" style="1" customWidth="1"/>
    <col min="1024" max="1024" width="22" style="1" customWidth="1"/>
    <col min="1025" max="1272" width="11.44140625" style="1"/>
    <col min="1273" max="1273" width="15.44140625" style="1" customWidth="1"/>
    <col min="1274" max="1274" width="3.88671875" style="1" customWidth="1"/>
    <col min="1275" max="1275" width="49.88671875" style="1" customWidth="1"/>
    <col min="1276" max="1276" width="22.5546875" style="1" customWidth="1"/>
    <col min="1277" max="1277" width="23" style="1" customWidth="1"/>
    <col min="1278" max="1278" width="22.88671875" style="1" customWidth="1"/>
    <col min="1279" max="1279" width="23.44140625" style="1" customWidth="1"/>
    <col min="1280" max="1280" width="22" style="1" customWidth="1"/>
    <col min="1281" max="1528" width="11.44140625" style="1"/>
    <col min="1529" max="1529" width="15.44140625" style="1" customWidth="1"/>
    <col min="1530" max="1530" width="3.88671875" style="1" customWidth="1"/>
    <col min="1531" max="1531" width="49.88671875" style="1" customWidth="1"/>
    <col min="1532" max="1532" width="22.5546875" style="1" customWidth="1"/>
    <col min="1533" max="1533" width="23" style="1" customWidth="1"/>
    <col min="1534" max="1534" width="22.88671875" style="1" customWidth="1"/>
    <col min="1535" max="1535" width="23.44140625" style="1" customWidth="1"/>
    <col min="1536" max="1536" width="22" style="1" customWidth="1"/>
    <col min="1537" max="1784" width="11.44140625" style="1"/>
    <col min="1785" max="1785" width="15.44140625" style="1" customWidth="1"/>
    <col min="1786" max="1786" width="3.88671875" style="1" customWidth="1"/>
    <col min="1787" max="1787" width="49.88671875" style="1" customWidth="1"/>
    <col min="1788" max="1788" width="22.5546875" style="1" customWidth="1"/>
    <col min="1789" max="1789" width="23" style="1" customWidth="1"/>
    <col min="1790" max="1790" width="22.88671875" style="1" customWidth="1"/>
    <col min="1791" max="1791" width="23.44140625" style="1" customWidth="1"/>
    <col min="1792" max="1792" width="22" style="1" customWidth="1"/>
    <col min="1793" max="2040" width="11.44140625" style="1"/>
    <col min="2041" max="2041" width="15.44140625" style="1" customWidth="1"/>
    <col min="2042" max="2042" width="3.88671875" style="1" customWidth="1"/>
    <col min="2043" max="2043" width="49.88671875" style="1" customWidth="1"/>
    <col min="2044" max="2044" width="22.5546875" style="1" customWidth="1"/>
    <col min="2045" max="2045" width="23" style="1" customWidth="1"/>
    <col min="2046" max="2046" width="22.88671875" style="1" customWidth="1"/>
    <col min="2047" max="2047" width="23.44140625" style="1" customWidth="1"/>
    <col min="2048" max="2048" width="22" style="1" customWidth="1"/>
    <col min="2049" max="2296" width="11.44140625" style="1"/>
    <col min="2297" max="2297" width="15.44140625" style="1" customWidth="1"/>
    <col min="2298" max="2298" width="3.88671875" style="1" customWidth="1"/>
    <col min="2299" max="2299" width="49.88671875" style="1" customWidth="1"/>
    <col min="2300" max="2300" width="22.5546875" style="1" customWidth="1"/>
    <col min="2301" max="2301" width="23" style="1" customWidth="1"/>
    <col min="2302" max="2302" width="22.88671875" style="1" customWidth="1"/>
    <col min="2303" max="2303" width="23.44140625" style="1" customWidth="1"/>
    <col min="2304" max="2304" width="22" style="1" customWidth="1"/>
    <col min="2305" max="2552" width="11.44140625" style="1"/>
    <col min="2553" max="2553" width="15.44140625" style="1" customWidth="1"/>
    <col min="2554" max="2554" width="3.88671875" style="1" customWidth="1"/>
    <col min="2555" max="2555" width="49.88671875" style="1" customWidth="1"/>
    <col min="2556" max="2556" width="22.5546875" style="1" customWidth="1"/>
    <col min="2557" max="2557" width="23" style="1" customWidth="1"/>
    <col min="2558" max="2558" width="22.88671875" style="1" customWidth="1"/>
    <col min="2559" max="2559" width="23.44140625" style="1" customWidth="1"/>
    <col min="2560" max="2560" width="22" style="1" customWidth="1"/>
    <col min="2561" max="2808" width="11.44140625" style="1"/>
    <col min="2809" max="2809" width="15.44140625" style="1" customWidth="1"/>
    <col min="2810" max="2810" width="3.88671875" style="1" customWidth="1"/>
    <col min="2811" max="2811" width="49.88671875" style="1" customWidth="1"/>
    <col min="2812" max="2812" width="22.5546875" style="1" customWidth="1"/>
    <col min="2813" max="2813" width="23" style="1" customWidth="1"/>
    <col min="2814" max="2814" width="22.88671875" style="1" customWidth="1"/>
    <col min="2815" max="2815" width="23.44140625" style="1" customWidth="1"/>
    <col min="2816" max="2816" width="22" style="1" customWidth="1"/>
    <col min="2817" max="3064" width="11.44140625" style="1"/>
    <col min="3065" max="3065" width="15.44140625" style="1" customWidth="1"/>
    <col min="3066" max="3066" width="3.88671875" style="1" customWidth="1"/>
    <col min="3067" max="3067" width="49.88671875" style="1" customWidth="1"/>
    <col min="3068" max="3068" width="22.5546875" style="1" customWidth="1"/>
    <col min="3069" max="3069" width="23" style="1" customWidth="1"/>
    <col min="3070" max="3070" width="22.88671875" style="1" customWidth="1"/>
    <col min="3071" max="3071" width="23.44140625" style="1" customWidth="1"/>
    <col min="3072" max="3072" width="22" style="1" customWidth="1"/>
    <col min="3073" max="3320" width="11.44140625" style="1"/>
    <col min="3321" max="3321" width="15.44140625" style="1" customWidth="1"/>
    <col min="3322" max="3322" width="3.88671875" style="1" customWidth="1"/>
    <col min="3323" max="3323" width="49.88671875" style="1" customWidth="1"/>
    <col min="3324" max="3324" width="22.5546875" style="1" customWidth="1"/>
    <col min="3325" max="3325" width="23" style="1" customWidth="1"/>
    <col min="3326" max="3326" width="22.88671875" style="1" customWidth="1"/>
    <col min="3327" max="3327" width="23.44140625" style="1" customWidth="1"/>
    <col min="3328" max="3328" width="22" style="1" customWidth="1"/>
    <col min="3329" max="3576" width="11.44140625" style="1"/>
    <col min="3577" max="3577" width="15.44140625" style="1" customWidth="1"/>
    <col min="3578" max="3578" width="3.88671875" style="1" customWidth="1"/>
    <col min="3579" max="3579" width="49.88671875" style="1" customWidth="1"/>
    <col min="3580" max="3580" width="22.5546875" style="1" customWidth="1"/>
    <col min="3581" max="3581" width="23" style="1" customWidth="1"/>
    <col min="3582" max="3582" width="22.88671875" style="1" customWidth="1"/>
    <col min="3583" max="3583" width="23.44140625" style="1" customWidth="1"/>
    <col min="3584" max="3584" width="22" style="1" customWidth="1"/>
    <col min="3585" max="3832" width="11.44140625" style="1"/>
    <col min="3833" max="3833" width="15.44140625" style="1" customWidth="1"/>
    <col min="3834" max="3834" width="3.88671875" style="1" customWidth="1"/>
    <col min="3835" max="3835" width="49.88671875" style="1" customWidth="1"/>
    <col min="3836" max="3836" width="22.5546875" style="1" customWidth="1"/>
    <col min="3837" max="3837" width="23" style="1" customWidth="1"/>
    <col min="3838" max="3838" width="22.88671875" style="1" customWidth="1"/>
    <col min="3839" max="3839" width="23.44140625" style="1" customWidth="1"/>
    <col min="3840" max="3840" width="22" style="1" customWidth="1"/>
    <col min="3841" max="4088" width="11.44140625" style="1"/>
    <col min="4089" max="4089" width="15.44140625" style="1" customWidth="1"/>
    <col min="4090" max="4090" width="3.88671875" style="1" customWidth="1"/>
    <col min="4091" max="4091" width="49.88671875" style="1" customWidth="1"/>
    <col min="4092" max="4092" width="22.5546875" style="1" customWidth="1"/>
    <col min="4093" max="4093" width="23" style="1" customWidth="1"/>
    <col min="4094" max="4094" width="22.88671875" style="1" customWidth="1"/>
    <col min="4095" max="4095" width="23.44140625" style="1" customWidth="1"/>
    <col min="4096" max="4096" width="22" style="1" customWidth="1"/>
    <col min="4097" max="4344" width="11.44140625" style="1"/>
    <col min="4345" max="4345" width="15.44140625" style="1" customWidth="1"/>
    <col min="4346" max="4346" width="3.88671875" style="1" customWidth="1"/>
    <col min="4347" max="4347" width="49.88671875" style="1" customWidth="1"/>
    <col min="4348" max="4348" width="22.5546875" style="1" customWidth="1"/>
    <col min="4349" max="4349" width="23" style="1" customWidth="1"/>
    <col min="4350" max="4350" width="22.88671875" style="1" customWidth="1"/>
    <col min="4351" max="4351" width="23.44140625" style="1" customWidth="1"/>
    <col min="4352" max="4352" width="22" style="1" customWidth="1"/>
    <col min="4353" max="4600" width="11.44140625" style="1"/>
    <col min="4601" max="4601" width="15.44140625" style="1" customWidth="1"/>
    <col min="4602" max="4602" width="3.88671875" style="1" customWidth="1"/>
    <col min="4603" max="4603" width="49.88671875" style="1" customWidth="1"/>
    <col min="4604" max="4604" width="22.5546875" style="1" customWidth="1"/>
    <col min="4605" max="4605" width="23" style="1" customWidth="1"/>
    <col min="4606" max="4606" width="22.88671875" style="1" customWidth="1"/>
    <col min="4607" max="4607" width="23.44140625" style="1" customWidth="1"/>
    <col min="4608" max="4608" width="22" style="1" customWidth="1"/>
    <col min="4609" max="4856" width="11.44140625" style="1"/>
    <col min="4857" max="4857" width="15.44140625" style="1" customWidth="1"/>
    <col min="4858" max="4858" width="3.88671875" style="1" customWidth="1"/>
    <col min="4859" max="4859" width="49.88671875" style="1" customWidth="1"/>
    <col min="4860" max="4860" width="22.5546875" style="1" customWidth="1"/>
    <col min="4861" max="4861" width="23" style="1" customWidth="1"/>
    <col min="4862" max="4862" width="22.88671875" style="1" customWidth="1"/>
    <col min="4863" max="4863" width="23.44140625" style="1" customWidth="1"/>
    <col min="4864" max="4864" width="22" style="1" customWidth="1"/>
    <col min="4865" max="5112" width="11.44140625" style="1"/>
    <col min="5113" max="5113" width="15.44140625" style="1" customWidth="1"/>
    <col min="5114" max="5114" width="3.88671875" style="1" customWidth="1"/>
    <col min="5115" max="5115" width="49.88671875" style="1" customWidth="1"/>
    <col min="5116" max="5116" width="22.5546875" style="1" customWidth="1"/>
    <col min="5117" max="5117" width="23" style="1" customWidth="1"/>
    <col min="5118" max="5118" width="22.88671875" style="1" customWidth="1"/>
    <col min="5119" max="5119" width="23.44140625" style="1" customWidth="1"/>
    <col min="5120" max="5120" width="22" style="1" customWidth="1"/>
    <col min="5121" max="5368" width="11.44140625" style="1"/>
    <col min="5369" max="5369" width="15.44140625" style="1" customWidth="1"/>
    <col min="5370" max="5370" width="3.88671875" style="1" customWidth="1"/>
    <col min="5371" max="5371" width="49.88671875" style="1" customWidth="1"/>
    <col min="5372" max="5372" width="22.5546875" style="1" customWidth="1"/>
    <col min="5373" max="5373" width="23" style="1" customWidth="1"/>
    <col min="5374" max="5374" width="22.88671875" style="1" customWidth="1"/>
    <col min="5375" max="5375" width="23.44140625" style="1" customWidth="1"/>
    <col min="5376" max="5376" width="22" style="1" customWidth="1"/>
    <col min="5377" max="5624" width="11.44140625" style="1"/>
    <col min="5625" max="5625" width="15.44140625" style="1" customWidth="1"/>
    <col min="5626" max="5626" width="3.88671875" style="1" customWidth="1"/>
    <col min="5627" max="5627" width="49.88671875" style="1" customWidth="1"/>
    <col min="5628" max="5628" width="22.5546875" style="1" customWidth="1"/>
    <col min="5629" max="5629" width="23" style="1" customWidth="1"/>
    <col min="5630" max="5630" width="22.88671875" style="1" customWidth="1"/>
    <col min="5631" max="5631" width="23.44140625" style="1" customWidth="1"/>
    <col min="5632" max="5632" width="22" style="1" customWidth="1"/>
    <col min="5633" max="5880" width="11.44140625" style="1"/>
    <col min="5881" max="5881" width="15.44140625" style="1" customWidth="1"/>
    <col min="5882" max="5882" width="3.88671875" style="1" customWidth="1"/>
    <col min="5883" max="5883" width="49.88671875" style="1" customWidth="1"/>
    <col min="5884" max="5884" width="22.5546875" style="1" customWidth="1"/>
    <col min="5885" max="5885" width="23" style="1" customWidth="1"/>
    <col min="5886" max="5886" width="22.88671875" style="1" customWidth="1"/>
    <col min="5887" max="5887" width="23.44140625" style="1" customWidth="1"/>
    <col min="5888" max="5888" width="22" style="1" customWidth="1"/>
    <col min="5889" max="6136" width="11.44140625" style="1"/>
    <col min="6137" max="6137" width="15.44140625" style="1" customWidth="1"/>
    <col min="6138" max="6138" width="3.88671875" style="1" customWidth="1"/>
    <col min="6139" max="6139" width="49.88671875" style="1" customWidth="1"/>
    <col min="6140" max="6140" width="22.5546875" style="1" customWidth="1"/>
    <col min="6141" max="6141" width="23" style="1" customWidth="1"/>
    <col min="6142" max="6142" width="22.88671875" style="1" customWidth="1"/>
    <col min="6143" max="6143" width="23.44140625" style="1" customWidth="1"/>
    <col min="6144" max="6144" width="22" style="1" customWidth="1"/>
    <col min="6145" max="6392" width="11.44140625" style="1"/>
    <col min="6393" max="6393" width="15.44140625" style="1" customWidth="1"/>
    <col min="6394" max="6394" width="3.88671875" style="1" customWidth="1"/>
    <col min="6395" max="6395" width="49.88671875" style="1" customWidth="1"/>
    <col min="6396" max="6396" width="22.5546875" style="1" customWidth="1"/>
    <col min="6397" max="6397" width="23" style="1" customWidth="1"/>
    <col min="6398" max="6398" width="22.88671875" style="1" customWidth="1"/>
    <col min="6399" max="6399" width="23.44140625" style="1" customWidth="1"/>
    <col min="6400" max="6400" width="22" style="1" customWidth="1"/>
    <col min="6401" max="6648" width="11.44140625" style="1"/>
    <col min="6649" max="6649" width="15.44140625" style="1" customWidth="1"/>
    <col min="6650" max="6650" width="3.88671875" style="1" customWidth="1"/>
    <col min="6651" max="6651" width="49.88671875" style="1" customWidth="1"/>
    <col min="6652" max="6652" width="22.5546875" style="1" customWidth="1"/>
    <col min="6653" max="6653" width="23" style="1" customWidth="1"/>
    <col min="6654" max="6654" width="22.88671875" style="1" customWidth="1"/>
    <col min="6655" max="6655" width="23.44140625" style="1" customWidth="1"/>
    <col min="6656" max="6656" width="22" style="1" customWidth="1"/>
    <col min="6657" max="6904" width="11.44140625" style="1"/>
    <col min="6905" max="6905" width="15.44140625" style="1" customWidth="1"/>
    <col min="6906" max="6906" width="3.88671875" style="1" customWidth="1"/>
    <col min="6907" max="6907" width="49.88671875" style="1" customWidth="1"/>
    <col min="6908" max="6908" width="22.5546875" style="1" customWidth="1"/>
    <col min="6909" max="6909" width="23" style="1" customWidth="1"/>
    <col min="6910" max="6910" width="22.88671875" style="1" customWidth="1"/>
    <col min="6911" max="6911" width="23.44140625" style="1" customWidth="1"/>
    <col min="6912" max="6912" width="22" style="1" customWidth="1"/>
    <col min="6913" max="7160" width="11.44140625" style="1"/>
    <col min="7161" max="7161" width="15.44140625" style="1" customWidth="1"/>
    <col min="7162" max="7162" width="3.88671875" style="1" customWidth="1"/>
    <col min="7163" max="7163" width="49.88671875" style="1" customWidth="1"/>
    <col min="7164" max="7164" width="22.5546875" style="1" customWidth="1"/>
    <col min="7165" max="7165" width="23" style="1" customWidth="1"/>
    <col min="7166" max="7166" width="22.88671875" style="1" customWidth="1"/>
    <col min="7167" max="7167" width="23.44140625" style="1" customWidth="1"/>
    <col min="7168" max="7168" width="22" style="1" customWidth="1"/>
    <col min="7169" max="7416" width="11.44140625" style="1"/>
    <col min="7417" max="7417" width="15.44140625" style="1" customWidth="1"/>
    <col min="7418" max="7418" width="3.88671875" style="1" customWidth="1"/>
    <col min="7419" max="7419" width="49.88671875" style="1" customWidth="1"/>
    <col min="7420" max="7420" width="22.5546875" style="1" customWidth="1"/>
    <col min="7421" max="7421" width="23" style="1" customWidth="1"/>
    <col min="7422" max="7422" width="22.88671875" style="1" customWidth="1"/>
    <col min="7423" max="7423" width="23.44140625" style="1" customWidth="1"/>
    <col min="7424" max="7424" width="22" style="1" customWidth="1"/>
    <col min="7425" max="7672" width="11.44140625" style="1"/>
    <col min="7673" max="7673" width="15.44140625" style="1" customWidth="1"/>
    <col min="7674" max="7674" width="3.88671875" style="1" customWidth="1"/>
    <col min="7675" max="7675" width="49.88671875" style="1" customWidth="1"/>
    <col min="7676" max="7676" width="22.5546875" style="1" customWidth="1"/>
    <col min="7677" max="7677" width="23" style="1" customWidth="1"/>
    <col min="7678" max="7678" width="22.88671875" style="1" customWidth="1"/>
    <col min="7679" max="7679" width="23.44140625" style="1" customWidth="1"/>
    <col min="7680" max="7680" width="22" style="1" customWidth="1"/>
    <col min="7681" max="7928" width="11.44140625" style="1"/>
    <col min="7929" max="7929" width="15.44140625" style="1" customWidth="1"/>
    <col min="7930" max="7930" width="3.88671875" style="1" customWidth="1"/>
    <col min="7931" max="7931" width="49.88671875" style="1" customWidth="1"/>
    <col min="7932" max="7932" width="22.5546875" style="1" customWidth="1"/>
    <col min="7933" max="7933" width="23" style="1" customWidth="1"/>
    <col min="7934" max="7934" width="22.88671875" style="1" customWidth="1"/>
    <col min="7935" max="7935" width="23.44140625" style="1" customWidth="1"/>
    <col min="7936" max="7936" width="22" style="1" customWidth="1"/>
    <col min="7937" max="8184" width="11.44140625" style="1"/>
    <col min="8185" max="8185" width="15.44140625" style="1" customWidth="1"/>
    <col min="8186" max="8186" width="3.88671875" style="1" customWidth="1"/>
    <col min="8187" max="8187" width="49.88671875" style="1" customWidth="1"/>
    <col min="8188" max="8188" width="22.5546875" style="1" customWidth="1"/>
    <col min="8189" max="8189" width="23" style="1" customWidth="1"/>
    <col min="8190" max="8190" width="22.88671875" style="1" customWidth="1"/>
    <col min="8191" max="8191" width="23.44140625" style="1" customWidth="1"/>
    <col min="8192" max="8192" width="22" style="1" customWidth="1"/>
    <col min="8193" max="8440" width="11.44140625" style="1"/>
    <col min="8441" max="8441" width="15.44140625" style="1" customWidth="1"/>
    <col min="8442" max="8442" width="3.88671875" style="1" customWidth="1"/>
    <col min="8443" max="8443" width="49.88671875" style="1" customWidth="1"/>
    <col min="8444" max="8444" width="22.5546875" style="1" customWidth="1"/>
    <col min="8445" max="8445" width="23" style="1" customWidth="1"/>
    <col min="8446" max="8446" width="22.88671875" style="1" customWidth="1"/>
    <col min="8447" max="8447" width="23.44140625" style="1" customWidth="1"/>
    <col min="8448" max="8448" width="22" style="1" customWidth="1"/>
    <col min="8449" max="8696" width="11.44140625" style="1"/>
    <col min="8697" max="8697" width="15.44140625" style="1" customWidth="1"/>
    <col min="8698" max="8698" width="3.88671875" style="1" customWidth="1"/>
    <col min="8699" max="8699" width="49.88671875" style="1" customWidth="1"/>
    <col min="8700" max="8700" width="22.5546875" style="1" customWidth="1"/>
    <col min="8701" max="8701" width="23" style="1" customWidth="1"/>
    <col min="8702" max="8702" width="22.88671875" style="1" customWidth="1"/>
    <col min="8703" max="8703" width="23.44140625" style="1" customWidth="1"/>
    <col min="8704" max="8704" width="22" style="1" customWidth="1"/>
    <col min="8705" max="8952" width="11.44140625" style="1"/>
    <col min="8953" max="8953" width="15.44140625" style="1" customWidth="1"/>
    <col min="8954" max="8954" width="3.88671875" style="1" customWidth="1"/>
    <col min="8955" max="8955" width="49.88671875" style="1" customWidth="1"/>
    <col min="8956" max="8956" width="22.5546875" style="1" customWidth="1"/>
    <col min="8957" max="8957" width="23" style="1" customWidth="1"/>
    <col min="8958" max="8958" width="22.88671875" style="1" customWidth="1"/>
    <col min="8959" max="8959" width="23.44140625" style="1" customWidth="1"/>
    <col min="8960" max="8960" width="22" style="1" customWidth="1"/>
    <col min="8961" max="9208" width="11.44140625" style="1"/>
    <col min="9209" max="9209" width="15.44140625" style="1" customWidth="1"/>
    <col min="9210" max="9210" width="3.88671875" style="1" customWidth="1"/>
    <col min="9211" max="9211" width="49.88671875" style="1" customWidth="1"/>
    <col min="9212" max="9212" width="22.5546875" style="1" customWidth="1"/>
    <col min="9213" max="9213" width="23" style="1" customWidth="1"/>
    <col min="9214" max="9214" width="22.88671875" style="1" customWidth="1"/>
    <col min="9215" max="9215" width="23.44140625" style="1" customWidth="1"/>
    <col min="9216" max="9216" width="22" style="1" customWidth="1"/>
    <col min="9217" max="9464" width="11.44140625" style="1"/>
    <col min="9465" max="9465" width="15.44140625" style="1" customWidth="1"/>
    <col min="9466" max="9466" width="3.88671875" style="1" customWidth="1"/>
    <col min="9467" max="9467" width="49.88671875" style="1" customWidth="1"/>
    <col min="9468" max="9468" width="22.5546875" style="1" customWidth="1"/>
    <col min="9469" max="9469" width="23" style="1" customWidth="1"/>
    <col min="9470" max="9470" width="22.88671875" style="1" customWidth="1"/>
    <col min="9471" max="9471" width="23.44140625" style="1" customWidth="1"/>
    <col min="9472" max="9472" width="22" style="1" customWidth="1"/>
    <col min="9473" max="9720" width="11.44140625" style="1"/>
    <col min="9721" max="9721" width="15.44140625" style="1" customWidth="1"/>
    <col min="9722" max="9722" width="3.88671875" style="1" customWidth="1"/>
    <col min="9723" max="9723" width="49.88671875" style="1" customWidth="1"/>
    <col min="9724" max="9724" width="22.5546875" style="1" customWidth="1"/>
    <col min="9725" max="9725" width="23" style="1" customWidth="1"/>
    <col min="9726" max="9726" width="22.88671875" style="1" customWidth="1"/>
    <col min="9727" max="9727" width="23.44140625" style="1" customWidth="1"/>
    <col min="9728" max="9728" width="22" style="1" customWidth="1"/>
    <col min="9729" max="9976" width="11.44140625" style="1"/>
    <col min="9977" max="9977" width="15.44140625" style="1" customWidth="1"/>
    <col min="9978" max="9978" width="3.88671875" style="1" customWidth="1"/>
    <col min="9979" max="9979" width="49.88671875" style="1" customWidth="1"/>
    <col min="9980" max="9980" width="22.5546875" style="1" customWidth="1"/>
    <col min="9981" max="9981" width="23" style="1" customWidth="1"/>
    <col min="9982" max="9982" width="22.88671875" style="1" customWidth="1"/>
    <col min="9983" max="9983" width="23.44140625" style="1" customWidth="1"/>
    <col min="9984" max="9984" width="22" style="1" customWidth="1"/>
    <col min="9985" max="10232" width="11.44140625" style="1"/>
    <col min="10233" max="10233" width="15.44140625" style="1" customWidth="1"/>
    <col min="10234" max="10234" width="3.88671875" style="1" customWidth="1"/>
    <col min="10235" max="10235" width="49.88671875" style="1" customWidth="1"/>
    <col min="10236" max="10236" width="22.5546875" style="1" customWidth="1"/>
    <col min="10237" max="10237" width="23" style="1" customWidth="1"/>
    <col min="10238" max="10238" width="22.88671875" style="1" customWidth="1"/>
    <col min="10239" max="10239" width="23.44140625" style="1" customWidth="1"/>
    <col min="10240" max="10240" width="22" style="1" customWidth="1"/>
    <col min="10241" max="10488" width="11.44140625" style="1"/>
    <col min="10489" max="10489" width="15.44140625" style="1" customWidth="1"/>
    <col min="10490" max="10490" width="3.88671875" style="1" customWidth="1"/>
    <col min="10491" max="10491" width="49.88671875" style="1" customWidth="1"/>
    <col min="10492" max="10492" width="22.5546875" style="1" customWidth="1"/>
    <col min="10493" max="10493" width="23" style="1" customWidth="1"/>
    <col min="10494" max="10494" width="22.88671875" style="1" customWidth="1"/>
    <col min="10495" max="10495" width="23.44140625" style="1" customWidth="1"/>
    <col min="10496" max="10496" width="22" style="1" customWidth="1"/>
    <col min="10497" max="10744" width="11.44140625" style="1"/>
    <col min="10745" max="10745" width="15.44140625" style="1" customWidth="1"/>
    <col min="10746" max="10746" width="3.88671875" style="1" customWidth="1"/>
    <col min="10747" max="10747" width="49.88671875" style="1" customWidth="1"/>
    <col min="10748" max="10748" width="22.5546875" style="1" customWidth="1"/>
    <col min="10749" max="10749" width="23" style="1" customWidth="1"/>
    <col min="10750" max="10750" width="22.88671875" style="1" customWidth="1"/>
    <col min="10751" max="10751" width="23.44140625" style="1" customWidth="1"/>
    <col min="10752" max="10752" width="22" style="1" customWidth="1"/>
    <col min="10753" max="11000" width="11.44140625" style="1"/>
    <col min="11001" max="11001" width="15.44140625" style="1" customWidth="1"/>
    <col min="11002" max="11002" width="3.88671875" style="1" customWidth="1"/>
    <col min="11003" max="11003" width="49.88671875" style="1" customWidth="1"/>
    <col min="11004" max="11004" width="22.5546875" style="1" customWidth="1"/>
    <col min="11005" max="11005" width="23" style="1" customWidth="1"/>
    <col min="11006" max="11006" width="22.88671875" style="1" customWidth="1"/>
    <col min="11007" max="11007" width="23.44140625" style="1" customWidth="1"/>
    <col min="11008" max="11008" width="22" style="1" customWidth="1"/>
    <col min="11009" max="11256" width="11.44140625" style="1"/>
    <col min="11257" max="11257" width="15.44140625" style="1" customWidth="1"/>
    <col min="11258" max="11258" width="3.88671875" style="1" customWidth="1"/>
    <col min="11259" max="11259" width="49.88671875" style="1" customWidth="1"/>
    <col min="11260" max="11260" width="22.5546875" style="1" customWidth="1"/>
    <col min="11261" max="11261" width="23" style="1" customWidth="1"/>
    <col min="11262" max="11262" width="22.88671875" style="1" customWidth="1"/>
    <col min="11263" max="11263" width="23.44140625" style="1" customWidth="1"/>
    <col min="11264" max="11264" width="22" style="1" customWidth="1"/>
    <col min="11265" max="11512" width="11.44140625" style="1"/>
    <col min="11513" max="11513" width="15.44140625" style="1" customWidth="1"/>
    <col min="11514" max="11514" width="3.88671875" style="1" customWidth="1"/>
    <col min="11515" max="11515" width="49.88671875" style="1" customWidth="1"/>
    <col min="11516" max="11516" width="22.5546875" style="1" customWidth="1"/>
    <col min="11517" max="11517" width="23" style="1" customWidth="1"/>
    <col min="11518" max="11518" width="22.88671875" style="1" customWidth="1"/>
    <col min="11519" max="11519" width="23.44140625" style="1" customWidth="1"/>
    <col min="11520" max="11520" width="22" style="1" customWidth="1"/>
    <col min="11521" max="11768" width="11.44140625" style="1"/>
    <col min="11769" max="11769" width="15.44140625" style="1" customWidth="1"/>
    <col min="11770" max="11770" width="3.88671875" style="1" customWidth="1"/>
    <col min="11771" max="11771" width="49.88671875" style="1" customWidth="1"/>
    <col min="11772" max="11772" width="22.5546875" style="1" customWidth="1"/>
    <col min="11773" max="11773" width="23" style="1" customWidth="1"/>
    <col min="11774" max="11774" width="22.88671875" style="1" customWidth="1"/>
    <col min="11775" max="11775" width="23.44140625" style="1" customWidth="1"/>
    <col min="11776" max="11776" width="22" style="1" customWidth="1"/>
    <col min="11777" max="12024" width="11.44140625" style="1"/>
    <col min="12025" max="12025" width="15.44140625" style="1" customWidth="1"/>
    <col min="12026" max="12026" width="3.88671875" style="1" customWidth="1"/>
    <col min="12027" max="12027" width="49.88671875" style="1" customWidth="1"/>
    <col min="12028" max="12028" width="22.5546875" style="1" customWidth="1"/>
    <col min="12029" max="12029" width="23" style="1" customWidth="1"/>
    <col min="12030" max="12030" width="22.88671875" style="1" customWidth="1"/>
    <col min="12031" max="12031" width="23.44140625" style="1" customWidth="1"/>
    <col min="12032" max="12032" width="22" style="1" customWidth="1"/>
    <col min="12033" max="12280" width="11.44140625" style="1"/>
    <col min="12281" max="12281" width="15.44140625" style="1" customWidth="1"/>
    <col min="12282" max="12282" width="3.88671875" style="1" customWidth="1"/>
    <col min="12283" max="12283" width="49.88671875" style="1" customWidth="1"/>
    <col min="12284" max="12284" width="22.5546875" style="1" customWidth="1"/>
    <col min="12285" max="12285" width="23" style="1" customWidth="1"/>
    <col min="12286" max="12286" width="22.88671875" style="1" customWidth="1"/>
    <col min="12287" max="12287" width="23.44140625" style="1" customWidth="1"/>
    <col min="12288" max="12288" width="22" style="1" customWidth="1"/>
    <col min="12289" max="12536" width="11.44140625" style="1"/>
    <col min="12537" max="12537" width="15.44140625" style="1" customWidth="1"/>
    <col min="12538" max="12538" width="3.88671875" style="1" customWidth="1"/>
    <col min="12539" max="12539" width="49.88671875" style="1" customWidth="1"/>
    <col min="12540" max="12540" width="22.5546875" style="1" customWidth="1"/>
    <col min="12541" max="12541" width="23" style="1" customWidth="1"/>
    <col min="12542" max="12542" width="22.88671875" style="1" customWidth="1"/>
    <col min="12543" max="12543" width="23.44140625" style="1" customWidth="1"/>
    <col min="12544" max="12544" width="22" style="1" customWidth="1"/>
    <col min="12545" max="12792" width="11.44140625" style="1"/>
    <col min="12793" max="12793" width="15.44140625" style="1" customWidth="1"/>
    <col min="12794" max="12794" width="3.88671875" style="1" customWidth="1"/>
    <col min="12795" max="12795" width="49.88671875" style="1" customWidth="1"/>
    <col min="12796" max="12796" width="22.5546875" style="1" customWidth="1"/>
    <col min="12797" max="12797" width="23" style="1" customWidth="1"/>
    <col min="12798" max="12798" width="22.88671875" style="1" customWidth="1"/>
    <col min="12799" max="12799" width="23.44140625" style="1" customWidth="1"/>
    <col min="12800" max="12800" width="22" style="1" customWidth="1"/>
    <col min="12801" max="13048" width="11.44140625" style="1"/>
    <col min="13049" max="13049" width="15.44140625" style="1" customWidth="1"/>
    <col min="13050" max="13050" width="3.88671875" style="1" customWidth="1"/>
    <col min="13051" max="13051" width="49.88671875" style="1" customWidth="1"/>
    <col min="13052" max="13052" width="22.5546875" style="1" customWidth="1"/>
    <col min="13053" max="13053" width="23" style="1" customWidth="1"/>
    <col min="13054" max="13054" width="22.88671875" style="1" customWidth="1"/>
    <col min="13055" max="13055" width="23.44140625" style="1" customWidth="1"/>
    <col min="13056" max="13056" width="22" style="1" customWidth="1"/>
    <col min="13057" max="13304" width="11.44140625" style="1"/>
    <col min="13305" max="13305" width="15.44140625" style="1" customWidth="1"/>
    <col min="13306" max="13306" width="3.88671875" style="1" customWidth="1"/>
    <col min="13307" max="13307" width="49.88671875" style="1" customWidth="1"/>
    <col min="13308" max="13308" width="22.5546875" style="1" customWidth="1"/>
    <col min="13309" max="13309" width="23" style="1" customWidth="1"/>
    <col min="13310" max="13310" width="22.88671875" style="1" customWidth="1"/>
    <col min="13311" max="13311" width="23.44140625" style="1" customWidth="1"/>
    <col min="13312" max="13312" width="22" style="1" customWidth="1"/>
    <col min="13313" max="13560" width="11.44140625" style="1"/>
    <col min="13561" max="13561" width="15.44140625" style="1" customWidth="1"/>
    <col min="13562" max="13562" width="3.88671875" style="1" customWidth="1"/>
    <col min="13563" max="13563" width="49.88671875" style="1" customWidth="1"/>
    <col min="13564" max="13564" width="22.5546875" style="1" customWidth="1"/>
    <col min="13565" max="13565" width="23" style="1" customWidth="1"/>
    <col min="13566" max="13566" width="22.88671875" style="1" customWidth="1"/>
    <col min="13567" max="13567" width="23.44140625" style="1" customWidth="1"/>
    <col min="13568" max="13568" width="22" style="1" customWidth="1"/>
    <col min="13569" max="13816" width="11.44140625" style="1"/>
    <col min="13817" max="13817" width="15.44140625" style="1" customWidth="1"/>
    <col min="13818" max="13818" width="3.88671875" style="1" customWidth="1"/>
    <col min="13819" max="13819" width="49.88671875" style="1" customWidth="1"/>
    <col min="13820" max="13820" width="22.5546875" style="1" customWidth="1"/>
    <col min="13821" max="13821" width="23" style="1" customWidth="1"/>
    <col min="13822" max="13822" width="22.88671875" style="1" customWidth="1"/>
    <col min="13823" max="13823" width="23.44140625" style="1" customWidth="1"/>
    <col min="13824" max="13824" width="22" style="1" customWidth="1"/>
    <col min="13825" max="14072" width="11.44140625" style="1"/>
    <col min="14073" max="14073" width="15.44140625" style="1" customWidth="1"/>
    <col min="14074" max="14074" width="3.88671875" style="1" customWidth="1"/>
    <col min="14075" max="14075" width="49.88671875" style="1" customWidth="1"/>
    <col min="14076" max="14076" width="22.5546875" style="1" customWidth="1"/>
    <col min="14077" max="14077" width="23" style="1" customWidth="1"/>
    <col min="14078" max="14078" width="22.88671875" style="1" customWidth="1"/>
    <col min="14079" max="14079" width="23.44140625" style="1" customWidth="1"/>
    <col min="14080" max="14080" width="22" style="1" customWidth="1"/>
    <col min="14081" max="14328" width="11.44140625" style="1"/>
    <col min="14329" max="14329" width="15.44140625" style="1" customWidth="1"/>
    <col min="14330" max="14330" width="3.88671875" style="1" customWidth="1"/>
    <col min="14331" max="14331" width="49.88671875" style="1" customWidth="1"/>
    <col min="14332" max="14332" width="22.5546875" style="1" customWidth="1"/>
    <col min="14333" max="14333" width="23" style="1" customWidth="1"/>
    <col min="14334" max="14334" width="22.88671875" style="1" customWidth="1"/>
    <col min="14335" max="14335" width="23.44140625" style="1" customWidth="1"/>
    <col min="14336" max="14336" width="22" style="1" customWidth="1"/>
    <col min="14337" max="14584" width="11.44140625" style="1"/>
    <col min="14585" max="14585" width="15.44140625" style="1" customWidth="1"/>
    <col min="14586" max="14586" width="3.88671875" style="1" customWidth="1"/>
    <col min="14587" max="14587" width="49.88671875" style="1" customWidth="1"/>
    <col min="14588" max="14588" width="22.5546875" style="1" customWidth="1"/>
    <col min="14589" max="14589" width="23" style="1" customWidth="1"/>
    <col min="14590" max="14590" width="22.88671875" style="1" customWidth="1"/>
    <col min="14591" max="14591" width="23.44140625" style="1" customWidth="1"/>
    <col min="14592" max="14592" width="22" style="1" customWidth="1"/>
    <col min="14593" max="14840" width="11.44140625" style="1"/>
    <col min="14841" max="14841" width="15.44140625" style="1" customWidth="1"/>
    <col min="14842" max="14842" width="3.88671875" style="1" customWidth="1"/>
    <col min="14843" max="14843" width="49.88671875" style="1" customWidth="1"/>
    <col min="14844" max="14844" width="22.5546875" style="1" customWidth="1"/>
    <col min="14845" max="14845" width="23" style="1" customWidth="1"/>
    <col min="14846" max="14846" width="22.88671875" style="1" customWidth="1"/>
    <col min="14847" max="14847" width="23.44140625" style="1" customWidth="1"/>
    <col min="14848" max="14848" width="22" style="1" customWidth="1"/>
    <col min="14849" max="15096" width="11.44140625" style="1"/>
    <col min="15097" max="15097" width="15.44140625" style="1" customWidth="1"/>
    <col min="15098" max="15098" width="3.88671875" style="1" customWidth="1"/>
    <col min="15099" max="15099" width="49.88671875" style="1" customWidth="1"/>
    <col min="15100" max="15100" width="22.5546875" style="1" customWidth="1"/>
    <col min="15101" max="15101" width="23" style="1" customWidth="1"/>
    <col min="15102" max="15102" width="22.88671875" style="1" customWidth="1"/>
    <col min="15103" max="15103" width="23.44140625" style="1" customWidth="1"/>
    <col min="15104" max="15104" width="22" style="1" customWidth="1"/>
    <col min="15105" max="15352" width="11.44140625" style="1"/>
    <col min="15353" max="15353" width="15.44140625" style="1" customWidth="1"/>
    <col min="15354" max="15354" width="3.88671875" style="1" customWidth="1"/>
    <col min="15355" max="15355" width="49.88671875" style="1" customWidth="1"/>
    <col min="15356" max="15356" width="22.5546875" style="1" customWidth="1"/>
    <col min="15357" max="15357" width="23" style="1" customWidth="1"/>
    <col min="15358" max="15358" width="22.88671875" style="1" customWidth="1"/>
    <col min="15359" max="15359" width="23.44140625" style="1" customWidth="1"/>
    <col min="15360" max="15360" width="22" style="1" customWidth="1"/>
    <col min="15361" max="15608" width="11.44140625" style="1"/>
    <col min="15609" max="15609" width="15.44140625" style="1" customWidth="1"/>
    <col min="15610" max="15610" width="3.88671875" style="1" customWidth="1"/>
    <col min="15611" max="15611" width="49.88671875" style="1" customWidth="1"/>
    <col min="15612" max="15612" width="22.5546875" style="1" customWidth="1"/>
    <col min="15613" max="15613" width="23" style="1" customWidth="1"/>
    <col min="15614" max="15614" width="22.88671875" style="1" customWidth="1"/>
    <col min="15615" max="15615" width="23.44140625" style="1" customWidth="1"/>
    <col min="15616" max="15616" width="22" style="1" customWidth="1"/>
    <col min="15617" max="15864" width="11.44140625" style="1"/>
    <col min="15865" max="15865" width="15.44140625" style="1" customWidth="1"/>
    <col min="15866" max="15866" width="3.88671875" style="1" customWidth="1"/>
    <col min="15867" max="15867" width="49.88671875" style="1" customWidth="1"/>
    <col min="15868" max="15868" width="22.5546875" style="1" customWidth="1"/>
    <col min="15869" max="15869" width="23" style="1" customWidth="1"/>
    <col min="15870" max="15870" width="22.88671875" style="1" customWidth="1"/>
    <col min="15871" max="15871" width="23.44140625" style="1" customWidth="1"/>
    <col min="15872" max="15872" width="22" style="1" customWidth="1"/>
    <col min="15873" max="16120" width="11.44140625" style="1"/>
    <col min="16121" max="16121" width="15.44140625" style="1" customWidth="1"/>
    <col min="16122" max="16122" width="3.88671875" style="1" customWidth="1"/>
    <col min="16123" max="16123" width="49.88671875" style="1" customWidth="1"/>
    <col min="16124" max="16124" width="22.5546875" style="1" customWidth="1"/>
    <col min="16125" max="16125" width="23" style="1" customWidth="1"/>
    <col min="16126" max="16126" width="22.88671875" style="1" customWidth="1"/>
    <col min="16127" max="16127" width="23.44140625" style="1" customWidth="1"/>
    <col min="16128" max="16128" width="22" style="1" customWidth="1"/>
    <col min="16129" max="16384" width="11.44140625" style="1"/>
  </cols>
  <sheetData>
    <row r="1" spans="1:8" ht="15" thickBot="1" x14ac:dyDescent="0.35"/>
    <row r="2" spans="1:8" x14ac:dyDescent="0.3">
      <c r="A2" s="1998" t="s">
        <v>1</v>
      </c>
      <c r="B2" s="1999"/>
      <c r="C2" s="1999"/>
      <c r="D2" s="1999"/>
      <c r="E2" s="1999"/>
      <c r="F2" s="1999"/>
      <c r="G2" s="1999"/>
      <c r="H2" s="2000"/>
    </row>
    <row r="3" spans="1:8" ht="11.25" customHeight="1" x14ac:dyDescent="0.3">
      <c r="A3" s="1995" t="s">
        <v>115</v>
      </c>
      <c r="B3" s="1996"/>
      <c r="C3" s="1996"/>
      <c r="D3" s="1996"/>
      <c r="E3" s="1996"/>
      <c r="F3" s="1996"/>
      <c r="G3" s="1996"/>
      <c r="H3" s="1997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116</v>
      </c>
      <c r="C7" s="57" t="s">
        <v>4</v>
      </c>
      <c r="E7" s="3" t="s">
        <v>117</v>
      </c>
      <c r="F7" s="3" t="s">
        <v>114</v>
      </c>
      <c r="G7" s="3" t="s">
        <v>118</v>
      </c>
      <c r="H7" s="5"/>
    </row>
    <row r="8" spans="1:8" ht="9.75" hidden="1" customHeight="1" thickBot="1" x14ac:dyDescent="0.35">
      <c r="A8" s="103"/>
      <c r="B8" s="62"/>
      <c r="C8" s="111"/>
      <c r="D8" s="63"/>
      <c r="E8" s="63"/>
      <c r="F8" s="63"/>
      <c r="G8" s="63"/>
      <c r="H8" s="65"/>
    </row>
    <row r="9" spans="1:8" ht="15" thickBot="1" x14ac:dyDescent="0.35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5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2" thickBot="1" x14ac:dyDescent="0.35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54426100919</v>
      </c>
      <c r="F11" s="109">
        <f>+F12+F58+F117</f>
        <v>19136141214.010002</v>
      </c>
      <c r="G11" s="109">
        <f>+G12+G58+G117</f>
        <v>7445462599.0100002</v>
      </c>
      <c r="H11" s="110">
        <f>+H12+H58+H117</f>
        <v>6872183294.0100002</v>
      </c>
    </row>
    <row r="12" spans="1:8" ht="15.6" x14ac:dyDescent="0.3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47104350375</v>
      </c>
      <c r="F12" s="120">
        <f>+F13</f>
        <v>12688121831</v>
      </c>
      <c r="G12" s="120">
        <f>+G13</f>
        <v>6451775378</v>
      </c>
      <c r="H12" s="121">
        <f>+H13</f>
        <v>5878496073</v>
      </c>
    </row>
    <row r="13" spans="1:8" ht="15.6" x14ac:dyDescent="0.3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47104350375</v>
      </c>
      <c r="F13" s="122">
        <f>+F14+F34+F37</f>
        <v>12688121831</v>
      </c>
      <c r="G13" s="122">
        <f>+G14+G34+G37</f>
        <v>6451775378</v>
      </c>
      <c r="H13" s="123">
        <f>+H14+H34+H37</f>
        <v>5878496073</v>
      </c>
    </row>
    <row r="14" spans="1:8" ht="14.25" customHeight="1" x14ac:dyDescent="0.3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4294047075</v>
      </c>
      <c r="G14" s="122">
        <f>+G15+G19+G22+G30</f>
        <v>4294047075</v>
      </c>
      <c r="H14" s="123">
        <f>+H15+H19+H22+H30</f>
        <v>4294047075</v>
      </c>
    </row>
    <row r="15" spans="1:8" ht="15.6" x14ac:dyDescent="0.3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3476362074</v>
      </c>
      <c r="G15" s="122">
        <f>SUM(G16:G18)</f>
        <v>3476362074</v>
      </c>
      <c r="H15" s="123">
        <f>SUM(H16:H18)</f>
        <v>3476362074</v>
      </c>
    </row>
    <row r="16" spans="1:8" ht="15.6" x14ac:dyDescent="0.3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3402438769</v>
      </c>
      <c r="G16" s="122">
        <v>3402438769</v>
      </c>
      <c r="H16" s="123">
        <v>3402438769</v>
      </c>
    </row>
    <row r="17" spans="1:8" ht="15.6" x14ac:dyDescent="0.3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46812494</v>
      </c>
      <c r="G17" s="122">
        <v>46812494</v>
      </c>
      <c r="H17" s="123">
        <v>46812494</v>
      </c>
    </row>
    <row r="18" spans="1:8" ht="20.25" customHeight="1" x14ac:dyDescent="0.3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27110811</v>
      </c>
      <c r="G18" s="122">
        <v>27110811</v>
      </c>
      <c r="H18" s="123">
        <v>27110811</v>
      </c>
    </row>
    <row r="19" spans="1:8" ht="15.6" x14ac:dyDescent="0.3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593095791</v>
      </c>
      <c r="G19" s="122">
        <f>SUM(G20:G21)</f>
        <v>593095791</v>
      </c>
      <c r="H19" s="123">
        <f>SUM(H20:H21)</f>
        <v>593095791</v>
      </c>
    </row>
    <row r="20" spans="1:8" ht="15.6" x14ac:dyDescent="0.3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117401858</v>
      </c>
      <c r="G20" s="122">
        <v>117401858</v>
      </c>
      <c r="H20" s="123">
        <v>117401858</v>
      </c>
    </row>
    <row r="21" spans="1:8" ht="15.6" x14ac:dyDescent="0.3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475693933</v>
      </c>
      <c r="G21" s="122">
        <v>475693933</v>
      </c>
      <c r="H21" s="123">
        <v>475693933</v>
      </c>
    </row>
    <row r="22" spans="1:8" ht="15.75" customHeight="1" x14ac:dyDescent="0.3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165198292</v>
      </c>
      <c r="G22" s="122">
        <f>SUM(G23:G29)</f>
        <v>165198292</v>
      </c>
      <c r="H22" s="123">
        <f>SUM(H23:H29)</f>
        <v>165198292</v>
      </c>
    </row>
    <row r="23" spans="1:8" ht="15.6" x14ac:dyDescent="0.3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82612435</v>
      </c>
      <c r="G23" s="122">
        <v>82612435</v>
      </c>
      <c r="H23" s="123">
        <v>82612435</v>
      </c>
    </row>
    <row r="24" spans="1:8" ht="15.6" x14ac:dyDescent="0.3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7913704</v>
      </c>
      <c r="G24" s="122">
        <v>7913704</v>
      </c>
      <c r="H24" s="123">
        <v>7913704</v>
      </c>
    </row>
    <row r="25" spans="1:8" ht="15.6" x14ac:dyDescent="0.3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282472</v>
      </c>
      <c r="G25" s="122">
        <v>282472</v>
      </c>
      <c r="H25" s="123">
        <v>282472</v>
      </c>
    </row>
    <row r="26" spans="1:8" ht="15.6" x14ac:dyDescent="0.3">
      <c r="A26" s="26">
        <v>101514</v>
      </c>
      <c r="B26" s="27">
        <v>20</v>
      </c>
      <c r="C26" s="30" t="s">
        <v>128</v>
      </c>
      <c r="D26" s="124">
        <v>972895274</v>
      </c>
      <c r="E26" s="124">
        <v>972895274</v>
      </c>
      <c r="F26" s="124">
        <v>2422819</v>
      </c>
      <c r="G26" s="124">
        <v>2422819</v>
      </c>
      <c r="H26" s="125">
        <v>2422819</v>
      </c>
    </row>
    <row r="27" spans="1:8" ht="15.6" x14ac:dyDescent="0.3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70958876</v>
      </c>
      <c r="G27" s="122">
        <v>70958876</v>
      </c>
      <c r="H27" s="123">
        <v>70958876</v>
      </c>
    </row>
    <row r="28" spans="1:8" ht="15.6" x14ac:dyDescent="0.3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1007986</v>
      </c>
      <c r="G28" s="122">
        <v>1007986</v>
      </c>
      <c r="H28" s="123">
        <v>1007986</v>
      </c>
    </row>
    <row r="29" spans="1:8" ht="15.6" x14ac:dyDescent="0.3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2" x14ac:dyDescent="0.3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59390918</v>
      </c>
      <c r="G30" s="122">
        <f>+G31+G32</f>
        <v>59390918</v>
      </c>
      <c r="H30" s="123">
        <f>+H31+H32</f>
        <v>59390918</v>
      </c>
    </row>
    <row r="31" spans="1:8" ht="15.6" x14ac:dyDescent="0.3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11648356</v>
      </c>
      <c r="G31" s="122">
        <v>11648356</v>
      </c>
      <c r="H31" s="123">
        <v>11648356</v>
      </c>
    </row>
    <row r="32" spans="1:8" ht="15.6" x14ac:dyDescent="0.3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47742562</v>
      </c>
      <c r="G32" s="122">
        <v>47742562</v>
      </c>
      <c r="H32" s="123">
        <v>47742562</v>
      </c>
    </row>
    <row r="33" spans="1:8" ht="30.75" customHeight="1" x14ac:dyDescent="0.3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7378747670</v>
      </c>
      <c r="F34" s="124">
        <f>SUM(F35:F36)</f>
        <v>6940518560</v>
      </c>
      <c r="G34" s="124">
        <f>SUM(G35:G36)</f>
        <v>704172107</v>
      </c>
      <c r="H34" s="125">
        <f>SUM(H35:H36)</f>
        <v>704172107</v>
      </c>
    </row>
    <row r="35" spans="1:8" ht="15.6" x14ac:dyDescent="0.3">
      <c r="A35" s="26">
        <v>10212</v>
      </c>
      <c r="B35" s="27">
        <v>20</v>
      </c>
      <c r="C35" s="30" t="s">
        <v>35</v>
      </c>
      <c r="D35" s="122">
        <v>590000000</v>
      </c>
      <c r="E35" s="122">
        <v>518469874</v>
      </c>
      <c r="F35" s="122">
        <v>299273102</v>
      </c>
      <c r="G35" s="122">
        <v>3091034</v>
      </c>
      <c r="H35" s="123">
        <v>3091034</v>
      </c>
    </row>
    <row r="36" spans="1:8" ht="15.6" x14ac:dyDescent="0.3">
      <c r="A36" s="26">
        <v>10214</v>
      </c>
      <c r="B36" s="27">
        <v>20</v>
      </c>
      <c r="C36" s="30" t="s">
        <v>36</v>
      </c>
      <c r="D36" s="122">
        <v>8321457434</v>
      </c>
      <c r="E36" s="122">
        <v>6860277796</v>
      </c>
      <c r="F36" s="122">
        <v>6641245458</v>
      </c>
      <c r="G36" s="122">
        <v>701081073</v>
      </c>
      <c r="H36" s="123">
        <v>701081073</v>
      </c>
    </row>
    <row r="37" spans="1:8" ht="31.5" customHeight="1" x14ac:dyDescent="0.3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1453556196</v>
      </c>
      <c r="G37" s="122">
        <f>+G38+G42+G46+G47</f>
        <v>1453556196</v>
      </c>
      <c r="H37" s="123">
        <f>+H38+H42+H46+H47</f>
        <v>880276891</v>
      </c>
    </row>
    <row r="38" spans="1:8" ht="15.6" x14ac:dyDescent="0.3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740867529</v>
      </c>
      <c r="G38" s="122">
        <f>SUM(G39:G41)</f>
        <v>740867529</v>
      </c>
      <c r="H38" s="123">
        <f>SUM(H39:H41)</f>
        <v>366666596</v>
      </c>
    </row>
    <row r="39" spans="1:8" ht="15.6" x14ac:dyDescent="0.3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147818000</v>
      </c>
      <c r="G39" s="122">
        <v>147818000</v>
      </c>
      <c r="H39" s="123">
        <v>70294000</v>
      </c>
    </row>
    <row r="40" spans="1:8" ht="31.2" x14ac:dyDescent="0.3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270787204</v>
      </c>
      <c r="G40" s="122">
        <v>270787204</v>
      </c>
      <c r="H40" s="123">
        <v>135938136</v>
      </c>
    </row>
    <row r="41" spans="1:8" ht="15.6" x14ac:dyDescent="0.3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322262325</v>
      </c>
      <c r="G41" s="122">
        <v>322262325</v>
      </c>
      <c r="H41" s="123">
        <v>160434460</v>
      </c>
    </row>
    <row r="42" spans="1:8" ht="15.6" x14ac:dyDescent="0.3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527916157</v>
      </c>
      <c r="G42" s="122">
        <f>+G43+G44+G45</f>
        <v>527916157</v>
      </c>
      <c r="H42" s="123">
        <f>+H43+H44+H45</f>
        <v>425742485</v>
      </c>
    </row>
    <row r="43" spans="1:8" ht="15.6" x14ac:dyDescent="0.3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327320105</v>
      </c>
      <c r="G43" s="122">
        <v>327320105</v>
      </c>
      <c r="H43" s="123">
        <v>327320105</v>
      </c>
    </row>
    <row r="44" spans="1:8" ht="31.2" x14ac:dyDescent="0.3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181767336</v>
      </c>
      <c r="G44" s="122">
        <v>181767336</v>
      </c>
      <c r="H44" s="123">
        <v>89377236</v>
      </c>
    </row>
    <row r="45" spans="1:8" ht="46.8" x14ac:dyDescent="0.3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18828716</v>
      </c>
      <c r="G45" s="122">
        <v>18828716</v>
      </c>
      <c r="H45" s="123">
        <v>9045144</v>
      </c>
    </row>
    <row r="46" spans="1:8" ht="15.6" x14ac:dyDescent="0.3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110861970</v>
      </c>
      <c r="G46" s="122">
        <v>110861970</v>
      </c>
      <c r="H46" s="123">
        <v>52719870</v>
      </c>
    </row>
    <row r="47" spans="1:8" ht="16.2" thickBot="1" x14ac:dyDescent="0.35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73910540</v>
      </c>
      <c r="G47" s="127">
        <v>73910540</v>
      </c>
      <c r="H47" s="128">
        <v>35147940</v>
      </c>
    </row>
    <row r="48" spans="1:8" ht="6" customHeight="1" thickBot="1" x14ac:dyDescent="0.35">
      <c r="A48" s="38"/>
      <c r="B48" s="39"/>
      <c r="C48" s="75"/>
      <c r="D48" s="129"/>
      <c r="E48" s="129"/>
      <c r="F48" s="42"/>
      <c r="G48" s="129"/>
      <c r="H48" s="130"/>
    </row>
    <row r="49" spans="1:8" x14ac:dyDescent="0.3">
      <c r="A49" s="1998" t="s">
        <v>1</v>
      </c>
      <c r="B49" s="1999"/>
      <c r="C49" s="1999"/>
      <c r="D49" s="1999"/>
      <c r="E49" s="1999"/>
      <c r="F49" s="1999"/>
      <c r="G49" s="1999"/>
      <c r="H49" s="2000"/>
    </row>
    <row r="50" spans="1:8" x14ac:dyDescent="0.3">
      <c r="A50" s="1995" t="s">
        <v>115</v>
      </c>
      <c r="B50" s="1996"/>
      <c r="C50" s="1996"/>
      <c r="D50" s="1996"/>
      <c r="E50" s="1996"/>
      <c r="F50" s="1996"/>
      <c r="G50" s="1996"/>
      <c r="H50" s="1997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116</v>
      </c>
      <c r="C54" s="57" t="s">
        <v>4</v>
      </c>
      <c r="E54" s="3" t="str">
        <f>E7</f>
        <v>MES:</v>
      </c>
      <c r="F54" s="3" t="str">
        <f>F7</f>
        <v>FEBRERO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3">
      <c r="A55" s="2"/>
      <c r="H55" s="5"/>
    </row>
    <row r="56" spans="1:8" ht="15" thickBot="1" x14ac:dyDescent="0.35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5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3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7321750544</v>
      </c>
      <c r="F58" s="120">
        <f>+F59</f>
        <v>6448019383.0100002</v>
      </c>
      <c r="G58" s="120">
        <f>+G59</f>
        <v>993687221.00999999</v>
      </c>
      <c r="H58" s="121">
        <f>+H59</f>
        <v>993687221.00999999</v>
      </c>
    </row>
    <row r="59" spans="1:8" ht="15.6" x14ac:dyDescent="0.3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7321750544</v>
      </c>
      <c r="F59" s="122">
        <f>+F65+F60</f>
        <v>6448019383.0100002</v>
      </c>
      <c r="G59" s="122">
        <f>+G65+G60</f>
        <v>993687221.00999999</v>
      </c>
      <c r="H59" s="123">
        <f>+H65+H60</f>
        <v>993687221.00999999</v>
      </c>
    </row>
    <row r="60" spans="1:8" ht="20.25" customHeight="1" x14ac:dyDescent="0.3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6" x14ac:dyDescent="0.3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3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3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3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3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7321750544</v>
      </c>
      <c r="F65" s="122">
        <f>+F69+F66+F75+F91+F94+F96+F101+F105+F110+F111+F115+F107</f>
        <v>6448019383.0100002</v>
      </c>
      <c r="G65" s="122">
        <f>+G69+G66+G75+G91+G94+G96+G101+G105+G110+G111+G115+G107</f>
        <v>993687221.00999999</v>
      </c>
      <c r="H65" s="123">
        <f>+H69+H66+H75+H91+H94+H96+H101+H105+H110+H111+H115+H107</f>
        <v>993687221.00999999</v>
      </c>
    </row>
    <row r="66" spans="1:8" ht="22.5" customHeight="1" x14ac:dyDescent="0.3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3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3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3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2800915</v>
      </c>
      <c r="F69" s="122">
        <f>SUM(F70:F74)</f>
        <v>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3">
      <c r="A70" s="26">
        <v>20441</v>
      </c>
      <c r="B70" s="27">
        <v>20</v>
      </c>
      <c r="C70" s="30" t="s">
        <v>51</v>
      </c>
      <c r="D70" s="122">
        <v>60000000</v>
      </c>
      <c r="E70" s="122">
        <v>900625</v>
      </c>
      <c r="F70" s="122">
        <v>900000</v>
      </c>
      <c r="G70" s="122">
        <v>900000</v>
      </c>
      <c r="H70" s="123">
        <v>900000</v>
      </c>
    </row>
    <row r="71" spans="1:8" ht="31.5" customHeight="1" x14ac:dyDescent="0.3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3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3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3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3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519947434</v>
      </c>
      <c r="F75" s="122">
        <f>SUM(F76:F81)</f>
        <v>499891950</v>
      </c>
      <c r="G75" s="122">
        <f>SUM(G76:G81)</f>
        <v>45241412</v>
      </c>
      <c r="H75" s="123">
        <f>SUM(H76:H81)</f>
        <v>45241412</v>
      </c>
    </row>
    <row r="76" spans="1:8" ht="31.5" customHeight="1" x14ac:dyDescent="0.3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0</v>
      </c>
      <c r="H76" s="123">
        <v>0</v>
      </c>
    </row>
    <row r="77" spans="1:8" ht="31.5" customHeight="1" x14ac:dyDescent="0.3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0</v>
      </c>
      <c r="H77" s="123">
        <v>0</v>
      </c>
    </row>
    <row r="78" spans="1:8" ht="31.5" customHeight="1" x14ac:dyDescent="0.3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3">
      <c r="A79" s="26">
        <v>20458</v>
      </c>
      <c r="B79" s="27">
        <v>20</v>
      </c>
      <c r="C79" s="30" t="s">
        <v>149</v>
      </c>
      <c r="D79" s="122">
        <v>170000000</v>
      </c>
      <c r="E79" s="122">
        <v>36099440</v>
      </c>
      <c r="F79" s="122">
        <v>36097730</v>
      </c>
      <c r="G79" s="122">
        <v>13664509</v>
      </c>
      <c r="H79" s="123">
        <v>13664509</v>
      </c>
    </row>
    <row r="80" spans="1:8" ht="31.5" customHeight="1" x14ac:dyDescent="0.3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5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2" thickBot="1" x14ac:dyDescent="0.35">
      <c r="A82" s="38"/>
      <c r="B82" s="39"/>
      <c r="C82" s="75"/>
      <c r="D82" s="129"/>
      <c r="E82" s="129"/>
      <c r="F82" s="129"/>
      <c r="G82" s="129"/>
      <c r="H82" s="129"/>
    </row>
    <row r="83" spans="1:8" x14ac:dyDescent="0.3">
      <c r="A83" s="1998" t="s">
        <v>1</v>
      </c>
      <c r="B83" s="1999"/>
      <c r="C83" s="1999"/>
      <c r="D83" s="1999"/>
      <c r="E83" s="1999"/>
      <c r="F83" s="1999"/>
      <c r="G83" s="1999"/>
      <c r="H83" s="2000"/>
    </row>
    <row r="84" spans="1:8" x14ac:dyDescent="0.3">
      <c r="A84" s="1995" t="s">
        <v>115</v>
      </c>
      <c r="B84" s="1996"/>
      <c r="C84" s="1996"/>
      <c r="D84" s="1996"/>
      <c r="E84" s="1996"/>
      <c r="F84" s="1996"/>
      <c r="G84" s="1996"/>
      <c r="H84" s="1997"/>
    </row>
    <row r="85" spans="1:8" x14ac:dyDescent="0.3">
      <c r="A85" s="6" t="s">
        <v>0</v>
      </c>
      <c r="H85" s="5"/>
    </row>
    <row r="86" spans="1:8" ht="3.75" customHeight="1" x14ac:dyDescent="0.3">
      <c r="A86" s="2"/>
      <c r="H86" s="7"/>
    </row>
    <row r="87" spans="1:8" ht="15" thickBot="1" x14ac:dyDescent="0.35">
      <c r="A87" s="2" t="s">
        <v>116</v>
      </c>
      <c r="C87" s="57" t="s">
        <v>4</v>
      </c>
      <c r="E87" s="3" t="str">
        <f>E54</f>
        <v>MES:</v>
      </c>
      <c r="F87" s="3" t="str">
        <f>F7</f>
        <v>FEBRERO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3">
      <c r="A88" s="2"/>
      <c r="H88" s="5"/>
    </row>
    <row r="89" spans="1:8" ht="15" thickBot="1" x14ac:dyDescent="0.35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5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3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31757027</v>
      </c>
      <c r="F91" s="120">
        <f>+F92+F93</f>
        <v>31688385</v>
      </c>
      <c r="G91" s="120">
        <f>+G92+G93</f>
        <v>100000</v>
      </c>
      <c r="H91" s="121">
        <f>+H92+H93</f>
        <v>100000</v>
      </c>
    </row>
    <row r="92" spans="1:8" ht="18.75" customHeight="1" x14ac:dyDescent="0.3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0</v>
      </c>
      <c r="H92" s="123">
        <v>0</v>
      </c>
    </row>
    <row r="93" spans="1:8" ht="18.75" customHeight="1" x14ac:dyDescent="0.3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3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3000000</v>
      </c>
      <c r="H94" s="123">
        <f>+H95</f>
        <v>3000000</v>
      </c>
    </row>
    <row r="95" spans="1:8" ht="18.75" customHeight="1" x14ac:dyDescent="0.3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3000000</v>
      </c>
      <c r="H95" s="123">
        <v>3000000</v>
      </c>
    </row>
    <row r="96" spans="1:8" ht="18.75" customHeight="1" x14ac:dyDescent="0.3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36339686.010000005</v>
      </c>
      <c r="G96" s="122">
        <f>SUM(G97:G100)</f>
        <v>23503918.010000002</v>
      </c>
      <c r="H96" s="123">
        <f>SUM(H97:H100)</f>
        <v>23503918.010000002</v>
      </c>
    </row>
    <row r="97" spans="1:8" ht="18.75" customHeight="1" x14ac:dyDescent="0.3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3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22665930</v>
      </c>
      <c r="G98" s="122">
        <v>22665930</v>
      </c>
      <c r="H98" s="123">
        <v>22665930</v>
      </c>
    </row>
    <row r="99" spans="1:8" ht="18.75" customHeight="1" x14ac:dyDescent="0.3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837988.01</v>
      </c>
      <c r="G99" s="122">
        <v>837988.01</v>
      </c>
      <c r="H99" s="123">
        <v>837988.01</v>
      </c>
    </row>
    <row r="100" spans="1:8" ht="18.75" customHeight="1" x14ac:dyDescent="0.3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3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3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3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3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3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867934602</v>
      </c>
      <c r="H105" s="123">
        <f>+H106</f>
        <v>867934602</v>
      </c>
    </row>
    <row r="106" spans="1:8" ht="18.75" customHeight="1" x14ac:dyDescent="0.3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867934602</v>
      </c>
      <c r="H106" s="123">
        <v>867934602</v>
      </c>
    </row>
    <row r="107" spans="1:8" ht="18.75" customHeight="1" x14ac:dyDescent="0.3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5000657</v>
      </c>
      <c r="F107" s="122">
        <f>+F108+F109</f>
        <v>5000000</v>
      </c>
      <c r="G107" s="122">
        <f>+G108+G109</f>
        <v>5000000</v>
      </c>
      <c r="H107" s="123">
        <f>+H108+H109</f>
        <v>5000000</v>
      </c>
    </row>
    <row r="108" spans="1:8" ht="18.75" customHeight="1" x14ac:dyDescent="0.3">
      <c r="A108" s="26">
        <v>204111</v>
      </c>
      <c r="B108" s="27">
        <v>20</v>
      </c>
      <c r="C108" s="30" t="s">
        <v>161</v>
      </c>
      <c r="D108" s="122">
        <v>30000000</v>
      </c>
      <c r="E108" s="122">
        <v>657</v>
      </c>
      <c r="F108" s="122">
        <v>0</v>
      </c>
      <c r="G108" s="122">
        <v>0</v>
      </c>
      <c r="H108" s="123">
        <v>0</v>
      </c>
    </row>
    <row r="109" spans="1:8" ht="18.75" customHeight="1" x14ac:dyDescent="0.3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5000000</v>
      </c>
    </row>
    <row r="110" spans="1:8" ht="18.75" customHeight="1" x14ac:dyDescent="0.3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0</v>
      </c>
      <c r="G110" s="122">
        <v>0</v>
      </c>
      <c r="H110" s="123">
        <v>0</v>
      </c>
    </row>
    <row r="111" spans="1:8" ht="18.75" customHeight="1" x14ac:dyDescent="0.3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3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3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3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3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523214288</v>
      </c>
      <c r="F115" s="122">
        <f>+F116</f>
        <v>169219193</v>
      </c>
      <c r="G115" s="122">
        <f>+G116</f>
        <v>44549579</v>
      </c>
      <c r="H115" s="123">
        <f>+H116</f>
        <v>44549579</v>
      </c>
    </row>
    <row r="116" spans="1:8" ht="18.75" customHeight="1" x14ac:dyDescent="0.3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523214288</v>
      </c>
      <c r="F116" s="122">
        <v>169219193</v>
      </c>
      <c r="G116" s="122">
        <v>44549579</v>
      </c>
      <c r="H116" s="123">
        <v>44549579</v>
      </c>
    </row>
    <row r="117" spans="1:8" ht="18.75" customHeight="1" x14ac:dyDescent="0.3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3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3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3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5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2" thickBot="1" x14ac:dyDescent="0.35">
      <c r="A122" s="38"/>
      <c r="B122" s="39"/>
      <c r="C122" s="75"/>
      <c r="D122" s="42"/>
      <c r="E122" s="42"/>
      <c r="F122" s="42"/>
      <c r="G122" s="42"/>
      <c r="H122" s="42"/>
    </row>
    <row r="123" spans="1:8" x14ac:dyDescent="0.3">
      <c r="A123" s="1998" t="s">
        <v>1</v>
      </c>
      <c r="B123" s="1999"/>
      <c r="C123" s="1999"/>
      <c r="D123" s="1999"/>
      <c r="E123" s="1999"/>
      <c r="F123" s="1999"/>
      <c r="G123" s="1999"/>
      <c r="H123" s="2000"/>
    </row>
    <row r="124" spans="1:8" ht="12" customHeight="1" x14ac:dyDescent="0.3">
      <c r="A124" s="1995" t="s">
        <v>115</v>
      </c>
      <c r="B124" s="1996"/>
      <c r="C124" s="1996"/>
      <c r="D124" s="1996"/>
      <c r="E124" s="1996"/>
      <c r="F124" s="1996"/>
      <c r="G124" s="1996"/>
      <c r="H124" s="1997"/>
    </row>
    <row r="125" spans="1:8" ht="3" hidden="1" customHeight="1" x14ac:dyDescent="0.3">
      <c r="A125" s="2"/>
      <c r="H125" s="5"/>
    </row>
    <row r="126" spans="1:8" ht="14.25" customHeight="1" x14ac:dyDescent="0.3">
      <c r="A126" s="6" t="s">
        <v>0</v>
      </c>
      <c r="H126" s="5"/>
    </row>
    <row r="127" spans="1:8" ht="9.75" hidden="1" customHeight="1" x14ac:dyDescent="0.3">
      <c r="A127" s="2"/>
      <c r="H127" s="7"/>
    </row>
    <row r="128" spans="1:8" x14ac:dyDescent="0.3">
      <c r="A128" s="2" t="s">
        <v>116</v>
      </c>
      <c r="C128" s="57" t="s">
        <v>4</v>
      </c>
      <c r="E128" s="3" t="str">
        <f>E87</f>
        <v>MES:</v>
      </c>
      <c r="F128" s="3" t="str">
        <f>F7</f>
        <v>FEBRERO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5">
      <c r="A129" s="2"/>
      <c r="H129" s="5"/>
    </row>
    <row r="130" spans="1:8" ht="15" thickBot="1" x14ac:dyDescent="0.35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5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6" x14ac:dyDescent="0.3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6" x14ac:dyDescent="0.3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6" x14ac:dyDescent="0.3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6" x14ac:dyDescent="0.3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6" x14ac:dyDescent="0.3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6" x14ac:dyDescent="0.3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2" thickBot="1" x14ac:dyDescent="0.35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5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6" x14ac:dyDescent="0.3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6" x14ac:dyDescent="0.3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5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5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1517429757265</v>
      </c>
      <c r="F143" s="109">
        <f>+F144+F179+F184+F197</f>
        <v>1438586658630</v>
      </c>
      <c r="G143" s="109">
        <f>+G144+G179+G184+G197</f>
        <v>39347940190</v>
      </c>
      <c r="H143" s="110">
        <f>+H144+H179+H184+H197</f>
        <v>39347940190</v>
      </c>
    </row>
    <row r="144" spans="1:8" ht="21.75" customHeight="1" x14ac:dyDescent="0.3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1382869841174</v>
      </c>
      <c r="F144" s="122">
        <f>+F145</f>
        <v>1380630242739</v>
      </c>
      <c r="G144" s="122">
        <f>+G145</f>
        <v>38479995182</v>
      </c>
      <c r="H144" s="123">
        <f>+H145</f>
        <v>38479995182</v>
      </c>
    </row>
    <row r="145" spans="1:8" ht="15.6" x14ac:dyDescent="0.3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1382869841174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38479995182</v>
      </c>
      <c r="H145" s="122">
        <f>+H146+H147+H148+H149+H150+H151+H152+H153+H154+H155+H156+H157+H158+H159+H160+H170+H171+H172+H173+H174+H175+H176+H177+H178</f>
        <v>38479995182</v>
      </c>
    </row>
    <row r="146" spans="1:8" ht="30" customHeight="1" x14ac:dyDescent="0.3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3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3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3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3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3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984240397</v>
      </c>
      <c r="F151" s="122">
        <v>0</v>
      </c>
      <c r="G151" s="122">
        <v>0</v>
      </c>
      <c r="H151" s="123">
        <v>0</v>
      </c>
    </row>
    <row r="152" spans="1:8" ht="31.5" customHeight="1" x14ac:dyDescent="0.3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1255358038</v>
      </c>
      <c r="F152" s="122">
        <v>0</v>
      </c>
      <c r="G152" s="122">
        <v>0</v>
      </c>
      <c r="H152" s="123">
        <v>0</v>
      </c>
    </row>
    <row r="153" spans="1:8" ht="31.5" customHeight="1" x14ac:dyDescent="0.3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3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3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3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3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3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3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5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08" ht="8.25" customHeight="1" thickBot="1" x14ac:dyDescent="0.35">
      <c r="A161" s="38"/>
      <c r="B161" s="39"/>
      <c r="C161" s="75"/>
      <c r="D161" s="129"/>
      <c r="E161" s="129"/>
      <c r="F161" s="129"/>
      <c r="G161" s="129"/>
      <c r="H161" s="129"/>
    </row>
    <row r="162" spans="1:208" x14ac:dyDescent="0.3">
      <c r="A162" s="1998" t="s">
        <v>1</v>
      </c>
      <c r="B162" s="1999"/>
      <c r="C162" s="1999"/>
      <c r="D162" s="1999"/>
      <c r="E162" s="1999"/>
      <c r="F162" s="1999"/>
      <c r="G162" s="1999"/>
      <c r="H162" s="2000"/>
    </row>
    <row r="163" spans="1:208" ht="14.25" customHeight="1" x14ac:dyDescent="0.3">
      <c r="A163" s="1995" t="s">
        <v>115</v>
      </c>
      <c r="B163" s="1996"/>
      <c r="C163" s="1996"/>
      <c r="D163" s="1996"/>
      <c r="E163" s="1996"/>
      <c r="F163" s="1996"/>
      <c r="G163" s="1996"/>
      <c r="H163" s="1997"/>
      <c r="I163" s="1996"/>
      <c r="J163" s="1996"/>
      <c r="K163" s="1996"/>
      <c r="L163" s="1996"/>
      <c r="M163" s="1996"/>
      <c r="N163" s="1996"/>
      <c r="O163" s="1996"/>
      <c r="P163" s="1997"/>
      <c r="Q163" s="1996"/>
      <c r="R163" s="1996"/>
      <c r="S163" s="1996"/>
      <c r="T163" s="1996"/>
      <c r="U163" s="1996"/>
      <c r="V163" s="1996"/>
      <c r="W163" s="1996"/>
      <c r="X163" s="1996"/>
      <c r="Y163" s="1996"/>
      <c r="Z163" s="1996"/>
      <c r="AA163" s="1996"/>
      <c r="AB163" s="1996"/>
      <c r="AC163" s="1996"/>
      <c r="AD163" s="1996"/>
      <c r="AE163" s="1996"/>
      <c r="AF163" s="1996"/>
      <c r="AG163" s="1996"/>
      <c r="AH163" s="1996"/>
      <c r="AI163" s="1996"/>
      <c r="AJ163" s="1996"/>
      <c r="AK163" s="1996"/>
      <c r="AL163" s="1996"/>
      <c r="AM163" s="1996"/>
      <c r="AN163" s="1996"/>
      <c r="AO163" s="1996"/>
      <c r="AP163" s="1996"/>
      <c r="AQ163" s="1996"/>
      <c r="AR163" s="1996"/>
      <c r="AS163" s="1996"/>
      <c r="AT163" s="1996"/>
      <c r="AU163" s="1996"/>
      <c r="AV163" s="1996"/>
      <c r="AW163" s="1996"/>
      <c r="AX163" s="1996"/>
      <c r="AY163" s="1996"/>
      <c r="AZ163" s="1996"/>
      <c r="BA163" s="1996"/>
      <c r="BB163" s="1996"/>
      <c r="BC163" s="1996"/>
      <c r="BD163" s="1996"/>
      <c r="BE163" s="1996"/>
      <c r="BF163" s="1996"/>
      <c r="BG163" s="1996"/>
      <c r="BH163" s="1996"/>
      <c r="BI163" s="1996"/>
      <c r="BJ163" s="1996"/>
      <c r="BK163" s="1996"/>
      <c r="BL163" s="1996"/>
      <c r="BM163" s="1996"/>
      <c r="BN163" s="1996"/>
      <c r="BO163" s="1996"/>
      <c r="BP163" s="1996"/>
      <c r="BQ163" s="1996"/>
      <c r="BR163" s="1996"/>
      <c r="BS163" s="1996"/>
      <c r="BT163" s="1996"/>
      <c r="BU163" s="1996"/>
      <c r="BV163" s="1996"/>
      <c r="BW163" s="1996"/>
      <c r="BX163" s="1996"/>
      <c r="BY163" s="1996"/>
      <c r="BZ163" s="1996"/>
      <c r="CA163" s="1996"/>
      <c r="CB163" s="1996"/>
      <c r="CC163" s="1996"/>
      <c r="CD163" s="1996"/>
      <c r="CE163" s="1996"/>
      <c r="CF163" s="1996"/>
      <c r="CG163" s="1996"/>
      <c r="CH163" s="1996"/>
      <c r="CI163" s="1996"/>
      <c r="CJ163" s="1996"/>
      <c r="CK163" s="1995"/>
      <c r="CL163" s="1996"/>
      <c r="CM163" s="1996"/>
      <c r="CN163" s="1996"/>
      <c r="CO163" s="1996"/>
      <c r="CP163" s="1996"/>
      <c r="CQ163" s="1996"/>
      <c r="CR163" s="1997"/>
      <c r="CS163" s="1995"/>
      <c r="CT163" s="1996"/>
      <c r="CU163" s="1996"/>
      <c r="CV163" s="1996"/>
      <c r="CW163" s="1996"/>
      <c r="CX163" s="1996"/>
      <c r="CY163" s="1996"/>
      <c r="CZ163" s="1997"/>
      <c r="DA163" s="1995"/>
      <c r="DB163" s="1996"/>
      <c r="DC163" s="1996"/>
      <c r="DD163" s="1996"/>
      <c r="DE163" s="1996"/>
      <c r="DF163" s="1996"/>
      <c r="DG163" s="1996"/>
      <c r="DH163" s="1997"/>
      <c r="DI163" s="1995"/>
      <c r="DJ163" s="1996"/>
      <c r="DK163" s="1996"/>
      <c r="DL163" s="1996"/>
      <c r="DM163" s="1996"/>
      <c r="DN163" s="1996"/>
      <c r="DO163" s="1996"/>
      <c r="DP163" s="1997"/>
      <c r="DQ163" s="1995"/>
      <c r="DR163" s="1996"/>
      <c r="DS163" s="1996"/>
      <c r="DT163" s="1996"/>
      <c r="DU163" s="1996"/>
      <c r="DV163" s="1996"/>
      <c r="DW163" s="1996"/>
      <c r="DX163" s="1997"/>
      <c r="DY163" s="1995"/>
      <c r="DZ163" s="1996"/>
      <c r="EA163" s="1996"/>
      <c r="EB163" s="1996"/>
      <c r="EC163" s="1996"/>
      <c r="ED163" s="1996"/>
      <c r="EE163" s="1996"/>
      <c r="EF163" s="1997"/>
      <c r="EG163" s="1995"/>
      <c r="EH163" s="1996"/>
      <c r="EI163" s="1996"/>
      <c r="EJ163" s="1996"/>
      <c r="EK163" s="1996"/>
      <c r="EL163" s="1996"/>
      <c r="EM163" s="1996"/>
      <c r="EN163" s="1997"/>
      <c r="EO163" s="1995"/>
      <c r="EP163" s="1996"/>
      <c r="EQ163" s="1996"/>
      <c r="ER163" s="1996"/>
      <c r="ES163" s="1996"/>
      <c r="ET163" s="1996"/>
      <c r="EU163" s="1996"/>
      <c r="EV163" s="1997"/>
      <c r="EW163" s="1995"/>
      <c r="EX163" s="1996"/>
      <c r="EY163" s="1996"/>
      <c r="EZ163" s="1996"/>
      <c r="FA163" s="1996"/>
      <c r="FB163" s="1996"/>
      <c r="FC163" s="1996"/>
      <c r="FD163" s="1997"/>
      <c r="FE163" s="1995"/>
      <c r="FF163" s="1996"/>
      <c r="FG163" s="1996"/>
      <c r="FH163" s="1996"/>
      <c r="FI163" s="1996"/>
      <c r="FJ163" s="1996"/>
      <c r="FK163" s="1996"/>
      <c r="FL163" s="1997"/>
      <c r="FM163" s="1995"/>
      <c r="FN163" s="1996"/>
      <c r="FO163" s="1996"/>
      <c r="FP163" s="1996"/>
      <c r="FQ163" s="1996"/>
      <c r="FR163" s="1996"/>
      <c r="FS163" s="1996"/>
      <c r="FT163" s="1997"/>
      <c r="FU163" s="1995"/>
      <c r="FV163" s="1996"/>
      <c r="FW163" s="1996"/>
      <c r="FX163" s="1996"/>
      <c r="FY163" s="1996"/>
      <c r="FZ163" s="1996"/>
      <c r="GA163" s="1996"/>
      <c r="GB163" s="1997"/>
      <c r="GC163" s="1995"/>
      <c r="GD163" s="1996"/>
      <c r="GE163" s="1996"/>
      <c r="GF163" s="1996"/>
      <c r="GG163" s="1996"/>
      <c r="GH163" s="1996"/>
      <c r="GI163" s="1996"/>
      <c r="GJ163" s="1997"/>
      <c r="GK163" s="1995"/>
      <c r="GL163" s="1996"/>
      <c r="GM163" s="1996"/>
      <c r="GN163" s="1996"/>
      <c r="GO163" s="1996"/>
      <c r="GP163" s="1996"/>
      <c r="GQ163" s="1996"/>
      <c r="GR163" s="1997"/>
      <c r="GS163" s="1995"/>
      <c r="GT163" s="1996"/>
      <c r="GU163" s="1996"/>
      <c r="GV163" s="1996"/>
      <c r="GW163" s="1996"/>
      <c r="GX163" s="1996"/>
      <c r="GY163" s="1996"/>
      <c r="GZ163" s="1997"/>
    </row>
    <row r="164" spans="1:208" ht="3.75" customHeight="1" x14ac:dyDescent="0.3">
      <c r="A164" s="2"/>
      <c r="H164" s="5"/>
      <c r="K164" s="57"/>
      <c r="L164" s="3"/>
      <c r="M164" s="3"/>
      <c r="N164" s="3"/>
      <c r="O164" s="3"/>
      <c r="P164" s="3"/>
      <c r="S164" s="57"/>
      <c r="T164" s="3"/>
      <c r="U164" s="3"/>
      <c r="V164" s="3"/>
      <c r="W164" s="3"/>
      <c r="X164" s="3"/>
      <c r="AA164" s="57"/>
      <c r="AB164" s="3"/>
      <c r="AC164" s="3"/>
      <c r="AD164" s="3"/>
      <c r="AE164" s="3"/>
      <c r="AF164" s="3"/>
      <c r="AI164" s="57"/>
      <c r="AJ164" s="3"/>
      <c r="AK164" s="3"/>
      <c r="AL164" s="3"/>
      <c r="AM164" s="3"/>
      <c r="AN164" s="3"/>
      <c r="AQ164" s="57"/>
      <c r="AR164" s="3"/>
      <c r="AS164" s="3"/>
      <c r="AT164" s="3"/>
      <c r="AU164" s="3"/>
      <c r="AV164" s="3"/>
      <c r="AY164" s="57"/>
      <c r="AZ164" s="3"/>
      <c r="BA164" s="3"/>
      <c r="BB164" s="3"/>
      <c r="BC164" s="3"/>
      <c r="BD164" s="3"/>
      <c r="BG164" s="57"/>
      <c r="BH164" s="3"/>
      <c r="BI164" s="3"/>
      <c r="BJ164" s="3"/>
      <c r="BK164" s="3"/>
      <c r="BL164" s="3"/>
      <c r="BO164" s="57"/>
      <c r="BP164" s="3"/>
      <c r="BQ164" s="3"/>
      <c r="BR164" s="3"/>
      <c r="BS164" s="3"/>
      <c r="BT164" s="3"/>
      <c r="BW164" s="57"/>
      <c r="BX164" s="3"/>
      <c r="BY164" s="3"/>
      <c r="BZ164" s="3"/>
      <c r="CA164" s="3"/>
      <c r="CB164" s="3"/>
      <c r="CE164" s="57"/>
      <c r="CF164" s="3"/>
      <c r="CG164" s="3"/>
      <c r="CH164" s="3"/>
      <c r="CI164" s="3"/>
      <c r="CJ164" s="3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</row>
    <row r="165" spans="1:208" ht="11.25" customHeight="1" x14ac:dyDescent="0.3">
      <c r="A165" s="6" t="s">
        <v>0</v>
      </c>
      <c r="H165" s="5"/>
      <c r="I165" s="119"/>
      <c r="K165" s="57"/>
      <c r="L165" s="3"/>
      <c r="M165" s="3"/>
      <c r="N165" s="3"/>
      <c r="O165" s="3"/>
      <c r="P165" s="3"/>
      <c r="Q165" s="119"/>
      <c r="S165" s="57"/>
      <c r="T165" s="3"/>
      <c r="U165" s="3"/>
      <c r="V165" s="3"/>
      <c r="W165" s="3"/>
      <c r="X165" s="3"/>
      <c r="Y165" s="119"/>
      <c r="AA165" s="57"/>
      <c r="AB165" s="3"/>
      <c r="AC165" s="3"/>
      <c r="AD165" s="3"/>
      <c r="AE165" s="3"/>
      <c r="AF165" s="3"/>
      <c r="AG165" s="119"/>
      <c r="AI165" s="57"/>
      <c r="AJ165" s="3"/>
      <c r="AK165" s="3"/>
      <c r="AL165" s="3"/>
      <c r="AM165" s="3"/>
      <c r="AN165" s="3"/>
      <c r="AO165" s="119"/>
      <c r="AQ165" s="57"/>
      <c r="AR165" s="3"/>
      <c r="AS165" s="3"/>
      <c r="AT165" s="3"/>
      <c r="AU165" s="3"/>
      <c r="AV165" s="3"/>
      <c r="AW165" s="119"/>
      <c r="AY165" s="57"/>
      <c r="AZ165" s="3"/>
      <c r="BA165" s="3"/>
      <c r="BB165" s="3"/>
      <c r="BC165" s="3"/>
      <c r="BD165" s="3"/>
      <c r="BE165" s="119"/>
      <c r="BG165" s="57"/>
      <c r="BH165" s="3"/>
      <c r="BI165" s="3"/>
      <c r="BJ165" s="3"/>
      <c r="BK165" s="3"/>
      <c r="BL165" s="3"/>
      <c r="BM165" s="119"/>
      <c r="BO165" s="57"/>
      <c r="BP165" s="3"/>
      <c r="BQ165" s="3"/>
      <c r="BR165" s="3"/>
      <c r="BS165" s="3"/>
      <c r="BT165" s="3"/>
      <c r="BU165" s="119"/>
      <c r="BW165" s="57"/>
      <c r="BX165" s="3"/>
      <c r="BY165" s="3"/>
      <c r="BZ165" s="3"/>
      <c r="CA165" s="3"/>
      <c r="CB165" s="3"/>
      <c r="CC165" s="119"/>
      <c r="CE165" s="57"/>
      <c r="CF165" s="3"/>
      <c r="CG165" s="3"/>
      <c r="CH165" s="3"/>
      <c r="CI165" s="3"/>
      <c r="CJ165" s="3"/>
      <c r="CK165" s="119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</row>
    <row r="166" spans="1:208" ht="3.75" customHeight="1" x14ac:dyDescent="0.3">
      <c r="A166" s="2"/>
      <c r="H166" s="7"/>
      <c r="K166" s="57"/>
      <c r="L166" s="3"/>
      <c r="M166" s="3"/>
      <c r="N166" s="3"/>
      <c r="O166" s="3"/>
      <c r="P166" s="240"/>
      <c r="S166" s="57"/>
      <c r="T166" s="3"/>
      <c r="U166" s="3"/>
      <c r="V166" s="3"/>
      <c r="W166" s="3"/>
      <c r="X166" s="240"/>
      <c r="AA166" s="57"/>
      <c r="AB166" s="3"/>
      <c r="AC166" s="3"/>
      <c r="AD166" s="3"/>
      <c r="AE166" s="3"/>
      <c r="AF166" s="240"/>
      <c r="AI166" s="57"/>
      <c r="AJ166" s="3"/>
      <c r="AK166" s="3"/>
      <c r="AL166" s="3"/>
      <c r="AM166" s="3"/>
      <c r="AN166" s="240"/>
      <c r="AQ166" s="57"/>
      <c r="AR166" s="3"/>
      <c r="AS166" s="3"/>
      <c r="AT166" s="3"/>
      <c r="AU166" s="3"/>
      <c r="AV166" s="240"/>
      <c r="AY166" s="57"/>
      <c r="AZ166" s="3"/>
      <c r="BA166" s="3"/>
      <c r="BB166" s="3"/>
      <c r="BC166" s="3"/>
      <c r="BD166" s="240"/>
      <c r="BG166" s="57"/>
      <c r="BH166" s="3"/>
      <c r="BI166" s="3"/>
      <c r="BJ166" s="3"/>
      <c r="BK166" s="3"/>
      <c r="BL166" s="240"/>
      <c r="BO166" s="57"/>
      <c r="BP166" s="3"/>
      <c r="BQ166" s="3"/>
      <c r="BR166" s="3"/>
      <c r="BS166" s="3"/>
      <c r="BT166" s="240"/>
      <c r="BW166" s="57"/>
      <c r="BX166" s="3"/>
      <c r="BY166" s="3"/>
      <c r="BZ166" s="3"/>
      <c r="CA166" s="3"/>
      <c r="CB166" s="240"/>
      <c r="CE166" s="57"/>
      <c r="CF166" s="3"/>
      <c r="CG166" s="3"/>
      <c r="CH166" s="3"/>
      <c r="CI166" s="3"/>
      <c r="CJ166" s="240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</row>
    <row r="167" spans="1:208" ht="11.25" customHeight="1" x14ac:dyDescent="0.3">
      <c r="A167" s="2" t="s">
        <v>116</v>
      </c>
      <c r="C167" s="57" t="s">
        <v>4</v>
      </c>
      <c r="E167" s="3" t="str">
        <f>E7</f>
        <v>MES:</v>
      </c>
      <c r="F167" s="3" t="str">
        <f>F7</f>
        <v>FEBRERO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3"/>
      <c r="S167" s="57"/>
      <c r="T167" s="3"/>
      <c r="U167" s="3"/>
      <c r="V167" s="3"/>
      <c r="W167" s="3"/>
      <c r="X167" s="3"/>
      <c r="AA167" s="57"/>
      <c r="AB167" s="3"/>
      <c r="AC167" s="3"/>
      <c r="AD167" s="3"/>
      <c r="AE167" s="3"/>
      <c r="AF167" s="3"/>
      <c r="AI167" s="57"/>
      <c r="AJ167" s="3"/>
      <c r="AK167" s="3"/>
      <c r="AL167" s="3"/>
      <c r="AM167" s="3"/>
      <c r="AN167" s="3"/>
      <c r="AQ167" s="57"/>
      <c r="AR167" s="3"/>
      <c r="AS167" s="3"/>
      <c r="AT167" s="3"/>
      <c r="AU167" s="3"/>
      <c r="AV167" s="3"/>
      <c r="AY167" s="57"/>
      <c r="AZ167" s="3"/>
      <c r="BA167" s="3"/>
      <c r="BB167" s="3"/>
      <c r="BC167" s="3"/>
      <c r="BD167" s="3"/>
      <c r="BG167" s="57"/>
      <c r="BH167" s="3"/>
      <c r="BI167" s="3"/>
      <c r="BJ167" s="3"/>
      <c r="BK167" s="3"/>
      <c r="BL167" s="3"/>
      <c r="BO167" s="57"/>
      <c r="BP167" s="3"/>
      <c r="BQ167" s="3"/>
      <c r="BR167" s="3"/>
      <c r="BS167" s="3"/>
      <c r="BT167" s="3"/>
      <c r="BW167" s="57"/>
      <c r="BX167" s="3"/>
      <c r="BY167" s="3"/>
      <c r="BZ167" s="3"/>
      <c r="CA167" s="3"/>
      <c r="CB167" s="3"/>
      <c r="CE167" s="57"/>
      <c r="CF167" s="3"/>
      <c r="CG167" s="3"/>
      <c r="CH167" s="3"/>
      <c r="CI167" s="3"/>
      <c r="CJ167" s="3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</row>
    <row r="168" spans="1:208" ht="11.25" customHeight="1" thickBot="1" x14ac:dyDescent="0.35">
      <c r="A168" s="2"/>
      <c r="H168" s="5"/>
      <c r="K168" s="57"/>
      <c r="L168" s="3"/>
      <c r="M168" s="3"/>
      <c r="N168" s="3"/>
      <c r="O168" s="3"/>
      <c r="P168" s="3"/>
      <c r="S168" s="57"/>
      <c r="T168" s="3"/>
      <c r="U168" s="3"/>
      <c r="V168" s="3"/>
      <c r="W168" s="3"/>
      <c r="X168" s="3"/>
      <c r="AA168" s="57"/>
      <c r="AB168" s="3"/>
      <c r="AC168" s="3"/>
      <c r="AD168" s="3"/>
      <c r="AE168" s="3"/>
      <c r="AF168" s="3"/>
      <c r="AI168" s="57"/>
      <c r="AJ168" s="3"/>
      <c r="AK168" s="3"/>
      <c r="AL168" s="3"/>
      <c r="AM168" s="3"/>
      <c r="AN168" s="3"/>
      <c r="AQ168" s="57"/>
      <c r="AR168" s="3"/>
      <c r="AS168" s="3"/>
      <c r="AT168" s="3"/>
      <c r="AU168" s="3"/>
      <c r="AV168" s="3"/>
      <c r="AY168" s="57"/>
      <c r="AZ168" s="3"/>
      <c r="BA168" s="3"/>
      <c r="BB168" s="3"/>
      <c r="BC168" s="3"/>
      <c r="BD168" s="3"/>
      <c r="BG168" s="57"/>
      <c r="BH168" s="3"/>
      <c r="BI168" s="3"/>
      <c r="BJ168" s="3"/>
      <c r="BK168" s="3"/>
      <c r="BL168" s="3"/>
      <c r="BO168" s="57"/>
      <c r="BP168" s="3"/>
      <c r="BQ168" s="3"/>
      <c r="BR168" s="3"/>
      <c r="BS168" s="3"/>
      <c r="BT168" s="3"/>
      <c r="BW168" s="57"/>
      <c r="BX168" s="3"/>
      <c r="BY168" s="3"/>
      <c r="BZ168" s="3"/>
      <c r="CA168" s="3"/>
      <c r="CB168" s="3"/>
      <c r="CE168" s="57"/>
      <c r="CF168" s="3"/>
      <c r="CG168" s="3"/>
      <c r="CH168" s="3"/>
      <c r="CI168" s="3"/>
      <c r="CJ168" s="3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</row>
    <row r="169" spans="1:208" ht="39" customHeight="1" thickBot="1" x14ac:dyDescent="0.35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08" ht="81.75" customHeight="1" x14ac:dyDescent="0.3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08" ht="93.75" customHeight="1" x14ac:dyDescent="0.3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08" ht="45" customHeight="1" x14ac:dyDescent="0.3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22305828</v>
      </c>
      <c r="H172" s="123">
        <v>22305828</v>
      </c>
    </row>
    <row r="173" spans="1:208" ht="50.25" customHeight="1" x14ac:dyDescent="0.3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08" ht="48" customHeight="1" x14ac:dyDescent="0.3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08" ht="79.5" customHeight="1" x14ac:dyDescent="0.3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08" ht="33.75" customHeight="1" x14ac:dyDescent="0.3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3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3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3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104508040036</v>
      </c>
      <c r="F179" s="122">
        <f>+F180</f>
        <v>32582408107</v>
      </c>
      <c r="G179" s="122">
        <f>+G180</f>
        <v>0</v>
      </c>
      <c r="H179" s="123">
        <f>+H180</f>
        <v>0</v>
      </c>
    </row>
    <row r="180" spans="1:8" ht="13.5" customHeight="1" x14ac:dyDescent="0.3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104508040036</v>
      </c>
      <c r="F180" s="122">
        <f>SUM(F181:F183)</f>
        <v>32582408107</v>
      </c>
      <c r="G180" s="122">
        <f>SUM(G181:G183)</f>
        <v>0</v>
      </c>
      <c r="H180" s="123">
        <f>SUM(H181:H183)</f>
        <v>0</v>
      </c>
    </row>
    <row r="181" spans="1:8" ht="43.5" customHeight="1" x14ac:dyDescent="0.3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3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3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59206889886</v>
      </c>
      <c r="F183" s="122">
        <v>31370744244</v>
      </c>
      <c r="G183" s="124">
        <v>0</v>
      </c>
      <c r="H183" s="125">
        <v>0</v>
      </c>
    </row>
    <row r="184" spans="1:8" ht="15.6" x14ac:dyDescent="0.3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1226043184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5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1226043184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5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3">
      <c r="A187" s="1998" t="s">
        <v>1</v>
      </c>
      <c r="B187" s="1999"/>
      <c r="C187" s="1999"/>
      <c r="D187" s="1999"/>
      <c r="E187" s="1999"/>
      <c r="F187" s="1999"/>
      <c r="G187" s="1999"/>
      <c r="H187" s="2000"/>
    </row>
    <row r="188" spans="1:8" ht="12" customHeight="1" x14ac:dyDescent="0.3">
      <c r="A188" s="1995" t="s">
        <v>115</v>
      </c>
      <c r="B188" s="1996"/>
      <c r="C188" s="1996"/>
      <c r="D188" s="1996"/>
      <c r="E188" s="1996"/>
      <c r="F188" s="1996"/>
      <c r="G188" s="1996"/>
      <c r="H188" s="1997"/>
    </row>
    <row r="189" spans="1:8" ht="1.5" hidden="1" customHeight="1" x14ac:dyDescent="0.3">
      <c r="A189" s="2"/>
      <c r="H189" s="5"/>
    </row>
    <row r="190" spans="1:8" ht="12" customHeight="1" x14ac:dyDescent="0.3">
      <c r="A190" s="6" t="s">
        <v>0</v>
      </c>
      <c r="H190" s="5"/>
    </row>
    <row r="191" spans="1:8" ht="2.25" hidden="1" customHeight="1" x14ac:dyDescent="0.3">
      <c r="A191" s="2"/>
      <c r="H191" s="7"/>
    </row>
    <row r="192" spans="1:8" ht="15.75" customHeight="1" thickBot="1" x14ac:dyDescent="0.35">
      <c r="A192" s="2" t="s">
        <v>116</v>
      </c>
      <c r="C192" s="57" t="s">
        <v>4</v>
      </c>
      <c r="E192" s="3" t="str">
        <f>E128</f>
        <v>MES:</v>
      </c>
      <c r="F192" s="3" t="str">
        <f>F7</f>
        <v>FEBRERO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3">
      <c r="A193" s="2"/>
      <c r="H193" s="5"/>
    </row>
    <row r="194" spans="1:8" ht="15" customHeight="1" thickBot="1" x14ac:dyDescent="0.35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5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3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1226043184</v>
      </c>
      <c r="F196" s="120">
        <v>1129314713</v>
      </c>
      <c r="G196" s="120">
        <v>0</v>
      </c>
      <c r="H196" s="121">
        <v>0</v>
      </c>
    </row>
    <row r="197" spans="1:8" ht="29.25" customHeight="1" x14ac:dyDescent="0.3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28825832871</v>
      </c>
      <c r="F197" s="122">
        <f>+F198</f>
        <v>24244693071</v>
      </c>
      <c r="G197" s="122">
        <f>+G198</f>
        <v>867945008</v>
      </c>
      <c r="H197" s="123">
        <f>+H198</f>
        <v>867945008</v>
      </c>
    </row>
    <row r="198" spans="1:8" ht="16.5" customHeight="1" x14ac:dyDescent="0.3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28825832871</v>
      </c>
      <c r="F198" s="122">
        <f>SUM(F199:F205)</f>
        <v>24244693071</v>
      </c>
      <c r="G198" s="122">
        <f>SUM(G199:G205)</f>
        <v>867945008</v>
      </c>
      <c r="H198" s="123">
        <f>SUM(H199:H205)</f>
        <v>867945008</v>
      </c>
    </row>
    <row r="199" spans="1:8" ht="45" customHeight="1" x14ac:dyDescent="0.3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3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3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10440457287</v>
      </c>
      <c r="F201" s="122">
        <v>9579683287</v>
      </c>
      <c r="G201" s="122">
        <v>130492619</v>
      </c>
      <c r="H201" s="123">
        <v>130492619</v>
      </c>
    </row>
    <row r="202" spans="1:8" ht="57" customHeight="1" x14ac:dyDescent="0.3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3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3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1035815757</v>
      </c>
      <c r="F204" s="122">
        <v>96696957</v>
      </c>
      <c r="G204" s="122">
        <v>0</v>
      </c>
      <c r="H204" s="123">
        <v>0</v>
      </c>
    </row>
    <row r="205" spans="1:8" ht="60.75" customHeight="1" thickBot="1" x14ac:dyDescent="0.35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17149559827</v>
      </c>
      <c r="F205" s="122">
        <v>14568312827</v>
      </c>
      <c r="G205" s="122">
        <v>737452389</v>
      </c>
      <c r="H205" s="123">
        <v>737452389</v>
      </c>
    </row>
    <row r="206" spans="1:8" ht="15" customHeight="1" thickBot="1" x14ac:dyDescent="0.35">
      <c r="A206" s="2001" t="s">
        <v>191</v>
      </c>
      <c r="B206" s="2002"/>
      <c r="C206" s="2003"/>
      <c r="D206" s="152">
        <f>+D143+D139+D11</f>
        <v>2639412084869</v>
      </c>
      <c r="E206" s="152">
        <f>+E11+E139+E143</f>
        <v>1571855858184</v>
      </c>
      <c r="F206" s="152">
        <f>+F11+F139+F143</f>
        <v>1457722799844.01</v>
      </c>
      <c r="G206" s="152">
        <f>+G11+G139+G143</f>
        <v>46793402789.010002</v>
      </c>
      <c r="H206" s="89">
        <f>+H11+H139+H143</f>
        <v>46220123484.010002</v>
      </c>
    </row>
    <row r="207" spans="1:8" ht="16.5" customHeight="1" x14ac:dyDescent="0.3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3">
      <c r="A208" s="2"/>
      <c r="F208" s="151"/>
      <c r="G208" s="151"/>
      <c r="H208" s="5"/>
    </row>
    <row r="209" spans="1:8" ht="7.5" customHeight="1" x14ac:dyDescent="0.3">
      <c r="A209" s="2"/>
      <c r="F209" s="151"/>
      <c r="G209" s="151"/>
      <c r="H209" s="5"/>
    </row>
    <row r="210" spans="1:8" ht="16.5" hidden="1" customHeight="1" x14ac:dyDescent="0.3">
      <c r="A210" s="2"/>
      <c r="F210" s="151"/>
      <c r="G210" s="151"/>
      <c r="H210" s="5"/>
    </row>
    <row r="211" spans="1:8" ht="16.5" hidden="1" customHeight="1" x14ac:dyDescent="0.3">
      <c r="A211" s="2"/>
      <c r="F211" s="151"/>
      <c r="G211" s="151"/>
      <c r="H211" s="5"/>
    </row>
    <row r="212" spans="1:8" ht="16.5" customHeight="1" x14ac:dyDescent="0.3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3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6" x14ac:dyDescent="0.3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6" x14ac:dyDescent="0.3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6" x14ac:dyDescent="0.3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3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3">
      <c r="A218" s="2"/>
      <c r="C218" s="75"/>
      <c r="D218" s="214"/>
      <c r="E218" s="39"/>
      <c r="F218" s="211"/>
      <c r="G218" s="211"/>
      <c r="H218" s="5"/>
    </row>
    <row r="219" spans="1:8" ht="16.5" customHeight="1" x14ac:dyDescent="0.3">
      <c r="A219" s="2"/>
      <c r="C219" s="75"/>
      <c r="D219" s="214"/>
      <c r="E219" s="39"/>
      <c r="F219" s="211"/>
      <c r="G219" s="211"/>
      <c r="H219" s="5"/>
    </row>
    <row r="220" spans="1:8" ht="15.6" x14ac:dyDescent="0.3">
      <c r="A220" s="2"/>
      <c r="C220" s="75"/>
      <c r="D220" s="214"/>
      <c r="E220" s="39"/>
      <c r="F220" s="211"/>
      <c r="G220" s="211"/>
      <c r="H220" s="5"/>
    </row>
    <row r="221" spans="1:8" ht="2.25" customHeight="1" x14ac:dyDescent="0.3">
      <c r="A221" s="2"/>
      <c r="C221" s="75"/>
      <c r="D221" s="214"/>
      <c r="E221" s="39"/>
      <c r="F221" s="211"/>
      <c r="G221" s="211"/>
      <c r="H221" s="5"/>
    </row>
    <row r="222" spans="1:8" ht="15.6" x14ac:dyDescent="0.3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3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5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3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5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3">
      <c r="A227" s="2"/>
      <c r="C227" s="150"/>
      <c r="D227" s="161"/>
      <c r="E227" s="149"/>
      <c r="F227" s="151"/>
      <c r="G227" s="151"/>
    </row>
    <row r="230" spans="1:8" x14ac:dyDescent="0.3">
      <c r="E230" s="166"/>
    </row>
  </sheetData>
  <mergeCells count="39">
    <mergeCell ref="EW163:FD163"/>
    <mergeCell ref="BM163:BT163"/>
    <mergeCell ref="CS163:CZ163"/>
    <mergeCell ref="DA163:DH163"/>
    <mergeCell ref="GK163:GR163"/>
    <mergeCell ref="CC163:CJ163"/>
    <mergeCell ref="CK163:CR163"/>
    <mergeCell ref="GS163:GZ163"/>
    <mergeCell ref="A206:C206"/>
    <mergeCell ref="FE163:FL163"/>
    <mergeCell ref="FM163:FT163"/>
    <mergeCell ref="FU163:GB163"/>
    <mergeCell ref="GC163:GJ163"/>
    <mergeCell ref="A187:H187"/>
    <mergeCell ref="A188:H188"/>
    <mergeCell ref="DI163:DP163"/>
    <mergeCell ref="DQ163:DX163"/>
    <mergeCell ref="DY163:EF163"/>
    <mergeCell ref="EG163:EN163"/>
    <mergeCell ref="EO163:EV163"/>
    <mergeCell ref="AO163:AV163"/>
    <mergeCell ref="AW163:BD163"/>
    <mergeCell ref="BU163:CB163"/>
    <mergeCell ref="BE163:BL163"/>
    <mergeCell ref="M163:P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L163"/>
    <mergeCell ref="Q163:X163"/>
    <mergeCell ref="Y163:AF163"/>
    <mergeCell ref="AG163:AN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16383" man="1"/>
    <brk id="81" max="16383" man="1"/>
    <brk id="121" max="16383" man="1"/>
    <brk id="160" max="7" man="1"/>
    <brk id="185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30"/>
  <sheetViews>
    <sheetView zoomScaleNormal="100" workbookViewId="0">
      <selection activeCell="A17" sqref="A17"/>
    </sheetView>
  </sheetViews>
  <sheetFormatPr baseColWidth="10" defaultRowHeight="14.4" x14ac:dyDescent="0.3"/>
  <cols>
    <col min="1" max="1" width="15.44140625" style="1" customWidth="1"/>
    <col min="2" max="2" width="3.88671875" style="1" customWidth="1"/>
    <col min="3" max="3" width="49.88671875" style="57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2" style="3" customWidth="1"/>
    <col min="9" max="232" width="11.44140625" style="1"/>
    <col min="233" max="233" width="15.44140625" style="1" customWidth="1"/>
    <col min="234" max="234" width="3.88671875" style="1" customWidth="1"/>
    <col min="235" max="235" width="49.88671875" style="1" customWidth="1"/>
    <col min="236" max="236" width="22.5546875" style="1" customWidth="1"/>
    <col min="237" max="237" width="23" style="1" customWidth="1"/>
    <col min="238" max="238" width="22.88671875" style="1" customWidth="1"/>
    <col min="239" max="239" width="23.44140625" style="1" customWidth="1"/>
    <col min="240" max="240" width="22" style="1" customWidth="1"/>
    <col min="241" max="242" width="11.44140625" style="1"/>
    <col min="243" max="243" width="18.109375" style="1" bestFit="1" customWidth="1"/>
    <col min="244" max="488" width="11.44140625" style="1"/>
    <col min="489" max="489" width="15.44140625" style="1" customWidth="1"/>
    <col min="490" max="490" width="3.88671875" style="1" customWidth="1"/>
    <col min="491" max="491" width="49.88671875" style="1" customWidth="1"/>
    <col min="492" max="492" width="22.5546875" style="1" customWidth="1"/>
    <col min="493" max="493" width="23" style="1" customWidth="1"/>
    <col min="494" max="494" width="22.88671875" style="1" customWidth="1"/>
    <col min="495" max="495" width="23.44140625" style="1" customWidth="1"/>
    <col min="496" max="496" width="22" style="1" customWidth="1"/>
    <col min="497" max="498" width="11.44140625" style="1"/>
    <col min="499" max="499" width="18.109375" style="1" bestFit="1" customWidth="1"/>
    <col min="500" max="744" width="11.44140625" style="1"/>
    <col min="745" max="745" width="15.44140625" style="1" customWidth="1"/>
    <col min="746" max="746" width="3.88671875" style="1" customWidth="1"/>
    <col min="747" max="747" width="49.88671875" style="1" customWidth="1"/>
    <col min="748" max="748" width="22.5546875" style="1" customWidth="1"/>
    <col min="749" max="749" width="23" style="1" customWidth="1"/>
    <col min="750" max="750" width="22.88671875" style="1" customWidth="1"/>
    <col min="751" max="751" width="23.44140625" style="1" customWidth="1"/>
    <col min="752" max="752" width="22" style="1" customWidth="1"/>
    <col min="753" max="754" width="11.44140625" style="1"/>
    <col min="755" max="755" width="18.109375" style="1" bestFit="1" customWidth="1"/>
    <col min="756" max="1000" width="11.44140625" style="1"/>
    <col min="1001" max="1001" width="15.44140625" style="1" customWidth="1"/>
    <col min="1002" max="1002" width="3.88671875" style="1" customWidth="1"/>
    <col min="1003" max="1003" width="49.88671875" style="1" customWidth="1"/>
    <col min="1004" max="1004" width="22.5546875" style="1" customWidth="1"/>
    <col min="1005" max="1005" width="23" style="1" customWidth="1"/>
    <col min="1006" max="1006" width="22.88671875" style="1" customWidth="1"/>
    <col min="1007" max="1007" width="23.44140625" style="1" customWidth="1"/>
    <col min="1008" max="1008" width="22" style="1" customWidth="1"/>
    <col min="1009" max="1010" width="11.44140625" style="1"/>
    <col min="1011" max="1011" width="18.109375" style="1" bestFit="1" customWidth="1"/>
    <col min="1012" max="1256" width="11.44140625" style="1"/>
    <col min="1257" max="1257" width="15.44140625" style="1" customWidth="1"/>
    <col min="1258" max="1258" width="3.88671875" style="1" customWidth="1"/>
    <col min="1259" max="1259" width="49.88671875" style="1" customWidth="1"/>
    <col min="1260" max="1260" width="22.5546875" style="1" customWidth="1"/>
    <col min="1261" max="1261" width="23" style="1" customWidth="1"/>
    <col min="1262" max="1262" width="22.88671875" style="1" customWidth="1"/>
    <col min="1263" max="1263" width="23.44140625" style="1" customWidth="1"/>
    <col min="1264" max="1264" width="22" style="1" customWidth="1"/>
    <col min="1265" max="1266" width="11.44140625" style="1"/>
    <col min="1267" max="1267" width="18.109375" style="1" bestFit="1" customWidth="1"/>
    <col min="1268" max="1512" width="11.44140625" style="1"/>
    <col min="1513" max="1513" width="15.44140625" style="1" customWidth="1"/>
    <col min="1514" max="1514" width="3.88671875" style="1" customWidth="1"/>
    <col min="1515" max="1515" width="49.88671875" style="1" customWidth="1"/>
    <col min="1516" max="1516" width="22.5546875" style="1" customWidth="1"/>
    <col min="1517" max="1517" width="23" style="1" customWidth="1"/>
    <col min="1518" max="1518" width="22.88671875" style="1" customWidth="1"/>
    <col min="1519" max="1519" width="23.44140625" style="1" customWidth="1"/>
    <col min="1520" max="1520" width="22" style="1" customWidth="1"/>
    <col min="1521" max="1522" width="11.44140625" style="1"/>
    <col min="1523" max="1523" width="18.109375" style="1" bestFit="1" customWidth="1"/>
    <col min="1524" max="1768" width="11.44140625" style="1"/>
    <col min="1769" max="1769" width="15.44140625" style="1" customWidth="1"/>
    <col min="1770" max="1770" width="3.88671875" style="1" customWidth="1"/>
    <col min="1771" max="1771" width="49.88671875" style="1" customWidth="1"/>
    <col min="1772" max="1772" width="22.5546875" style="1" customWidth="1"/>
    <col min="1773" max="1773" width="23" style="1" customWidth="1"/>
    <col min="1774" max="1774" width="22.88671875" style="1" customWidth="1"/>
    <col min="1775" max="1775" width="23.44140625" style="1" customWidth="1"/>
    <col min="1776" max="1776" width="22" style="1" customWidth="1"/>
    <col min="1777" max="1778" width="11.44140625" style="1"/>
    <col min="1779" max="1779" width="18.109375" style="1" bestFit="1" customWidth="1"/>
    <col min="1780" max="2024" width="11.44140625" style="1"/>
    <col min="2025" max="2025" width="15.44140625" style="1" customWidth="1"/>
    <col min="2026" max="2026" width="3.88671875" style="1" customWidth="1"/>
    <col min="2027" max="2027" width="49.88671875" style="1" customWidth="1"/>
    <col min="2028" max="2028" width="22.5546875" style="1" customWidth="1"/>
    <col min="2029" max="2029" width="23" style="1" customWidth="1"/>
    <col min="2030" max="2030" width="22.88671875" style="1" customWidth="1"/>
    <col min="2031" max="2031" width="23.44140625" style="1" customWidth="1"/>
    <col min="2032" max="2032" width="22" style="1" customWidth="1"/>
    <col min="2033" max="2034" width="11.44140625" style="1"/>
    <col min="2035" max="2035" width="18.109375" style="1" bestFit="1" customWidth="1"/>
    <col min="2036" max="2280" width="11.44140625" style="1"/>
    <col min="2281" max="2281" width="15.44140625" style="1" customWidth="1"/>
    <col min="2282" max="2282" width="3.88671875" style="1" customWidth="1"/>
    <col min="2283" max="2283" width="49.88671875" style="1" customWidth="1"/>
    <col min="2284" max="2284" width="22.5546875" style="1" customWidth="1"/>
    <col min="2285" max="2285" width="23" style="1" customWidth="1"/>
    <col min="2286" max="2286" width="22.88671875" style="1" customWidth="1"/>
    <col min="2287" max="2287" width="23.44140625" style="1" customWidth="1"/>
    <col min="2288" max="2288" width="22" style="1" customWidth="1"/>
    <col min="2289" max="2290" width="11.44140625" style="1"/>
    <col min="2291" max="2291" width="18.109375" style="1" bestFit="1" customWidth="1"/>
    <col min="2292" max="2536" width="11.44140625" style="1"/>
    <col min="2537" max="2537" width="15.44140625" style="1" customWidth="1"/>
    <col min="2538" max="2538" width="3.88671875" style="1" customWidth="1"/>
    <col min="2539" max="2539" width="49.88671875" style="1" customWidth="1"/>
    <col min="2540" max="2540" width="22.5546875" style="1" customWidth="1"/>
    <col min="2541" max="2541" width="23" style="1" customWidth="1"/>
    <col min="2542" max="2542" width="22.88671875" style="1" customWidth="1"/>
    <col min="2543" max="2543" width="23.44140625" style="1" customWidth="1"/>
    <col min="2544" max="2544" width="22" style="1" customWidth="1"/>
    <col min="2545" max="2546" width="11.44140625" style="1"/>
    <col min="2547" max="2547" width="18.109375" style="1" bestFit="1" customWidth="1"/>
    <col min="2548" max="2792" width="11.44140625" style="1"/>
    <col min="2793" max="2793" width="15.44140625" style="1" customWidth="1"/>
    <col min="2794" max="2794" width="3.88671875" style="1" customWidth="1"/>
    <col min="2795" max="2795" width="49.88671875" style="1" customWidth="1"/>
    <col min="2796" max="2796" width="22.5546875" style="1" customWidth="1"/>
    <col min="2797" max="2797" width="23" style="1" customWidth="1"/>
    <col min="2798" max="2798" width="22.88671875" style="1" customWidth="1"/>
    <col min="2799" max="2799" width="23.44140625" style="1" customWidth="1"/>
    <col min="2800" max="2800" width="22" style="1" customWidth="1"/>
    <col min="2801" max="2802" width="11.44140625" style="1"/>
    <col min="2803" max="2803" width="18.109375" style="1" bestFit="1" customWidth="1"/>
    <col min="2804" max="3048" width="11.44140625" style="1"/>
    <col min="3049" max="3049" width="15.44140625" style="1" customWidth="1"/>
    <col min="3050" max="3050" width="3.88671875" style="1" customWidth="1"/>
    <col min="3051" max="3051" width="49.88671875" style="1" customWidth="1"/>
    <col min="3052" max="3052" width="22.5546875" style="1" customWidth="1"/>
    <col min="3053" max="3053" width="23" style="1" customWidth="1"/>
    <col min="3054" max="3054" width="22.88671875" style="1" customWidth="1"/>
    <col min="3055" max="3055" width="23.44140625" style="1" customWidth="1"/>
    <col min="3056" max="3056" width="22" style="1" customWidth="1"/>
    <col min="3057" max="3058" width="11.44140625" style="1"/>
    <col min="3059" max="3059" width="18.109375" style="1" bestFit="1" customWidth="1"/>
    <col min="3060" max="3304" width="11.44140625" style="1"/>
    <col min="3305" max="3305" width="15.44140625" style="1" customWidth="1"/>
    <col min="3306" max="3306" width="3.88671875" style="1" customWidth="1"/>
    <col min="3307" max="3307" width="49.88671875" style="1" customWidth="1"/>
    <col min="3308" max="3308" width="22.5546875" style="1" customWidth="1"/>
    <col min="3309" max="3309" width="23" style="1" customWidth="1"/>
    <col min="3310" max="3310" width="22.88671875" style="1" customWidth="1"/>
    <col min="3311" max="3311" width="23.44140625" style="1" customWidth="1"/>
    <col min="3312" max="3312" width="22" style="1" customWidth="1"/>
    <col min="3313" max="3314" width="11.44140625" style="1"/>
    <col min="3315" max="3315" width="18.109375" style="1" bestFit="1" customWidth="1"/>
    <col min="3316" max="3560" width="11.44140625" style="1"/>
    <col min="3561" max="3561" width="15.44140625" style="1" customWidth="1"/>
    <col min="3562" max="3562" width="3.88671875" style="1" customWidth="1"/>
    <col min="3563" max="3563" width="49.88671875" style="1" customWidth="1"/>
    <col min="3564" max="3564" width="22.5546875" style="1" customWidth="1"/>
    <col min="3565" max="3565" width="23" style="1" customWidth="1"/>
    <col min="3566" max="3566" width="22.88671875" style="1" customWidth="1"/>
    <col min="3567" max="3567" width="23.44140625" style="1" customWidth="1"/>
    <col min="3568" max="3568" width="22" style="1" customWidth="1"/>
    <col min="3569" max="3570" width="11.44140625" style="1"/>
    <col min="3571" max="3571" width="18.109375" style="1" bestFit="1" customWidth="1"/>
    <col min="3572" max="3816" width="11.44140625" style="1"/>
    <col min="3817" max="3817" width="15.44140625" style="1" customWidth="1"/>
    <col min="3818" max="3818" width="3.88671875" style="1" customWidth="1"/>
    <col min="3819" max="3819" width="49.88671875" style="1" customWidth="1"/>
    <col min="3820" max="3820" width="22.5546875" style="1" customWidth="1"/>
    <col min="3821" max="3821" width="23" style="1" customWidth="1"/>
    <col min="3822" max="3822" width="22.88671875" style="1" customWidth="1"/>
    <col min="3823" max="3823" width="23.44140625" style="1" customWidth="1"/>
    <col min="3824" max="3824" width="22" style="1" customWidth="1"/>
    <col min="3825" max="3826" width="11.44140625" style="1"/>
    <col min="3827" max="3827" width="18.109375" style="1" bestFit="1" customWidth="1"/>
    <col min="3828" max="4072" width="11.44140625" style="1"/>
    <col min="4073" max="4073" width="15.44140625" style="1" customWidth="1"/>
    <col min="4074" max="4074" width="3.88671875" style="1" customWidth="1"/>
    <col min="4075" max="4075" width="49.88671875" style="1" customWidth="1"/>
    <col min="4076" max="4076" width="22.5546875" style="1" customWidth="1"/>
    <col min="4077" max="4077" width="23" style="1" customWidth="1"/>
    <col min="4078" max="4078" width="22.88671875" style="1" customWidth="1"/>
    <col min="4079" max="4079" width="23.44140625" style="1" customWidth="1"/>
    <col min="4080" max="4080" width="22" style="1" customWidth="1"/>
    <col min="4081" max="4082" width="11.44140625" style="1"/>
    <col min="4083" max="4083" width="18.109375" style="1" bestFit="1" customWidth="1"/>
    <col min="4084" max="4328" width="11.44140625" style="1"/>
    <col min="4329" max="4329" width="15.44140625" style="1" customWidth="1"/>
    <col min="4330" max="4330" width="3.88671875" style="1" customWidth="1"/>
    <col min="4331" max="4331" width="49.88671875" style="1" customWidth="1"/>
    <col min="4332" max="4332" width="22.5546875" style="1" customWidth="1"/>
    <col min="4333" max="4333" width="23" style="1" customWidth="1"/>
    <col min="4334" max="4334" width="22.88671875" style="1" customWidth="1"/>
    <col min="4335" max="4335" width="23.44140625" style="1" customWidth="1"/>
    <col min="4336" max="4336" width="22" style="1" customWidth="1"/>
    <col min="4337" max="4338" width="11.44140625" style="1"/>
    <col min="4339" max="4339" width="18.109375" style="1" bestFit="1" customWidth="1"/>
    <col min="4340" max="4584" width="11.44140625" style="1"/>
    <col min="4585" max="4585" width="15.44140625" style="1" customWidth="1"/>
    <col min="4586" max="4586" width="3.88671875" style="1" customWidth="1"/>
    <col min="4587" max="4587" width="49.88671875" style="1" customWidth="1"/>
    <col min="4588" max="4588" width="22.5546875" style="1" customWidth="1"/>
    <col min="4589" max="4589" width="23" style="1" customWidth="1"/>
    <col min="4590" max="4590" width="22.88671875" style="1" customWidth="1"/>
    <col min="4591" max="4591" width="23.44140625" style="1" customWidth="1"/>
    <col min="4592" max="4592" width="22" style="1" customWidth="1"/>
    <col min="4593" max="4594" width="11.44140625" style="1"/>
    <col min="4595" max="4595" width="18.109375" style="1" bestFit="1" customWidth="1"/>
    <col min="4596" max="4840" width="11.44140625" style="1"/>
    <col min="4841" max="4841" width="15.44140625" style="1" customWidth="1"/>
    <col min="4842" max="4842" width="3.88671875" style="1" customWidth="1"/>
    <col min="4843" max="4843" width="49.88671875" style="1" customWidth="1"/>
    <col min="4844" max="4844" width="22.5546875" style="1" customWidth="1"/>
    <col min="4845" max="4845" width="23" style="1" customWidth="1"/>
    <col min="4846" max="4846" width="22.88671875" style="1" customWidth="1"/>
    <col min="4847" max="4847" width="23.44140625" style="1" customWidth="1"/>
    <col min="4848" max="4848" width="22" style="1" customWidth="1"/>
    <col min="4849" max="4850" width="11.44140625" style="1"/>
    <col min="4851" max="4851" width="18.109375" style="1" bestFit="1" customWidth="1"/>
    <col min="4852" max="5096" width="11.44140625" style="1"/>
    <col min="5097" max="5097" width="15.44140625" style="1" customWidth="1"/>
    <col min="5098" max="5098" width="3.88671875" style="1" customWidth="1"/>
    <col min="5099" max="5099" width="49.88671875" style="1" customWidth="1"/>
    <col min="5100" max="5100" width="22.5546875" style="1" customWidth="1"/>
    <col min="5101" max="5101" width="23" style="1" customWidth="1"/>
    <col min="5102" max="5102" width="22.88671875" style="1" customWidth="1"/>
    <col min="5103" max="5103" width="23.44140625" style="1" customWidth="1"/>
    <col min="5104" max="5104" width="22" style="1" customWidth="1"/>
    <col min="5105" max="5106" width="11.44140625" style="1"/>
    <col min="5107" max="5107" width="18.109375" style="1" bestFit="1" customWidth="1"/>
    <col min="5108" max="5352" width="11.44140625" style="1"/>
    <col min="5353" max="5353" width="15.44140625" style="1" customWidth="1"/>
    <col min="5354" max="5354" width="3.88671875" style="1" customWidth="1"/>
    <col min="5355" max="5355" width="49.88671875" style="1" customWidth="1"/>
    <col min="5356" max="5356" width="22.5546875" style="1" customWidth="1"/>
    <col min="5357" max="5357" width="23" style="1" customWidth="1"/>
    <col min="5358" max="5358" width="22.88671875" style="1" customWidth="1"/>
    <col min="5359" max="5359" width="23.44140625" style="1" customWidth="1"/>
    <col min="5360" max="5360" width="22" style="1" customWidth="1"/>
    <col min="5361" max="5362" width="11.44140625" style="1"/>
    <col min="5363" max="5363" width="18.109375" style="1" bestFit="1" customWidth="1"/>
    <col min="5364" max="5608" width="11.44140625" style="1"/>
    <col min="5609" max="5609" width="15.44140625" style="1" customWidth="1"/>
    <col min="5610" max="5610" width="3.88671875" style="1" customWidth="1"/>
    <col min="5611" max="5611" width="49.88671875" style="1" customWidth="1"/>
    <col min="5612" max="5612" width="22.5546875" style="1" customWidth="1"/>
    <col min="5613" max="5613" width="23" style="1" customWidth="1"/>
    <col min="5614" max="5614" width="22.88671875" style="1" customWidth="1"/>
    <col min="5615" max="5615" width="23.44140625" style="1" customWidth="1"/>
    <col min="5616" max="5616" width="22" style="1" customWidth="1"/>
    <col min="5617" max="5618" width="11.44140625" style="1"/>
    <col min="5619" max="5619" width="18.109375" style="1" bestFit="1" customWidth="1"/>
    <col min="5620" max="5864" width="11.44140625" style="1"/>
    <col min="5865" max="5865" width="15.44140625" style="1" customWidth="1"/>
    <col min="5866" max="5866" width="3.88671875" style="1" customWidth="1"/>
    <col min="5867" max="5867" width="49.88671875" style="1" customWidth="1"/>
    <col min="5868" max="5868" width="22.5546875" style="1" customWidth="1"/>
    <col min="5869" max="5869" width="23" style="1" customWidth="1"/>
    <col min="5870" max="5870" width="22.88671875" style="1" customWidth="1"/>
    <col min="5871" max="5871" width="23.44140625" style="1" customWidth="1"/>
    <col min="5872" max="5872" width="22" style="1" customWidth="1"/>
    <col min="5873" max="5874" width="11.44140625" style="1"/>
    <col min="5875" max="5875" width="18.109375" style="1" bestFit="1" customWidth="1"/>
    <col min="5876" max="6120" width="11.44140625" style="1"/>
    <col min="6121" max="6121" width="15.44140625" style="1" customWidth="1"/>
    <col min="6122" max="6122" width="3.88671875" style="1" customWidth="1"/>
    <col min="6123" max="6123" width="49.88671875" style="1" customWidth="1"/>
    <col min="6124" max="6124" width="22.5546875" style="1" customWidth="1"/>
    <col min="6125" max="6125" width="23" style="1" customWidth="1"/>
    <col min="6126" max="6126" width="22.88671875" style="1" customWidth="1"/>
    <col min="6127" max="6127" width="23.44140625" style="1" customWidth="1"/>
    <col min="6128" max="6128" width="22" style="1" customWidth="1"/>
    <col min="6129" max="6130" width="11.44140625" style="1"/>
    <col min="6131" max="6131" width="18.109375" style="1" bestFit="1" customWidth="1"/>
    <col min="6132" max="6376" width="11.44140625" style="1"/>
    <col min="6377" max="6377" width="15.44140625" style="1" customWidth="1"/>
    <col min="6378" max="6378" width="3.88671875" style="1" customWidth="1"/>
    <col min="6379" max="6379" width="49.88671875" style="1" customWidth="1"/>
    <col min="6380" max="6380" width="22.5546875" style="1" customWidth="1"/>
    <col min="6381" max="6381" width="23" style="1" customWidth="1"/>
    <col min="6382" max="6382" width="22.88671875" style="1" customWidth="1"/>
    <col min="6383" max="6383" width="23.44140625" style="1" customWidth="1"/>
    <col min="6384" max="6384" width="22" style="1" customWidth="1"/>
    <col min="6385" max="6386" width="11.44140625" style="1"/>
    <col min="6387" max="6387" width="18.109375" style="1" bestFit="1" customWidth="1"/>
    <col min="6388" max="6632" width="11.44140625" style="1"/>
    <col min="6633" max="6633" width="15.44140625" style="1" customWidth="1"/>
    <col min="6634" max="6634" width="3.88671875" style="1" customWidth="1"/>
    <col min="6635" max="6635" width="49.88671875" style="1" customWidth="1"/>
    <col min="6636" max="6636" width="22.5546875" style="1" customWidth="1"/>
    <col min="6637" max="6637" width="23" style="1" customWidth="1"/>
    <col min="6638" max="6638" width="22.88671875" style="1" customWidth="1"/>
    <col min="6639" max="6639" width="23.44140625" style="1" customWidth="1"/>
    <col min="6640" max="6640" width="22" style="1" customWidth="1"/>
    <col min="6641" max="6642" width="11.44140625" style="1"/>
    <col min="6643" max="6643" width="18.109375" style="1" bestFit="1" customWidth="1"/>
    <col min="6644" max="6888" width="11.44140625" style="1"/>
    <col min="6889" max="6889" width="15.44140625" style="1" customWidth="1"/>
    <col min="6890" max="6890" width="3.88671875" style="1" customWidth="1"/>
    <col min="6891" max="6891" width="49.88671875" style="1" customWidth="1"/>
    <col min="6892" max="6892" width="22.5546875" style="1" customWidth="1"/>
    <col min="6893" max="6893" width="23" style="1" customWidth="1"/>
    <col min="6894" max="6894" width="22.88671875" style="1" customWidth="1"/>
    <col min="6895" max="6895" width="23.44140625" style="1" customWidth="1"/>
    <col min="6896" max="6896" width="22" style="1" customWidth="1"/>
    <col min="6897" max="6898" width="11.44140625" style="1"/>
    <col min="6899" max="6899" width="18.109375" style="1" bestFit="1" customWidth="1"/>
    <col min="6900" max="7144" width="11.44140625" style="1"/>
    <col min="7145" max="7145" width="15.44140625" style="1" customWidth="1"/>
    <col min="7146" max="7146" width="3.88671875" style="1" customWidth="1"/>
    <col min="7147" max="7147" width="49.88671875" style="1" customWidth="1"/>
    <col min="7148" max="7148" width="22.5546875" style="1" customWidth="1"/>
    <col min="7149" max="7149" width="23" style="1" customWidth="1"/>
    <col min="7150" max="7150" width="22.88671875" style="1" customWidth="1"/>
    <col min="7151" max="7151" width="23.44140625" style="1" customWidth="1"/>
    <col min="7152" max="7152" width="22" style="1" customWidth="1"/>
    <col min="7153" max="7154" width="11.44140625" style="1"/>
    <col min="7155" max="7155" width="18.109375" style="1" bestFit="1" customWidth="1"/>
    <col min="7156" max="7400" width="11.44140625" style="1"/>
    <col min="7401" max="7401" width="15.44140625" style="1" customWidth="1"/>
    <col min="7402" max="7402" width="3.88671875" style="1" customWidth="1"/>
    <col min="7403" max="7403" width="49.88671875" style="1" customWidth="1"/>
    <col min="7404" max="7404" width="22.5546875" style="1" customWidth="1"/>
    <col min="7405" max="7405" width="23" style="1" customWidth="1"/>
    <col min="7406" max="7406" width="22.88671875" style="1" customWidth="1"/>
    <col min="7407" max="7407" width="23.44140625" style="1" customWidth="1"/>
    <col min="7408" max="7408" width="22" style="1" customWidth="1"/>
    <col min="7409" max="7410" width="11.44140625" style="1"/>
    <col min="7411" max="7411" width="18.109375" style="1" bestFit="1" customWidth="1"/>
    <col min="7412" max="7656" width="11.44140625" style="1"/>
    <col min="7657" max="7657" width="15.44140625" style="1" customWidth="1"/>
    <col min="7658" max="7658" width="3.88671875" style="1" customWidth="1"/>
    <col min="7659" max="7659" width="49.88671875" style="1" customWidth="1"/>
    <col min="7660" max="7660" width="22.5546875" style="1" customWidth="1"/>
    <col min="7661" max="7661" width="23" style="1" customWidth="1"/>
    <col min="7662" max="7662" width="22.88671875" style="1" customWidth="1"/>
    <col min="7663" max="7663" width="23.44140625" style="1" customWidth="1"/>
    <col min="7664" max="7664" width="22" style="1" customWidth="1"/>
    <col min="7665" max="7666" width="11.44140625" style="1"/>
    <col min="7667" max="7667" width="18.109375" style="1" bestFit="1" customWidth="1"/>
    <col min="7668" max="7912" width="11.44140625" style="1"/>
    <col min="7913" max="7913" width="15.44140625" style="1" customWidth="1"/>
    <col min="7914" max="7914" width="3.88671875" style="1" customWidth="1"/>
    <col min="7915" max="7915" width="49.88671875" style="1" customWidth="1"/>
    <col min="7916" max="7916" width="22.5546875" style="1" customWidth="1"/>
    <col min="7917" max="7917" width="23" style="1" customWidth="1"/>
    <col min="7918" max="7918" width="22.88671875" style="1" customWidth="1"/>
    <col min="7919" max="7919" width="23.44140625" style="1" customWidth="1"/>
    <col min="7920" max="7920" width="22" style="1" customWidth="1"/>
    <col min="7921" max="7922" width="11.44140625" style="1"/>
    <col min="7923" max="7923" width="18.109375" style="1" bestFit="1" customWidth="1"/>
    <col min="7924" max="8168" width="11.44140625" style="1"/>
    <col min="8169" max="8169" width="15.44140625" style="1" customWidth="1"/>
    <col min="8170" max="8170" width="3.88671875" style="1" customWidth="1"/>
    <col min="8171" max="8171" width="49.88671875" style="1" customWidth="1"/>
    <col min="8172" max="8172" width="22.5546875" style="1" customWidth="1"/>
    <col min="8173" max="8173" width="23" style="1" customWidth="1"/>
    <col min="8174" max="8174" width="22.88671875" style="1" customWidth="1"/>
    <col min="8175" max="8175" width="23.44140625" style="1" customWidth="1"/>
    <col min="8176" max="8176" width="22" style="1" customWidth="1"/>
    <col min="8177" max="8178" width="11.44140625" style="1"/>
    <col min="8179" max="8179" width="18.109375" style="1" bestFit="1" customWidth="1"/>
    <col min="8180" max="8424" width="11.44140625" style="1"/>
    <col min="8425" max="8425" width="15.44140625" style="1" customWidth="1"/>
    <col min="8426" max="8426" width="3.88671875" style="1" customWidth="1"/>
    <col min="8427" max="8427" width="49.88671875" style="1" customWidth="1"/>
    <col min="8428" max="8428" width="22.5546875" style="1" customWidth="1"/>
    <col min="8429" max="8429" width="23" style="1" customWidth="1"/>
    <col min="8430" max="8430" width="22.88671875" style="1" customWidth="1"/>
    <col min="8431" max="8431" width="23.44140625" style="1" customWidth="1"/>
    <col min="8432" max="8432" width="22" style="1" customWidth="1"/>
    <col min="8433" max="8434" width="11.44140625" style="1"/>
    <col min="8435" max="8435" width="18.109375" style="1" bestFit="1" customWidth="1"/>
    <col min="8436" max="8680" width="11.44140625" style="1"/>
    <col min="8681" max="8681" width="15.44140625" style="1" customWidth="1"/>
    <col min="8682" max="8682" width="3.88671875" style="1" customWidth="1"/>
    <col min="8683" max="8683" width="49.88671875" style="1" customWidth="1"/>
    <col min="8684" max="8684" width="22.5546875" style="1" customWidth="1"/>
    <col min="8685" max="8685" width="23" style="1" customWidth="1"/>
    <col min="8686" max="8686" width="22.88671875" style="1" customWidth="1"/>
    <col min="8687" max="8687" width="23.44140625" style="1" customWidth="1"/>
    <col min="8688" max="8688" width="22" style="1" customWidth="1"/>
    <col min="8689" max="8690" width="11.44140625" style="1"/>
    <col min="8691" max="8691" width="18.109375" style="1" bestFit="1" customWidth="1"/>
    <col min="8692" max="8936" width="11.44140625" style="1"/>
    <col min="8937" max="8937" width="15.44140625" style="1" customWidth="1"/>
    <col min="8938" max="8938" width="3.88671875" style="1" customWidth="1"/>
    <col min="8939" max="8939" width="49.88671875" style="1" customWidth="1"/>
    <col min="8940" max="8940" width="22.5546875" style="1" customWidth="1"/>
    <col min="8941" max="8941" width="23" style="1" customWidth="1"/>
    <col min="8942" max="8942" width="22.88671875" style="1" customWidth="1"/>
    <col min="8943" max="8943" width="23.44140625" style="1" customWidth="1"/>
    <col min="8944" max="8944" width="22" style="1" customWidth="1"/>
    <col min="8945" max="8946" width="11.44140625" style="1"/>
    <col min="8947" max="8947" width="18.109375" style="1" bestFit="1" customWidth="1"/>
    <col min="8948" max="9192" width="11.44140625" style="1"/>
    <col min="9193" max="9193" width="15.44140625" style="1" customWidth="1"/>
    <col min="9194" max="9194" width="3.88671875" style="1" customWidth="1"/>
    <col min="9195" max="9195" width="49.88671875" style="1" customWidth="1"/>
    <col min="9196" max="9196" width="22.5546875" style="1" customWidth="1"/>
    <col min="9197" max="9197" width="23" style="1" customWidth="1"/>
    <col min="9198" max="9198" width="22.88671875" style="1" customWidth="1"/>
    <col min="9199" max="9199" width="23.44140625" style="1" customWidth="1"/>
    <col min="9200" max="9200" width="22" style="1" customWidth="1"/>
    <col min="9201" max="9202" width="11.44140625" style="1"/>
    <col min="9203" max="9203" width="18.109375" style="1" bestFit="1" customWidth="1"/>
    <col min="9204" max="9448" width="11.44140625" style="1"/>
    <col min="9449" max="9449" width="15.44140625" style="1" customWidth="1"/>
    <col min="9450" max="9450" width="3.88671875" style="1" customWidth="1"/>
    <col min="9451" max="9451" width="49.88671875" style="1" customWidth="1"/>
    <col min="9452" max="9452" width="22.5546875" style="1" customWidth="1"/>
    <col min="9453" max="9453" width="23" style="1" customWidth="1"/>
    <col min="9454" max="9454" width="22.88671875" style="1" customWidth="1"/>
    <col min="9455" max="9455" width="23.44140625" style="1" customWidth="1"/>
    <col min="9456" max="9456" width="22" style="1" customWidth="1"/>
    <col min="9457" max="9458" width="11.44140625" style="1"/>
    <col min="9459" max="9459" width="18.109375" style="1" bestFit="1" customWidth="1"/>
    <col min="9460" max="9704" width="11.44140625" style="1"/>
    <col min="9705" max="9705" width="15.44140625" style="1" customWidth="1"/>
    <col min="9706" max="9706" width="3.88671875" style="1" customWidth="1"/>
    <col min="9707" max="9707" width="49.88671875" style="1" customWidth="1"/>
    <col min="9708" max="9708" width="22.5546875" style="1" customWidth="1"/>
    <col min="9709" max="9709" width="23" style="1" customWidth="1"/>
    <col min="9710" max="9710" width="22.88671875" style="1" customWidth="1"/>
    <col min="9711" max="9711" width="23.44140625" style="1" customWidth="1"/>
    <col min="9712" max="9712" width="22" style="1" customWidth="1"/>
    <col min="9713" max="9714" width="11.44140625" style="1"/>
    <col min="9715" max="9715" width="18.109375" style="1" bestFit="1" customWidth="1"/>
    <col min="9716" max="9960" width="11.44140625" style="1"/>
    <col min="9961" max="9961" width="15.44140625" style="1" customWidth="1"/>
    <col min="9962" max="9962" width="3.88671875" style="1" customWidth="1"/>
    <col min="9963" max="9963" width="49.88671875" style="1" customWidth="1"/>
    <col min="9964" max="9964" width="22.5546875" style="1" customWidth="1"/>
    <col min="9965" max="9965" width="23" style="1" customWidth="1"/>
    <col min="9966" max="9966" width="22.88671875" style="1" customWidth="1"/>
    <col min="9967" max="9967" width="23.44140625" style="1" customWidth="1"/>
    <col min="9968" max="9968" width="22" style="1" customWidth="1"/>
    <col min="9969" max="9970" width="11.44140625" style="1"/>
    <col min="9971" max="9971" width="18.109375" style="1" bestFit="1" customWidth="1"/>
    <col min="9972" max="10216" width="11.44140625" style="1"/>
    <col min="10217" max="10217" width="15.44140625" style="1" customWidth="1"/>
    <col min="10218" max="10218" width="3.88671875" style="1" customWidth="1"/>
    <col min="10219" max="10219" width="49.88671875" style="1" customWidth="1"/>
    <col min="10220" max="10220" width="22.5546875" style="1" customWidth="1"/>
    <col min="10221" max="10221" width="23" style="1" customWidth="1"/>
    <col min="10222" max="10222" width="22.88671875" style="1" customWidth="1"/>
    <col min="10223" max="10223" width="23.44140625" style="1" customWidth="1"/>
    <col min="10224" max="10224" width="22" style="1" customWidth="1"/>
    <col min="10225" max="10226" width="11.44140625" style="1"/>
    <col min="10227" max="10227" width="18.109375" style="1" bestFit="1" customWidth="1"/>
    <col min="10228" max="10472" width="11.44140625" style="1"/>
    <col min="10473" max="10473" width="15.44140625" style="1" customWidth="1"/>
    <col min="10474" max="10474" width="3.88671875" style="1" customWidth="1"/>
    <col min="10475" max="10475" width="49.88671875" style="1" customWidth="1"/>
    <col min="10476" max="10476" width="22.5546875" style="1" customWidth="1"/>
    <col min="10477" max="10477" width="23" style="1" customWidth="1"/>
    <col min="10478" max="10478" width="22.88671875" style="1" customWidth="1"/>
    <col min="10479" max="10479" width="23.44140625" style="1" customWidth="1"/>
    <col min="10480" max="10480" width="22" style="1" customWidth="1"/>
    <col min="10481" max="10482" width="11.44140625" style="1"/>
    <col min="10483" max="10483" width="18.109375" style="1" bestFit="1" customWidth="1"/>
    <col min="10484" max="10728" width="11.44140625" style="1"/>
    <col min="10729" max="10729" width="15.44140625" style="1" customWidth="1"/>
    <col min="10730" max="10730" width="3.88671875" style="1" customWidth="1"/>
    <col min="10731" max="10731" width="49.88671875" style="1" customWidth="1"/>
    <col min="10732" max="10732" width="22.5546875" style="1" customWidth="1"/>
    <col min="10733" max="10733" width="23" style="1" customWidth="1"/>
    <col min="10734" max="10734" width="22.88671875" style="1" customWidth="1"/>
    <col min="10735" max="10735" width="23.44140625" style="1" customWidth="1"/>
    <col min="10736" max="10736" width="22" style="1" customWidth="1"/>
    <col min="10737" max="10738" width="11.44140625" style="1"/>
    <col min="10739" max="10739" width="18.109375" style="1" bestFit="1" customWidth="1"/>
    <col min="10740" max="10984" width="11.44140625" style="1"/>
    <col min="10985" max="10985" width="15.44140625" style="1" customWidth="1"/>
    <col min="10986" max="10986" width="3.88671875" style="1" customWidth="1"/>
    <col min="10987" max="10987" width="49.88671875" style="1" customWidth="1"/>
    <col min="10988" max="10988" width="22.5546875" style="1" customWidth="1"/>
    <col min="10989" max="10989" width="23" style="1" customWidth="1"/>
    <col min="10990" max="10990" width="22.88671875" style="1" customWidth="1"/>
    <col min="10991" max="10991" width="23.44140625" style="1" customWidth="1"/>
    <col min="10992" max="10992" width="22" style="1" customWidth="1"/>
    <col min="10993" max="10994" width="11.44140625" style="1"/>
    <col min="10995" max="10995" width="18.109375" style="1" bestFit="1" customWidth="1"/>
    <col min="10996" max="11240" width="11.44140625" style="1"/>
    <col min="11241" max="11241" width="15.44140625" style="1" customWidth="1"/>
    <col min="11242" max="11242" width="3.88671875" style="1" customWidth="1"/>
    <col min="11243" max="11243" width="49.88671875" style="1" customWidth="1"/>
    <col min="11244" max="11244" width="22.5546875" style="1" customWidth="1"/>
    <col min="11245" max="11245" width="23" style="1" customWidth="1"/>
    <col min="11246" max="11246" width="22.88671875" style="1" customWidth="1"/>
    <col min="11247" max="11247" width="23.44140625" style="1" customWidth="1"/>
    <col min="11248" max="11248" width="22" style="1" customWidth="1"/>
    <col min="11249" max="11250" width="11.44140625" style="1"/>
    <col min="11251" max="11251" width="18.109375" style="1" bestFit="1" customWidth="1"/>
    <col min="11252" max="11496" width="11.44140625" style="1"/>
    <col min="11497" max="11497" width="15.44140625" style="1" customWidth="1"/>
    <col min="11498" max="11498" width="3.88671875" style="1" customWidth="1"/>
    <col min="11499" max="11499" width="49.88671875" style="1" customWidth="1"/>
    <col min="11500" max="11500" width="22.5546875" style="1" customWidth="1"/>
    <col min="11501" max="11501" width="23" style="1" customWidth="1"/>
    <col min="11502" max="11502" width="22.88671875" style="1" customWidth="1"/>
    <col min="11503" max="11503" width="23.44140625" style="1" customWidth="1"/>
    <col min="11504" max="11504" width="22" style="1" customWidth="1"/>
    <col min="11505" max="11506" width="11.44140625" style="1"/>
    <col min="11507" max="11507" width="18.109375" style="1" bestFit="1" customWidth="1"/>
    <col min="11508" max="11752" width="11.44140625" style="1"/>
    <col min="11753" max="11753" width="15.44140625" style="1" customWidth="1"/>
    <col min="11754" max="11754" width="3.88671875" style="1" customWidth="1"/>
    <col min="11755" max="11755" width="49.88671875" style="1" customWidth="1"/>
    <col min="11756" max="11756" width="22.5546875" style="1" customWidth="1"/>
    <col min="11757" max="11757" width="23" style="1" customWidth="1"/>
    <col min="11758" max="11758" width="22.88671875" style="1" customWidth="1"/>
    <col min="11759" max="11759" width="23.44140625" style="1" customWidth="1"/>
    <col min="11760" max="11760" width="22" style="1" customWidth="1"/>
    <col min="11761" max="11762" width="11.44140625" style="1"/>
    <col min="11763" max="11763" width="18.109375" style="1" bestFit="1" customWidth="1"/>
    <col min="11764" max="12008" width="11.44140625" style="1"/>
    <col min="12009" max="12009" width="15.44140625" style="1" customWidth="1"/>
    <col min="12010" max="12010" width="3.88671875" style="1" customWidth="1"/>
    <col min="12011" max="12011" width="49.88671875" style="1" customWidth="1"/>
    <col min="12012" max="12012" width="22.5546875" style="1" customWidth="1"/>
    <col min="12013" max="12013" width="23" style="1" customWidth="1"/>
    <col min="12014" max="12014" width="22.88671875" style="1" customWidth="1"/>
    <col min="12015" max="12015" width="23.44140625" style="1" customWidth="1"/>
    <col min="12016" max="12016" width="22" style="1" customWidth="1"/>
    <col min="12017" max="12018" width="11.44140625" style="1"/>
    <col min="12019" max="12019" width="18.109375" style="1" bestFit="1" customWidth="1"/>
    <col min="12020" max="12264" width="11.44140625" style="1"/>
    <col min="12265" max="12265" width="15.44140625" style="1" customWidth="1"/>
    <col min="12266" max="12266" width="3.88671875" style="1" customWidth="1"/>
    <col min="12267" max="12267" width="49.88671875" style="1" customWidth="1"/>
    <col min="12268" max="12268" width="22.5546875" style="1" customWidth="1"/>
    <col min="12269" max="12269" width="23" style="1" customWidth="1"/>
    <col min="12270" max="12270" width="22.88671875" style="1" customWidth="1"/>
    <col min="12271" max="12271" width="23.44140625" style="1" customWidth="1"/>
    <col min="12272" max="12272" width="22" style="1" customWidth="1"/>
    <col min="12273" max="12274" width="11.44140625" style="1"/>
    <col min="12275" max="12275" width="18.109375" style="1" bestFit="1" customWidth="1"/>
    <col min="12276" max="12520" width="11.44140625" style="1"/>
    <col min="12521" max="12521" width="15.44140625" style="1" customWidth="1"/>
    <col min="12522" max="12522" width="3.88671875" style="1" customWidth="1"/>
    <col min="12523" max="12523" width="49.88671875" style="1" customWidth="1"/>
    <col min="12524" max="12524" width="22.5546875" style="1" customWidth="1"/>
    <col min="12525" max="12525" width="23" style="1" customWidth="1"/>
    <col min="12526" max="12526" width="22.88671875" style="1" customWidth="1"/>
    <col min="12527" max="12527" width="23.44140625" style="1" customWidth="1"/>
    <col min="12528" max="12528" width="22" style="1" customWidth="1"/>
    <col min="12529" max="12530" width="11.44140625" style="1"/>
    <col min="12531" max="12531" width="18.109375" style="1" bestFit="1" customWidth="1"/>
    <col min="12532" max="12776" width="11.44140625" style="1"/>
    <col min="12777" max="12777" width="15.44140625" style="1" customWidth="1"/>
    <col min="12778" max="12778" width="3.88671875" style="1" customWidth="1"/>
    <col min="12779" max="12779" width="49.88671875" style="1" customWidth="1"/>
    <col min="12780" max="12780" width="22.5546875" style="1" customWidth="1"/>
    <col min="12781" max="12781" width="23" style="1" customWidth="1"/>
    <col min="12782" max="12782" width="22.88671875" style="1" customWidth="1"/>
    <col min="12783" max="12783" width="23.44140625" style="1" customWidth="1"/>
    <col min="12784" max="12784" width="22" style="1" customWidth="1"/>
    <col min="12785" max="12786" width="11.44140625" style="1"/>
    <col min="12787" max="12787" width="18.109375" style="1" bestFit="1" customWidth="1"/>
    <col min="12788" max="13032" width="11.44140625" style="1"/>
    <col min="13033" max="13033" width="15.44140625" style="1" customWidth="1"/>
    <col min="13034" max="13034" width="3.88671875" style="1" customWidth="1"/>
    <col min="13035" max="13035" width="49.88671875" style="1" customWidth="1"/>
    <col min="13036" max="13036" width="22.5546875" style="1" customWidth="1"/>
    <col min="13037" max="13037" width="23" style="1" customWidth="1"/>
    <col min="13038" max="13038" width="22.88671875" style="1" customWidth="1"/>
    <col min="13039" max="13039" width="23.44140625" style="1" customWidth="1"/>
    <col min="13040" max="13040" width="22" style="1" customWidth="1"/>
    <col min="13041" max="13042" width="11.44140625" style="1"/>
    <col min="13043" max="13043" width="18.109375" style="1" bestFit="1" customWidth="1"/>
    <col min="13044" max="13288" width="11.44140625" style="1"/>
    <col min="13289" max="13289" width="15.44140625" style="1" customWidth="1"/>
    <col min="13290" max="13290" width="3.88671875" style="1" customWidth="1"/>
    <col min="13291" max="13291" width="49.88671875" style="1" customWidth="1"/>
    <col min="13292" max="13292" width="22.5546875" style="1" customWidth="1"/>
    <col min="13293" max="13293" width="23" style="1" customWidth="1"/>
    <col min="13294" max="13294" width="22.88671875" style="1" customWidth="1"/>
    <col min="13295" max="13295" width="23.44140625" style="1" customWidth="1"/>
    <col min="13296" max="13296" width="22" style="1" customWidth="1"/>
    <col min="13297" max="13298" width="11.44140625" style="1"/>
    <col min="13299" max="13299" width="18.109375" style="1" bestFit="1" customWidth="1"/>
    <col min="13300" max="13544" width="11.44140625" style="1"/>
    <col min="13545" max="13545" width="15.44140625" style="1" customWidth="1"/>
    <col min="13546" max="13546" width="3.88671875" style="1" customWidth="1"/>
    <col min="13547" max="13547" width="49.88671875" style="1" customWidth="1"/>
    <col min="13548" max="13548" width="22.5546875" style="1" customWidth="1"/>
    <col min="13549" max="13549" width="23" style="1" customWidth="1"/>
    <col min="13550" max="13550" width="22.88671875" style="1" customWidth="1"/>
    <col min="13551" max="13551" width="23.44140625" style="1" customWidth="1"/>
    <col min="13552" max="13552" width="22" style="1" customWidth="1"/>
    <col min="13553" max="13554" width="11.44140625" style="1"/>
    <col min="13555" max="13555" width="18.109375" style="1" bestFit="1" customWidth="1"/>
    <col min="13556" max="13800" width="11.44140625" style="1"/>
    <col min="13801" max="13801" width="15.44140625" style="1" customWidth="1"/>
    <col min="13802" max="13802" width="3.88671875" style="1" customWidth="1"/>
    <col min="13803" max="13803" width="49.88671875" style="1" customWidth="1"/>
    <col min="13804" max="13804" width="22.5546875" style="1" customWidth="1"/>
    <col min="13805" max="13805" width="23" style="1" customWidth="1"/>
    <col min="13806" max="13806" width="22.88671875" style="1" customWidth="1"/>
    <col min="13807" max="13807" width="23.44140625" style="1" customWidth="1"/>
    <col min="13808" max="13808" width="22" style="1" customWidth="1"/>
    <col min="13809" max="13810" width="11.44140625" style="1"/>
    <col min="13811" max="13811" width="18.109375" style="1" bestFit="1" customWidth="1"/>
    <col min="13812" max="14056" width="11.44140625" style="1"/>
    <col min="14057" max="14057" width="15.44140625" style="1" customWidth="1"/>
    <col min="14058" max="14058" width="3.88671875" style="1" customWidth="1"/>
    <col min="14059" max="14059" width="49.88671875" style="1" customWidth="1"/>
    <col min="14060" max="14060" width="22.5546875" style="1" customWidth="1"/>
    <col min="14061" max="14061" width="23" style="1" customWidth="1"/>
    <col min="14062" max="14062" width="22.88671875" style="1" customWidth="1"/>
    <col min="14063" max="14063" width="23.44140625" style="1" customWidth="1"/>
    <col min="14064" max="14064" width="22" style="1" customWidth="1"/>
    <col min="14065" max="14066" width="11.44140625" style="1"/>
    <col min="14067" max="14067" width="18.109375" style="1" bestFit="1" customWidth="1"/>
    <col min="14068" max="14312" width="11.44140625" style="1"/>
    <col min="14313" max="14313" width="15.44140625" style="1" customWidth="1"/>
    <col min="14314" max="14314" width="3.88671875" style="1" customWidth="1"/>
    <col min="14315" max="14315" width="49.88671875" style="1" customWidth="1"/>
    <col min="14316" max="14316" width="22.5546875" style="1" customWidth="1"/>
    <col min="14317" max="14317" width="23" style="1" customWidth="1"/>
    <col min="14318" max="14318" width="22.88671875" style="1" customWidth="1"/>
    <col min="14319" max="14319" width="23.44140625" style="1" customWidth="1"/>
    <col min="14320" max="14320" width="22" style="1" customWidth="1"/>
    <col min="14321" max="14322" width="11.44140625" style="1"/>
    <col min="14323" max="14323" width="18.109375" style="1" bestFit="1" customWidth="1"/>
    <col min="14324" max="14568" width="11.44140625" style="1"/>
    <col min="14569" max="14569" width="15.44140625" style="1" customWidth="1"/>
    <col min="14570" max="14570" width="3.88671875" style="1" customWidth="1"/>
    <col min="14571" max="14571" width="49.88671875" style="1" customWidth="1"/>
    <col min="14572" max="14572" width="22.5546875" style="1" customWidth="1"/>
    <col min="14573" max="14573" width="23" style="1" customWidth="1"/>
    <col min="14574" max="14574" width="22.88671875" style="1" customWidth="1"/>
    <col min="14575" max="14575" width="23.44140625" style="1" customWidth="1"/>
    <col min="14576" max="14576" width="22" style="1" customWidth="1"/>
    <col min="14577" max="14578" width="11.44140625" style="1"/>
    <col min="14579" max="14579" width="18.109375" style="1" bestFit="1" customWidth="1"/>
    <col min="14580" max="14824" width="11.44140625" style="1"/>
    <col min="14825" max="14825" width="15.44140625" style="1" customWidth="1"/>
    <col min="14826" max="14826" width="3.88671875" style="1" customWidth="1"/>
    <col min="14827" max="14827" width="49.88671875" style="1" customWidth="1"/>
    <col min="14828" max="14828" width="22.5546875" style="1" customWidth="1"/>
    <col min="14829" max="14829" width="23" style="1" customWidth="1"/>
    <col min="14830" max="14830" width="22.88671875" style="1" customWidth="1"/>
    <col min="14831" max="14831" width="23.44140625" style="1" customWidth="1"/>
    <col min="14832" max="14832" width="22" style="1" customWidth="1"/>
    <col min="14833" max="14834" width="11.44140625" style="1"/>
    <col min="14835" max="14835" width="18.109375" style="1" bestFit="1" customWidth="1"/>
    <col min="14836" max="15080" width="11.44140625" style="1"/>
    <col min="15081" max="15081" width="15.44140625" style="1" customWidth="1"/>
    <col min="15082" max="15082" width="3.88671875" style="1" customWidth="1"/>
    <col min="15083" max="15083" width="49.88671875" style="1" customWidth="1"/>
    <col min="15084" max="15084" width="22.5546875" style="1" customWidth="1"/>
    <col min="15085" max="15085" width="23" style="1" customWidth="1"/>
    <col min="15086" max="15086" width="22.88671875" style="1" customWidth="1"/>
    <col min="15087" max="15087" width="23.44140625" style="1" customWidth="1"/>
    <col min="15088" max="15088" width="22" style="1" customWidth="1"/>
    <col min="15089" max="15090" width="11.44140625" style="1"/>
    <col min="15091" max="15091" width="18.109375" style="1" bestFit="1" customWidth="1"/>
    <col min="15092" max="15336" width="11.44140625" style="1"/>
    <col min="15337" max="15337" width="15.44140625" style="1" customWidth="1"/>
    <col min="15338" max="15338" width="3.88671875" style="1" customWidth="1"/>
    <col min="15339" max="15339" width="49.88671875" style="1" customWidth="1"/>
    <col min="15340" max="15340" width="22.5546875" style="1" customWidth="1"/>
    <col min="15341" max="15341" width="23" style="1" customWidth="1"/>
    <col min="15342" max="15342" width="22.88671875" style="1" customWidth="1"/>
    <col min="15343" max="15343" width="23.44140625" style="1" customWidth="1"/>
    <col min="15344" max="15344" width="22" style="1" customWidth="1"/>
    <col min="15345" max="15346" width="11.44140625" style="1"/>
    <col min="15347" max="15347" width="18.109375" style="1" bestFit="1" customWidth="1"/>
    <col min="15348" max="15592" width="11.44140625" style="1"/>
    <col min="15593" max="15593" width="15.44140625" style="1" customWidth="1"/>
    <col min="15594" max="15594" width="3.88671875" style="1" customWidth="1"/>
    <col min="15595" max="15595" width="49.88671875" style="1" customWidth="1"/>
    <col min="15596" max="15596" width="22.5546875" style="1" customWidth="1"/>
    <col min="15597" max="15597" width="23" style="1" customWidth="1"/>
    <col min="15598" max="15598" width="22.88671875" style="1" customWidth="1"/>
    <col min="15599" max="15599" width="23.44140625" style="1" customWidth="1"/>
    <col min="15600" max="15600" width="22" style="1" customWidth="1"/>
    <col min="15601" max="15602" width="11.44140625" style="1"/>
    <col min="15603" max="15603" width="18.109375" style="1" bestFit="1" customWidth="1"/>
    <col min="15604" max="15848" width="11.44140625" style="1"/>
    <col min="15849" max="15849" width="15.44140625" style="1" customWidth="1"/>
    <col min="15850" max="15850" width="3.88671875" style="1" customWidth="1"/>
    <col min="15851" max="15851" width="49.88671875" style="1" customWidth="1"/>
    <col min="15852" max="15852" width="22.5546875" style="1" customWidth="1"/>
    <col min="15853" max="15853" width="23" style="1" customWidth="1"/>
    <col min="15854" max="15854" width="22.88671875" style="1" customWidth="1"/>
    <col min="15855" max="15855" width="23.44140625" style="1" customWidth="1"/>
    <col min="15856" max="15856" width="22" style="1" customWidth="1"/>
    <col min="15857" max="15858" width="11.44140625" style="1"/>
    <col min="15859" max="15859" width="18.109375" style="1" bestFit="1" customWidth="1"/>
    <col min="15860" max="16104" width="11.44140625" style="1"/>
    <col min="16105" max="16105" width="15.44140625" style="1" customWidth="1"/>
    <col min="16106" max="16106" width="3.88671875" style="1" customWidth="1"/>
    <col min="16107" max="16107" width="49.88671875" style="1" customWidth="1"/>
    <col min="16108" max="16108" width="22.5546875" style="1" customWidth="1"/>
    <col min="16109" max="16109" width="23" style="1" customWidth="1"/>
    <col min="16110" max="16110" width="22.88671875" style="1" customWidth="1"/>
    <col min="16111" max="16111" width="23.44140625" style="1" customWidth="1"/>
    <col min="16112" max="16112" width="22" style="1" customWidth="1"/>
    <col min="16113" max="16114" width="11.44140625" style="1"/>
    <col min="16115" max="16115" width="18.109375" style="1" bestFit="1" customWidth="1"/>
    <col min="16116" max="16384" width="11.44140625" style="1"/>
  </cols>
  <sheetData>
    <row r="1" spans="1:8" ht="15" thickBot="1" x14ac:dyDescent="0.35"/>
    <row r="2" spans="1:8" x14ac:dyDescent="0.3">
      <c r="A2" s="1998" t="s">
        <v>1</v>
      </c>
      <c r="B2" s="1999"/>
      <c r="C2" s="1999"/>
      <c r="D2" s="1999"/>
      <c r="E2" s="1999"/>
      <c r="F2" s="1999"/>
      <c r="G2" s="1999"/>
      <c r="H2" s="2000"/>
    </row>
    <row r="3" spans="1:8" ht="11.25" customHeight="1" x14ac:dyDescent="0.3">
      <c r="A3" s="1995" t="s">
        <v>115</v>
      </c>
      <c r="B3" s="1996"/>
      <c r="C3" s="1996"/>
      <c r="D3" s="1996"/>
      <c r="E3" s="1996"/>
      <c r="F3" s="1996"/>
      <c r="G3" s="1996"/>
      <c r="H3" s="1997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116</v>
      </c>
      <c r="C7" s="57" t="s">
        <v>4</v>
      </c>
      <c r="E7" s="3" t="s">
        <v>117</v>
      </c>
      <c r="F7" s="3" t="s">
        <v>226</v>
      </c>
      <c r="G7" s="3" t="s">
        <v>118</v>
      </c>
      <c r="H7" s="5"/>
    </row>
    <row r="8" spans="1:8" ht="9.75" hidden="1" customHeight="1" x14ac:dyDescent="0.3">
      <c r="A8" s="103"/>
      <c r="B8" s="62"/>
      <c r="C8" s="111"/>
      <c r="D8" s="63"/>
      <c r="E8" s="63"/>
      <c r="F8" s="63"/>
      <c r="G8" s="63"/>
      <c r="H8" s="65"/>
    </row>
    <row r="9" spans="1:8" ht="15" thickBot="1" x14ac:dyDescent="0.35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5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2" thickBot="1" x14ac:dyDescent="0.35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55483894477.849998</v>
      </c>
      <c r="F11" s="109">
        <f>+F12+F58+F117</f>
        <v>22997220832.260002</v>
      </c>
      <c r="G11" s="109">
        <f>+G12+G58+G117</f>
        <v>12668511957.41</v>
      </c>
      <c r="H11" s="110">
        <f>+H12+H58+H117</f>
        <v>12095241957.41</v>
      </c>
    </row>
    <row r="12" spans="1:8" ht="15.6" x14ac:dyDescent="0.3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47261046241</v>
      </c>
      <c r="F12" s="120">
        <f>+F13</f>
        <v>15915185973</v>
      </c>
      <c r="G12" s="120">
        <f>+G13</f>
        <v>10296314226</v>
      </c>
      <c r="H12" s="121">
        <f>+H13</f>
        <v>9723044226</v>
      </c>
    </row>
    <row r="13" spans="1:8" ht="15.6" x14ac:dyDescent="0.3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47261046241</v>
      </c>
      <c r="F13" s="122">
        <f>+F14+F34+F37</f>
        <v>15915185973</v>
      </c>
      <c r="G13" s="122">
        <f>+G14+G34+G37</f>
        <v>10296314226</v>
      </c>
      <c r="H13" s="123">
        <f>+H14+H34+H37</f>
        <v>9723044226</v>
      </c>
    </row>
    <row r="14" spans="1:8" ht="14.25" customHeight="1" x14ac:dyDescent="0.3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6585948219</v>
      </c>
      <c r="G14" s="122">
        <f>+G15+G19+G22+G30</f>
        <v>6577175865</v>
      </c>
      <c r="H14" s="123">
        <f>+H15+H19+H22+H30</f>
        <v>6577175865</v>
      </c>
    </row>
    <row r="15" spans="1:8" ht="15.6" x14ac:dyDescent="0.3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5332472741</v>
      </c>
      <c r="G15" s="122">
        <f>SUM(G16:G18)</f>
        <v>5323700387</v>
      </c>
      <c r="H15" s="123">
        <f>SUM(H16:H18)</f>
        <v>5323700387</v>
      </c>
    </row>
    <row r="16" spans="1:8" ht="15.6" x14ac:dyDescent="0.3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5146911742</v>
      </c>
      <c r="G16" s="122">
        <v>5146911742</v>
      </c>
      <c r="H16" s="123">
        <v>5146911742</v>
      </c>
    </row>
    <row r="17" spans="1:8" ht="15.6" x14ac:dyDescent="0.3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145479334</v>
      </c>
      <c r="G17" s="122">
        <v>145479334</v>
      </c>
      <c r="H17" s="123">
        <v>145479334</v>
      </c>
    </row>
    <row r="18" spans="1:8" ht="20.25" customHeight="1" x14ac:dyDescent="0.3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40081665</v>
      </c>
      <c r="G18" s="122">
        <v>31309311</v>
      </c>
      <c r="H18" s="123">
        <v>31309311</v>
      </c>
    </row>
    <row r="19" spans="1:8" ht="15.6" x14ac:dyDescent="0.3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899652784</v>
      </c>
      <c r="G19" s="122">
        <f>SUM(G20:G21)</f>
        <v>899652784</v>
      </c>
      <c r="H19" s="123">
        <f>SUM(H20:H21)</f>
        <v>899652784</v>
      </c>
    </row>
    <row r="20" spans="1:8" ht="15.6" x14ac:dyDescent="0.3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176324543</v>
      </c>
      <c r="G20" s="122">
        <v>176324543</v>
      </c>
      <c r="H20" s="123">
        <v>176324543</v>
      </c>
    </row>
    <row r="21" spans="1:8" ht="15.6" x14ac:dyDescent="0.3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723328241</v>
      </c>
      <c r="G21" s="122">
        <v>723328241</v>
      </c>
      <c r="H21" s="123">
        <v>723328241</v>
      </c>
    </row>
    <row r="22" spans="1:8" ht="15.75" customHeight="1" x14ac:dyDescent="0.3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279401345</v>
      </c>
      <c r="G22" s="122">
        <f>SUM(G23:G29)</f>
        <v>279401345</v>
      </c>
      <c r="H22" s="123">
        <f>SUM(H23:H29)</f>
        <v>279401345</v>
      </c>
    </row>
    <row r="23" spans="1:8" ht="15.6" x14ac:dyDescent="0.3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113143796</v>
      </c>
      <c r="G23" s="122">
        <v>113143796</v>
      </c>
      <c r="H23" s="123">
        <v>113143796</v>
      </c>
    </row>
    <row r="24" spans="1:8" ht="15.6" x14ac:dyDescent="0.3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16737563</v>
      </c>
      <c r="G24" s="122">
        <v>16737563</v>
      </c>
      <c r="H24" s="123">
        <v>16737563</v>
      </c>
    </row>
    <row r="25" spans="1:8" ht="15.6" x14ac:dyDescent="0.3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438011</v>
      </c>
      <c r="G25" s="122">
        <v>438011</v>
      </c>
      <c r="H25" s="123">
        <v>438011</v>
      </c>
    </row>
    <row r="26" spans="1:8" ht="15.6" x14ac:dyDescent="0.3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4800794</v>
      </c>
      <c r="G26" s="124">
        <v>4800794</v>
      </c>
      <c r="H26" s="125">
        <v>4800794</v>
      </c>
    </row>
    <row r="27" spans="1:8" ht="15.6" x14ac:dyDescent="0.3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141681188</v>
      </c>
      <c r="G27" s="122">
        <v>141681188</v>
      </c>
      <c r="H27" s="123">
        <v>141681188</v>
      </c>
    </row>
    <row r="28" spans="1:8" ht="15.6" x14ac:dyDescent="0.3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2599993</v>
      </c>
      <c r="G28" s="122">
        <v>2599993</v>
      </c>
      <c r="H28" s="123">
        <v>2599993</v>
      </c>
    </row>
    <row r="29" spans="1:8" ht="15.6" x14ac:dyDescent="0.3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2" x14ac:dyDescent="0.3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74421349</v>
      </c>
      <c r="G30" s="122">
        <f>+G31+G32</f>
        <v>74421349</v>
      </c>
      <c r="H30" s="123">
        <f>+H31+H32</f>
        <v>74421349</v>
      </c>
    </row>
    <row r="31" spans="1:8" ht="15.6" x14ac:dyDescent="0.3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19495907</v>
      </c>
      <c r="G31" s="122">
        <v>19495907</v>
      </c>
      <c r="H31" s="123">
        <v>19495907</v>
      </c>
    </row>
    <row r="32" spans="1:8" ht="15.6" x14ac:dyDescent="0.3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54925442</v>
      </c>
      <c r="G32" s="122">
        <v>54925442</v>
      </c>
      <c r="H32" s="123">
        <v>54925442</v>
      </c>
    </row>
    <row r="33" spans="1:8" ht="30.75" customHeight="1" x14ac:dyDescent="0.3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7535443536</v>
      </c>
      <c r="F34" s="124">
        <f>SUM(F35:F36)</f>
        <v>7127877394</v>
      </c>
      <c r="G34" s="124">
        <f>SUM(G35:G36)</f>
        <v>1517778001</v>
      </c>
      <c r="H34" s="125">
        <f>SUM(H35:H36)</f>
        <v>1517778001</v>
      </c>
    </row>
    <row r="35" spans="1:8" ht="15.6" x14ac:dyDescent="0.3">
      <c r="A35" s="26">
        <v>10212</v>
      </c>
      <c r="B35" s="27">
        <v>20</v>
      </c>
      <c r="C35" s="30" t="s">
        <v>35</v>
      </c>
      <c r="D35" s="122">
        <v>590000000</v>
      </c>
      <c r="E35" s="122">
        <v>524319874</v>
      </c>
      <c r="F35" s="122">
        <v>301028868</v>
      </c>
      <c r="G35" s="122">
        <v>11028868</v>
      </c>
      <c r="H35" s="123">
        <v>11028868</v>
      </c>
    </row>
    <row r="36" spans="1:8" ht="15.6" x14ac:dyDescent="0.3">
      <c r="A36" s="26">
        <v>10214</v>
      </c>
      <c r="B36" s="27">
        <v>20</v>
      </c>
      <c r="C36" s="30" t="s">
        <v>36</v>
      </c>
      <c r="D36" s="122">
        <v>8321457434</v>
      </c>
      <c r="E36" s="122">
        <v>7011123662</v>
      </c>
      <c r="F36" s="122">
        <v>6826848526</v>
      </c>
      <c r="G36" s="122">
        <v>1506749133</v>
      </c>
      <c r="H36" s="123">
        <v>1506749133</v>
      </c>
    </row>
    <row r="37" spans="1:8" ht="31.5" customHeight="1" x14ac:dyDescent="0.3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2201360360</v>
      </c>
      <c r="G37" s="122">
        <f>+G38+G42+G46+G47</f>
        <v>2201360360</v>
      </c>
      <c r="H37" s="123">
        <f>+H38+H42+H46+H47</f>
        <v>1628090360</v>
      </c>
    </row>
    <row r="38" spans="1:8" ht="15.6" x14ac:dyDescent="0.3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1115415129</v>
      </c>
      <c r="G38" s="122">
        <f>SUM(G39:G41)</f>
        <v>1115415129</v>
      </c>
      <c r="H38" s="123">
        <f>SUM(H39:H41)</f>
        <v>740867529</v>
      </c>
    </row>
    <row r="39" spans="1:8" ht="15.6" x14ac:dyDescent="0.3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226417600</v>
      </c>
      <c r="G39" s="122">
        <v>226417600</v>
      </c>
      <c r="H39" s="123">
        <v>147818000</v>
      </c>
    </row>
    <row r="40" spans="1:8" ht="31.2" x14ac:dyDescent="0.3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405742204</v>
      </c>
      <c r="G40" s="122">
        <v>405742204</v>
      </c>
      <c r="H40" s="123">
        <v>270787204</v>
      </c>
    </row>
    <row r="41" spans="1:8" ht="15.6" x14ac:dyDescent="0.3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483255325</v>
      </c>
      <c r="G41" s="122">
        <v>483255325</v>
      </c>
      <c r="H41" s="123">
        <v>322262325</v>
      </c>
    </row>
    <row r="42" spans="1:8" ht="15.6" x14ac:dyDescent="0.3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802914421</v>
      </c>
      <c r="G42" s="122">
        <f>+G43+G44+G45</f>
        <v>802914421</v>
      </c>
      <c r="H42" s="123">
        <f>+H43+H44+H45</f>
        <v>702450321</v>
      </c>
    </row>
    <row r="43" spans="1:8" ht="15.6" x14ac:dyDescent="0.3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501854269</v>
      </c>
      <c r="G43" s="122">
        <v>501854269</v>
      </c>
      <c r="H43" s="123">
        <v>501854269</v>
      </c>
    </row>
    <row r="44" spans="1:8" ht="31.2" x14ac:dyDescent="0.3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272623536</v>
      </c>
      <c r="G44" s="122">
        <v>272623536</v>
      </c>
      <c r="H44" s="123">
        <v>181767336</v>
      </c>
    </row>
    <row r="45" spans="1:8" ht="46.8" x14ac:dyDescent="0.3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28436616</v>
      </c>
      <c r="G45" s="122">
        <v>28436616</v>
      </c>
      <c r="H45" s="123">
        <v>18828716</v>
      </c>
    </row>
    <row r="46" spans="1:8" ht="15.6" x14ac:dyDescent="0.3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169814670</v>
      </c>
      <c r="G46" s="122">
        <v>169814670</v>
      </c>
      <c r="H46" s="123">
        <v>110861970</v>
      </c>
    </row>
    <row r="47" spans="1:8" ht="16.2" thickBot="1" x14ac:dyDescent="0.35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113216140</v>
      </c>
      <c r="G47" s="127">
        <v>113216140</v>
      </c>
      <c r="H47" s="128">
        <v>73910540</v>
      </c>
    </row>
    <row r="48" spans="1:8" ht="6" customHeight="1" thickBot="1" x14ac:dyDescent="0.35">
      <c r="A48" s="38"/>
      <c r="B48" s="39"/>
      <c r="C48" s="75"/>
      <c r="D48" s="129"/>
      <c r="E48" s="129"/>
      <c r="F48" s="42"/>
      <c r="G48" s="129"/>
      <c r="H48" s="130"/>
    </row>
    <row r="49" spans="1:8" x14ac:dyDescent="0.3">
      <c r="A49" s="1998" t="s">
        <v>1</v>
      </c>
      <c r="B49" s="1999"/>
      <c r="C49" s="1999"/>
      <c r="D49" s="1999"/>
      <c r="E49" s="1999"/>
      <c r="F49" s="1999"/>
      <c r="G49" s="1999"/>
      <c r="H49" s="2000"/>
    </row>
    <row r="50" spans="1:8" x14ac:dyDescent="0.3">
      <c r="A50" s="1995" t="s">
        <v>115</v>
      </c>
      <c r="B50" s="1996"/>
      <c r="C50" s="1996"/>
      <c r="D50" s="1996"/>
      <c r="E50" s="1996"/>
      <c r="F50" s="1996"/>
      <c r="G50" s="1996"/>
      <c r="H50" s="1997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116</v>
      </c>
      <c r="C54" s="57" t="s">
        <v>4</v>
      </c>
      <c r="E54" s="3" t="str">
        <f>E7</f>
        <v>MES:</v>
      </c>
      <c r="F54" s="3" t="str">
        <f>F7</f>
        <v>MARZO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3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3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7901990492.8500004</v>
      </c>
      <c r="F58" s="142">
        <f>+F59</f>
        <v>6761177115.2600002</v>
      </c>
      <c r="G58" s="142">
        <f>+G59</f>
        <v>2051339987.4099998</v>
      </c>
      <c r="H58" s="143">
        <f>+H59</f>
        <v>2051339987.4099998</v>
      </c>
    </row>
    <row r="59" spans="1:8" ht="15.6" x14ac:dyDescent="0.3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7901990492.8500004</v>
      </c>
      <c r="F59" s="122">
        <f>+F65+F60</f>
        <v>6761177115.2600002</v>
      </c>
      <c r="G59" s="122">
        <f>+G65+G60</f>
        <v>2051339987.4099998</v>
      </c>
      <c r="H59" s="123">
        <f>+H65+H60</f>
        <v>2051339987.4099998</v>
      </c>
    </row>
    <row r="60" spans="1:8" ht="20.25" customHeight="1" x14ac:dyDescent="0.3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6" x14ac:dyDescent="0.3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3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3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3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3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7901990492.8500004</v>
      </c>
      <c r="F65" s="122">
        <f>+F69+F66+F75+F91+F94+F96+F101+F105+F110+F111+F115+F107</f>
        <v>6761177115.2600002</v>
      </c>
      <c r="G65" s="122">
        <f>+G69+G66+G75+G91+G94+G96+G101+G105+G110+G111+G115+G107</f>
        <v>2051339987.4099998</v>
      </c>
      <c r="H65" s="123">
        <f>+H69+H66+H75+H91+H94+H96+H101+H105+H110+H111+H115+H107</f>
        <v>2051339987.4099998</v>
      </c>
    </row>
    <row r="66" spans="1:8" ht="22.5" customHeight="1" x14ac:dyDescent="0.3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3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3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3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52800915</v>
      </c>
      <c r="F69" s="122">
        <f>SUM(F70:F74)</f>
        <v>52800000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3">
      <c r="A70" s="26">
        <v>20441</v>
      </c>
      <c r="B70" s="27">
        <v>20</v>
      </c>
      <c r="C70" s="30" t="s">
        <v>51</v>
      </c>
      <c r="D70" s="122">
        <v>60000000</v>
      </c>
      <c r="E70" s="122">
        <v>50900625</v>
      </c>
      <c r="F70" s="122">
        <v>50900000</v>
      </c>
      <c r="G70" s="122">
        <v>900000</v>
      </c>
      <c r="H70" s="123">
        <v>900000</v>
      </c>
    </row>
    <row r="71" spans="1:8" ht="31.5" customHeight="1" x14ac:dyDescent="0.3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3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3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3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3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634791807.85000002</v>
      </c>
      <c r="G75" s="122">
        <f>SUM(G76:G81)</f>
        <v>67787304</v>
      </c>
      <c r="H75" s="123">
        <f>SUM(H76:H81)</f>
        <v>67787304</v>
      </c>
    </row>
    <row r="76" spans="1:8" ht="31.5" customHeight="1" x14ac:dyDescent="0.3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4440691.5</v>
      </c>
      <c r="H76" s="123">
        <v>4440691.5</v>
      </c>
    </row>
    <row r="77" spans="1:8" ht="31.5" customHeight="1" x14ac:dyDescent="0.3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4440691.5</v>
      </c>
      <c r="H77" s="123">
        <v>4440691.5</v>
      </c>
    </row>
    <row r="78" spans="1:8" ht="31.5" customHeight="1" x14ac:dyDescent="0.3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3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150997587.84999999</v>
      </c>
      <c r="G79" s="122">
        <v>27329018</v>
      </c>
      <c r="H79" s="123">
        <v>27329018</v>
      </c>
    </row>
    <row r="80" spans="1:8" ht="31.5" customHeight="1" x14ac:dyDescent="0.3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5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0</v>
      </c>
      <c r="H81" s="128">
        <v>0</v>
      </c>
    </row>
    <row r="82" spans="1:8" ht="16.2" thickBot="1" x14ac:dyDescent="0.35">
      <c r="A82" s="38"/>
      <c r="B82" s="39"/>
      <c r="C82" s="75"/>
      <c r="D82" s="129"/>
      <c r="E82" s="129"/>
      <c r="F82" s="129"/>
      <c r="G82" s="129"/>
      <c r="H82" s="129"/>
    </row>
    <row r="83" spans="1:8" x14ac:dyDescent="0.3">
      <c r="A83" s="1998" t="s">
        <v>1</v>
      </c>
      <c r="B83" s="1999"/>
      <c r="C83" s="1999"/>
      <c r="D83" s="1999"/>
      <c r="E83" s="1999"/>
      <c r="F83" s="1999"/>
      <c r="G83" s="1999"/>
      <c r="H83" s="2000"/>
    </row>
    <row r="84" spans="1:8" x14ac:dyDescent="0.3">
      <c r="A84" s="1995" t="s">
        <v>115</v>
      </c>
      <c r="B84" s="1996"/>
      <c r="C84" s="1996"/>
      <c r="D84" s="1996"/>
      <c r="E84" s="1996"/>
      <c r="F84" s="1996"/>
      <c r="G84" s="1996"/>
      <c r="H84" s="1997"/>
    </row>
    <row r="85" spans="1:8" x14ac:dyDescent="0.3">
      <c r="A85" s="6" t="s">
        <v>0</v>
      </c>
      <c r="H85" s="5"/>
    </row>
    <row r="86" spans="1:8" ht="3.75" customHeight="1" x14ac:dyDescent="0.3">
      <c r="A86" s="2"/>
      <c r="H86" s="7"/>
    </row>
    <row r="87" spans="1:8" ht="15" thickBot="1" x14ac:dyDescent="0.35">
      <c r="A87" s="2" t="s">
        <v>116</v>
      </c>
      <c r="C87" s="57" t="s">
        <v>4</v>
      </c>
      <c r="E87" s="3" t="str">
        <f>E54</f>
        <v>MES:</v>
      </c>
      <c r="F87" s="3" t="str">
        <f>F7</f>
        <v>MARZO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3">
      <c r="A88" s="2"/>
      <c r="H88" s="5"/>
    </row>
    <row r="89" spans="1:8" ht="15" thickBot="1" x14ac:dyDescent="0.35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5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3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31757027</v>
      </c>
      <c r="F91" s="122">
        <f>+F92+F93</f>
        <v>31688385</v>
      </c>
      <c r="G91" s="122">
        <f>+G92+G93</f>
        <v>12735354</v>
      </c>
      <c r="H91" s="123">
        <f>+H92+H93</f>
        <v>12735354</v>
      </c>
    </row>
    <row r="92" spans="1:8" ht="18.75" customHeight="1" x14ac:dyDescent="0.3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3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3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7059998</v>
      </c>
      <c r="H94" s="123">
        <f>+H95</f>
        <v>7059998</v>
      </c>
    </row>
    <row r="95" spans="1:8" ht="18.75" customHeight="1" x14ac:dyDescent="0.3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7059998</v>
      </c>
      <c r="H95" s="123">
        <v>7059998</v>
      </c>
    </row>
    <row r="96" spans="1:8" ht="18.75" customHeight="1" x14ac:dyDescent="0.3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61149294.409999996</v>
      </c>
      <c r="G96" s="122">
        <f>SUM(G97:G100)</f>
        <v>54375427.409999996</v>
      </c>
      <c r="H96" s="123">
        <f>SUM(H97:H100)</f>
        <v>54375427.409999996</v>
      </c>
    </row>
    <row r="97" spans="1:8" ht="18.75" customHeight="1" x14ac:dyDescent="0.3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435139</v>
      </c>
      <c r="G97" s="122">
        <v>435139</v>
      </c>
      <c r="H97" s="123">
        <v>435139</v>
      </c>
    </row>
    <row r="98" spans="1:8" ht="18.75" customHeight="1" x14ac:dyDescent="0.3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45932480</v>
      </c>
      <c r="G98" s="122">
        <v>45932480</v>
      </c>
      <c r="H98" s="123">
        <v>45932480</v>
      </c>
    </row>
    <row r="99" spans="1:8" ht="18.75" customHeight="1" x14ac:dyDescent="0.3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1945907.41</v>
      </c>
      <c r="G99" s="122">
        <v>1945907.41</v>
      </c>
      <c r="H99" s="123">
        <v>1945907.41</v>
      </c>
    </row>
    <row r="100" spans="1:8" ht="18.75" customHeight="1" x14ac:dyDescent="0.3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6061901</v>
      </c>
      <c r="H100" s="123">
        <v>6061901</v>
      </c>
    </row>
    <row r="101" spans="1:8" ht="18.75" customHeight="1" x14ac:dyDescent="0.3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481563396</v>
      </c>
      <c r="H101" s="123">
        <f>SUM(H102:H104)</f>
        <v>481563396</v>
      </c>
    </row>
    <row r="102" spans="1:8" ht="18.75" customHeight="1" x14ac:dyDescent="0.3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3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60230762</v>
      </c>
      <c r="H103" s="123">
        <v>60230762</v>
      </c>
    </row>
    <row r="104" spans="1:8" ht="18.75" customHeight="1" x14ac:dyDescent="0.3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3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1301901903</v>
      </c>
      <c r="H105" s="123">
        <f>+H106</f>
        <v>1301901903</v>
      </c>
    </row>
    <row r="106" spans="1:8" ht="18.75" customHeight="1" x14ac:dyDescent="0.3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1301901903</v>
      </c>
      <c r="H106" s="123">
        <v>1301901903</v>
      </c>
    </row>
    <row r="107" spans="1:8" ht="18.75" customHeight="1" x14ac:dyDescent="0.3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43408229</v>
      </c>
      <c r="F107" s="122">
        <f>+F108+F109</f>
        <v>43397655</v>
      </c>
      <c r="G107" s="122">
        <f>+G108+G109</f>
        <v>9824813</v>
      </c>
      <c r="H107" s="123">
        <f>+H108+H109</f>
        <v>9824813</v>
      </c>
    </row>
    <row r="108" spans="1:8" ht="18.75" customHeight="1" x14ac:dyDescent="0.3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3">
      <c r="A109" s="26">
        <v>204112</v>
      </c>
      <c r="B109" s="27">
        <v>20</v>
      </c>
      <c r="C109" s="30" t="s">
        <v>162</v>
      </c>
      <c r="D109" s="122">
        <v>22500000</v>
      </c>
      <c r="E109" s="122">
        <v>8573499</v>
      </c>
      <c r="F109" s="122">
        <v>8573499</v>
      </c>
      <c r="G109" s="122">
        <v>5000000</v>
      </c>
      <c r="H109" s="123">
        <v>5000000</v>
      </c>
    </row>
    <row r="110" spans="1:8" ht="18.75" customHeight="1" x14ac:dyDescent="0.3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2298100</v>
      </c>
      <c r="G110" s="122">
        <v>2298100</v>
      </c>
      <c r="H110" s="123">
        <v>2298100</v>
      </c>
    </row>
    <row r="111" spans="1:8" ht="18.75" customHeight="1" x14ac:dyDescent="0.3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3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3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3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3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873214288</v>
      </c>
      <c r="F115" s="122">
        <f>+F116</f>
        <v>212434982</v>
      </c>
      <c r="G115" s="122">
        <f>+G116</f>
        <v>109435982</v>
      </c>
      <c r="H115" s="123">
        <f>+H116</f>
        <v>109435982</v>
      </c>
    </row>
    <row r="116" spans="1:8" ht="18.75" customHeight="1" x14ac:dyDescent="0.3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873214288</v>
      </c>
      <c r="F116" s="122">
        <v>212434982</v>
      </c>
      <c r="G116" s="122">
        <v>109435982</v>
      </c>
      <c r="H116" s="123">
        <v>109435982</v>
      </c>
    </row>
    <row r="117" spans="1:8" ht="18.75" customHeight="1" x14ac:dyDescent="0.3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320857744</v>
      </c>
      <c r="F117" s="122">
        <f>+F118+F121</f>
        <v>320857744</v>
      </c>
      <c r="G117" s="122">
        <f>+G118+G121</f>
        <v>320857744</v>
      </c>
      <c r="H117" s="123">
        <f>+H118+H121</f>
        <v>320857744</v>
      </c>
    </row>
    <row r="118" spans="1:8" ht="18.75" customHeight="1" x14ac:dyDescent="0.3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3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3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5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320857744</v>
      </c>
      <c r="F121" s="127">
        <f>+F132</f>
        <v>320857744</v>
      </c>
      <c r="G121" s="127">
        <f>+G132</f>
        <v>320857744</v>
      </c>
      <c r="H121" s="128">
        <f>+H132</f>
        <v>320857744</v>
      </c>
    </row>
    <row r="122" spans="1:8" ht="16.2" thickBot="1" x14ac:dyDescent="0.35">
      <c r="A122" s="38"/>
      <c r="B122" s="39"/>
      <c r="C122" s="75"/>
      <c r="D122" s="42"/>
      <c r="E122" s="42"/>
      <c r="F122" s="42"/>
      <c r="G122" s="42"/>
      <c r="H122" s="42"/>
    </row>
    <row r="123" spans="1:8" x14ac:dyDescent="0.3">
      <c r="A123" s="1998" t="s">
        <v>1</v>
      </c>
      <c r="B123" s="1999"/>
      <c r="C123" s="1999"/>
      <c r="D123" s="1999"/>
      <c r="E123" s="1999"/>
      <c r="F123" s="1999"/>
      <c r="G123" s="1999"/>
      <c r="H123" s="2000"/>
    </row>
    <row r="124" spans="1:8" ht="12" customHeight="1" x14ac:dyDescent="0.3">
      <c r="A124" s="1995" t="s">
        <v>115</v>
      </c>
      <c r="B124" s="1996"/>
      <c r="C124" s="1996"/>
      <c r="D124" s="1996"/>
      <c r="E124" s="1996"/>
      <c r="F124" s="1996"/>
      <c r="G124" s="1996"/>
      <c r="H124" s="1997"/>
    </row>
    <row r="125" spans="1:8" ht="3" hidden="1" customHeight="1" x14ac:dyDescent="0.3">
      <c r="A125" s="2"/>
      <c r="H125" s="5"/>
    </row>
    <row r="126" spans="1:8" ht="14.25" customHeight="1" x14ac:dyDescent="0.3">
      <c r="A126" s="6" t="s">
        <v>0</v>
      </c>
      <c r="H126" s="5"/>
    </row>
    <row r="127" spans="1:8" ht="9.75" hidden="1" customHeight="1" x14ac:dyDescent="0.3">
      <c r="A127" s="2"/>
      <c r="H127" s="7"/>
    </row>
    <row r="128" spans="1:8" x14ac:dyDescent="0.3">
      <c r="A128" s="2" t="s">
        <v>116</v>
      </c>
      <c r="C128" s="57" t="s">
        <v>4</v>
      </c>
      <c r="E128" s="3" t="str">
        <f>E87</f>
        <v>MES:</v>
      </c>
      <c r="F128" s="3" t="str">
        <f>F7</f>
        <v>MARZO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5">
      <c r="A129" s="2"/>
      <c r="H129" s="5"/>
    </row>
    <row r="130" spans="1:8" ht="15" thickBot="1" x14ac:dyDescent="0.35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5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6" x14ac:dyDescent="0.3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320857744</v>
      </c>
      <c r="F132" s="23">
        <f>+F133+F134</f>
        <v>320857744</v>
      </c>
      <c r="G132" s="23">
        <f>+G133+G134</f>
        <v>320857744</v>
      </c>
      <c r="H132" s="25">
        <f>+H133+H134</f>
        <v>320857744</v>
      </c>
    </row>
    <row r="133" spans="1:8" ht="15.6" x14ac:dyDescent="0.3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6" x14ac:dyDescent="0.3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320857744</v>
      </c>
      <c r="F134" s="28">
        <f>+F135+F138</f>
        <v>320857744</v>
      </c>
      <c r="G134" s="28">
        <f>+G135+G138</f>
        <v>320857744</v>
      </c>
      <c r="H134" s="29">
        <f>+H135+H138</f>
        <v>320857744</v>
      </c>
    </row>
    <row r="135" spans="1:8" ht="15.6" x14ac:dyDescent="0.3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6" x14ac:dyDescent="0.3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6" x14ac:dyDescent="0.3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2" thickBot="1" x14ac:dyDescent="0.35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320857744</v>
      </c>
      <c r="F138" s="146">
        <v>320857744</v>
      </c>
      <c r="G138" s="146">
        <v>320857744</v>
      </c>
      <c r="H138" s="147">
        <v>320857744</v>
      </c>
    </row>
    <row r="139" spans="1:8" ht="16.5" customHeight="1" thickBot="1" x14ac:dyDescent="0.35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6" x14ac:dyDescent="0.3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6" x14ac:dyDescent="0.3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5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5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1555517939023.5701</v>
      </c>
      <c r="F143" s="109">
        <f>+F144+F179+F184+F197</f>
        <v>1139752578782.5701</v>
      </c>
      <c r="G143" s="109">
        <f>+G144+G179+G184+G197</f>
        <v>431588829862.17999</v>
      </c>
      <c r="H143" s="110">
        <f>+H144+H179+H184+H197</f>
        <v>47367592267.18</v>
      </c>
    </row>
    <row r="144" spans="1:8" ht="21.75" customHeight="1" x14ac:dyDescent="0.3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1415291590704</v>
      </c>
      <c r="F144" s="122">
        <f>+F145</f>
        <v>1078106044884</v>
      </c>
      <c r="G144" s="122">
        <f>+G145</f>
        <v>422691009638</v>
      </c>
      <c r="H144" s="123">
        <f>+H145</f>
        <v>38479995182</v>
      </c>
    </row>
    <row r="145" spans="1:8" ht="15.6" x14ac:dyDescent="0.3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1415291590704</v>
      </c>
      <c r="F145" s="122">
        <f>+F146+F147+F148+F149+F150+F151+F152+F153+F154+F155+F156+F157+F158+F159+F160+F170+F171+F172+F173+F174+F175+F176+F177+F178</f>
        <v>1078106044884</v>
      </c>
      <c r="G145" s="122">
        <f>+G146+G147+G148+G149+G150+G151+G152+G153+G154+G155+G156+G157+G158+G159+G160+G170+G171+G172+G173+G174+G175+G176+G177+G178</f>
        <v>422691009638</v>
      </c>
      <c r="H145" s="123">
        <f>+H146+H147+H148+H149+H150+H151+H152+H153+H154+H155+H156+H157+H158+H159+H160+H170+H171+H172+H173+H174+H175+H176+H177+H178</f>
        <v>38479995182</v>
      </c>
    </row>
    <row r="146" spans="1:8" ht="30" customHeight="1" x14ac:dyDescent="0.3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3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3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3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3">
      <c r="A150" s="26">
        <v>240106003</v>
      </c>
      <c r="B150" s="27">
        <v>13</v>
      </c>
      <c r="C150" s="30" t="s">
        <v>98</v>
      </c>
      <c r="D150" s="126">
        <v>20000000000</v>
      </c>
      <c r="E150" s="126">
        <f>7526061970+8169601565</f>
        <v>15695663535</v>
      </c>
      <c r="F150" s="122">
        <v>5288739545</v>
      </c>
      <c r="G150" s="122">
        <v>2877120950</v>
      </c>
      <c r="H150" s="123">
        <v>0</v>
      </c>
    </row>
    <row r="151" spans="1:8" ht="45" customHeight="1" x14ac:dyDescent="0.3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3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3745052638</v>
      </c>
      <c r="G152" s="122">
        <v>0</v>
      </c>
      <c r="H152" s="123">
        <v>0</v>
      </c>
    </row>
    <row r="153" spans="1:8" ht="31.5" customHeight="1" x14ac:dyDescent="0.3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3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3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3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3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3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3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5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2" ht="8.25" customHeight="1" thickBot="1" x14ac:dyDescent="0.35">
      <c r="A161" s="38"/>
      <c r="B161" s="39"/>
      <c r="C161" s="75"/>
      <c r="D161" s="129"/>
      <c r="E161" s="129"/>
      <c r="F161" s="129"/>
      <c r="G161" s="129"/>
      <c r="H161" s="129"/>
    </row>
    <row r="162" spans="1:192" x14ac:dyDescent="0.3">
      <c r="A162" s="1998" t="s">
        <v>1</v>
      </c>
      <c r="B162" s="1999"/>
      <c r="C162" s="1999"/>
      <c r="D162" s="1999"/>
      <c r="E162" s="1999"/>
      <c r="F162" s="1999"/>
      <c r="G162" s="1999"/>
      <c r="H162" s="2000"/>
    </row>
    <row r="163" spans="1:192" ht="14.25" customHeight="1" x14ac:dyDescent="0.3">
      <c r="A163" s="1995" t="s">
        <v>115</v>
      </c>
      <c r="B163" s="1996"/>
      <c r="C163" s="1996"/>
      <c r="D163" s="1996"/>
      <c r="E163" s="1996"/>
      <c r="F163" s="1996"/>
      <c r="G163" s="1996"/>
      <c r="H163" s="1997"/>
      <c r="I163" s="1995"/>
      <c r="J163" s="1996"/>
      <c r="K163" s="1996"/>
      <c r="L163" s="1996"/>
      <c r="M163" s="1996"/>
      <c r="N163" s="1996"/>
      <c r="O163" s="1996"/>
      <c r="P163" s="1997"/>
      <c r="Q163" s="1995"/>
      <c r="R163" s="1996"/>
      <c r="S163" s="1996"/>
      <c r="T163" s="1996"/>
      <c r="U163" s="1996"/>
      <c r="V163" s="1996"/>
      <c r="W163" s="1996"/>
      <c r="X163" s="1997"/>
      <c r="Y163" s="1995"/>
      <c r="Z163" s="1996"/>
      <c r="AA163" s="1996"/>
      <c r="AB163" s="1996"/>
      <c r="AC163" s="1996"/>
      <c r="AD163" s="1996"/>
      <c r="AE163" s="1996"/>
      <c r="AF163" s="1997"/>
      <c r="AG163" s="1995"/>
      <c r="AH163" s="1996"/>
      <c r="AI163" s="1996"/>
      <c r="AJ163" s="1996"/>
      <c r="AK163" s="1996"/>
      <c r="AL163" s="1996"/>
      <c r="AM163" s="1996"/>
      <c r="AN163" s="1997"/>
      <c r="AO163" s="1995"/>
      <c r="AP163" s="1996"/>
      <c r="AQ163" s="1996"/>
      <c r="AR163" s="1996"/>
      <c r="AS163" s="1996"/>
      <c r="AT163" s="1996"/>
      <c r="AU163" s="1996"/>
      <c r="AV163" s="1997"/>
      <c r="AW163" s="1995"/>
      <c r="AX163" s="1996"/>
      <c r="AY163" s="1996"/>
      <c r="AZ163" s="1996"/>
      <c r="BA163" s="1996"/>
      <c r="BB163" s="1996"/>
      <c r="BC163" s="1996"/>
      <c r="BD163" s="1997"/>
      <c r="BE163" s="1995"/>
      <c r="BF163" s="1996"/>
      <c r="BG163" s="1996"/>
      <c r="BH163" s="1996"/>
      <c r="BI163" s="1996"/>
      <c r="BJ163" s="1996"/>
      <c r="BK163" s="1996"/>
      <c r="BL163" s="1997"/>
      <c r="BM163" s="1995"/>
      <c r="BN163" s="1996"/>
      <c r="BO163" s="1996"/>
      <c r="BP163" s="1996"/>
      <c r="BQ163" s="1996"/>
      <c r="BR163" s="1996"/>
      <c r="BS163" s="1996"/>
      <c r="BT163" s="1997"/>
      <c r="BU163" s="1995"/>
      <c r="BV163" s="1996"/>
      <c r="BW163" s="1996"/>
      <c r="BX163" s="1996"/>
      <c r="BY163" s="1996"/>
      <c r="BZ163" s="1996"/>
      <c r="CA163" s="1996"/>
      <c r="CB163" s="1997"/>
      <c r="CC163" s="1995"/>
      <c r="CD163" s="1996"/>
      <c r="CE163" s="1996"/>
      <c r="CF163" s="1996"/>
      <c r="CG163" s="1996"/>
      <c r="CH163" s="1996"/>
      <c r="CI163" s="1996"/>
      <c r="CJ163" s="1997"/>
      <c r="CK163" s="1995"/>
      <c r="CL163" s="1996"/>
      <c r="CM163" s="1996"/>
      <c r="CN163" s="1996"/>
      <c r="CO163" s="1996"/>
      <c r="CP163" s="1996"/>
      <c r="CQ163" s="1996"/>
      <c r="CR163" s="1997"/>
      <c r="CS163" s="1995"/>
      <c r="CT163" s="1996"/>
      <c r="CU163" s="1996"/>
      <c r="CV163" s="1996"/>
      <c r="CW163" s="1996"/>
      <c r="CX163" s="1996"/>
      <c r="CY163" s="1996"/>
      <c r="CZ163" s="1997"/>
      <c r="DA163" s="1995"/>
      <c r="DB163" s="1996"/>
      <c r="DC163" s="1996"/>
      <c r="DD163" s="1996"/>
      <c r="DE163" s="1996"/>
      <c r="DF163" s="1996"/>
      <c r="DG163" s="1996"/>
      <c r="DH163" s="1997"/>
      <c r="DI163" s="1995"/>
      <c r="DJ163" s="1996"/>
      <c r="DK163" s="1996"/>
      <c r="DL163" s="1996"/>
      <c r="DM163" s="1996"/>
      <c r="DN163" s="1996"/>
      <c r="DO163" s="1996"/>
      <c r="DP163" s="1997"/>
      <c r="DQ163" s="1995"/>
      <c r="DR163" s="1996"/>
      <c r="DS163" s="1996"/>
      <c r="DT163" s="1996"/>
      <c r="DU163" s="1996"/>
      <c r="DV163" s="1996"/>
      <c r="DW163" s="1996"/>
      <c r="DX163" s="1997"/>
      <c r="DY163" s="1995"/>
      <c r="DZ163" s="1996"/>
      <c r="EA163" s="1996"/>
      <c r="EB163" s="1996"/>
      <c r="EC163" s="1996"/>
      <c r="ED163" s="1996"/>
      <c r="EE163" s="1996"/>
      <c r="EF163" s="1997"/>
      <c r="EG163" s="1995"/>
      <c r="EH163" s="1996"/>
      <c r="EI163" s="1996"/>
      <c r="EJ163" s="1996"/>
      <c r="EK163" s="1996"/>
      <c r="EL163" s="1996"/>
      <c r="EM163" s="1996"/>
      <c r="EN163" s="1997"/>
      <c r="EO163" s="1995"/>
      <c r="EP163" s="1996"/>
      <c r="EQ163" s="1996"/>
      <c r="ER163" s="1996"/>
      <c r="ES163" s="1996"/>
      <c r="ET163" s="1996"/>
      <c r="EU163" s="1996"/>
      <c r="EV163" s="1997"/>
      <c r="EW163" s="1995"/>
      <c r="EX163" s="1996"/>
      <c r="EY163" s="1996"/>
      <c r="EZ163" s="1996"/>
      <c r="FA163" s="1996"/>
      <c r="FB163" s="1996"/>
      <c r="FC163" s="1996"/>
      <c r="FD163" s="1997"/>
      <c r="FE163" s="1995"/>
      <c r="FF163" s="1996"/>
      <c r="FG163" s="1996"/>
      <c r="FH163" s="1996"/>
      <c r="FI163" s="1996"/>
      <c r="FJ163" s="1996"/>
      <c r="FK163" s="1996"/>
      <c r="FL163" s="1997"/>
      <c r="FM163" s="1995"/>
      <c r="FN163" s="1996"/>
      <c r="FO163" s="1996"/>
      <c r="FP163" s="1996"/>
      <c r="FQ163" s="1996"/>
      <c r="FR163" s="1996"/>
      <c r="FS163" s="1996"/>
      <c r="FT163" s="1997"/>
      <c r="FU163" s="1995"/>
      <c r="FV163" s="1996"/>
      <c r="FW163" s="1996"/>
      <c r="FX163" s="1996"/>
      <c r="FY163" s="1996"/>
      <c r="FZ163" s="1996"/>
      <c r="GA163" s="1996"/>
      <c r="GB163" s="1997"/>
      <c r="GC163" s="1995"/>
      <c r="GD163" s="1996"/>
      <c r="GE163" s="1996"/>
      <c r="GF163" s="1996"/>
      <c r="GG163" s="1996"/>
      <c r="GH163" s="1996"/>
      <c r="GI163" s="1996"/>
      <c r="GJ163" s="1997"/>
    </row>
    <row r="164" spans="1:192" ht="3.75" customHeight="1" x14ac:dyDescent="0.3">
      <c r="A164" s="2"/>
      <c r="H164" s="5"/>
      <c r="I164" s="2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</row>
    <row r="165" spans="1:192" ht="11.25" customHeight="1" x14ac:dyDescent="0.3">
      <c r="A165" s="6" t="s">
        <v>0</v>
      </c>
      <c r="H165" s="5"/>
      <c r="I165" s="6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</row>
    <row r="166" spans="1:192" ht="3.75" customHeight="1" x14ac:dyDescent="0.3">
      <c r="A166" s="2"/>
      <c r="H166" s="7"/>
      <c r="I166" s="2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</row>
    <row r="167" spans="1:192" ht="13.5" customHeight="1" x14ac:dyDescent="0.3">
      <c r="A167" s="2" t="s">
        <v>116</v>
      </c>
      <c r="C167" s="57" t="s">
        <v>4</v>
      </c>
      <c r="E167" s="3" t="str">
        <f>E7</f>
        <v>MES:</v>
      </c>
      <c r="F167" s="3" t="str">
        <f>F7</f>
        <v>MARZO</v>
      </c>
      <c r="G167" s="3" t="str">
        <f>G128</f>
        <v xml:space="preserve">                                VIGENCIA FISCAL:      2017</v>
      </c>
      <c r="H167" s="5"/>
      <c r="I167" s="2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</row>
    <row r="168" spans="1:192" ht="11.25" customHeight="1" thickBot="1" x14ac:dyDescent="0.35">
      <c r="A168" s="2"/>
      <c r="H168" s="5"/>
      <c r="I168" s="2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</row>
    <row r="169" spans="1:192" ht="27" customHeight="1" thickBot="1" x14ac:dyDescent="0.35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2" ht="81.75" customHeight="1" x14ac:dyDescent="0.3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40000000000</v>
      </c>
      <c r="H170" s="121">
        <v>0</v>
      </c>
    </row>
    <row r="171" spans="1:192" ht="93.75" customHeight="1" x14ac:dyDescent="0.3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2" ht="45" customHeight="1" x14ac:dyDescent="0.3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2" ht="50.25" customHeight="1" x14ac:dyDescent="0.3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2" ht="48" customHeight="1" x14ac:dyDescent="0.3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2" ht="79.5" customHeight="1" x14ac:dyDescent="0.3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2" ht="33.75" customHeight="1" x14ac:dyDescent="0.3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3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3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3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104511815311</v>
      </c>
      <c r="F179" s="122">
        <f>+F180</f>
        <v>32604880752</v>
      </c>
      <c r="G179" s="122">
        <f>+G180</f>
        <v>4798698705</v>
      </c>
      <c r="H179" s="123">
        <f>+H180</f>
        <v>4798698705</v>
      </c>
    </row>
    <row r="180" spans="1:8" ht="13.5" customHeight="1" x14ac:dyDescent="0.3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104511815311</v>
      </c>
      <c r="F180" s="122">
        <f>SUM(F181:F183)</f>
        <v>32604880752</v>
      </c>
      <c r="G180" s="122">
        <f>SUM(G181:G183)</f>
        <v>4798698705</v>
      </c>
      <c r="H180" s="123">
        <f>SUM(H181:H183)</f>
        <v>4798698705</v>
      </c>
    </row>
    <row r="181" spans="1:8" ht="43.5" customHeight="1" x14ac:dyDescent="0.3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3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3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4798698705</v>
      </c>
      <c r="H183" s="125">
        <v>4798698705</v>
      </c>
    </row>
    <row r="184" spans="1:8" ht="15.6" x14ac:dyDescent="0.3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301642842</v>
      </c>
      <c r="H184" s="123">
        <f>+H185</f>
        <v>301642842</v>
      </c>
    </row>
    <row r="185" spans="1:8" ht="16.5" customHeight="1" thickBot="1" x14ac:dyDescent="0.35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301642842</v>
      </c>
      <c r="H185" s="128">
        <f>+H196</f>
        <v>301642842</v>
      </c>
    </row>
    <row r="186" spans="1:8" ht="6" customHeight="1" thickBot="1" x14ac:dyDescent="0.35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3">
      <c r="A187" s="1998" t="s">
        <v>1</v>
      </c>
      <c r="B187" s="1999"/>
      <c r="C187" s="1999"/>
      <c r="D187" s="1999"/>
      <c r="E187" s="1999"/>
      <c r="F187" s="1999"/>
      <c r="G187" s="1999"/>
      <c r="H187" s="2000"/>
    </row>
    <row r="188" spans="1:8" ht="12" customHeight="1" x14ac:dyDescent="0.3">
      <c r="A188" s="1995" t="s">
        <v>115</v>
      </c>
      <c r="B188" s="1996"/>
      <c r="C188" s="1996"/>
      <c r="D188" s="1996"/>
      <c r="E188" s="1996"/>
      <c r="F188" s="1996"/>
      <c r="G188" s="1996"/>
      <c r="H188" s="1997"/>
    </row>
    <row r="189" spans="1:8" ht="1.5" hidden="1" customHeight="1" x14ac:dyDescent="0.3">
      <c r="A189" s="2"/>
      <c r="H189" s="5"/>
    </row>
    <row r="190" spans="1:8" ht="12" customHeight="1" x14ac:dyDescent="0.3">
      <c r="A190" s="6" t="s">
        <v>0</v>
      </c>
      <c r="H190" s="5"/>
    </row>
    <row r="191" spans="1:8" ht="2.25" hidden="1" customHeight="1" x14ac:dyDescent="0.3">
      <c r="A191" s="2"/>
      <c r="H191" s="7"/>
    </row>
    <row r="192" spans="1:8" ht="15.75" customHeight="1" thickBot="1" x14ac:dyDescent="0.35">
      <c r="A192" s="2" t="s">
        <v>116</v>
      </c>
      <c r="C192" s="57" t="s">
        <v>4</v>
      </c>
      <c r="E192" s="3" t="str">
        <f>E128</f>
        <v>MES:</v>
      </c>
      <c r="F192" s="3" t="str">
        <f>F7</f>
        <v>MARZO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3">
      <c r="A193" s="2"/>
      <c r="H193" s="5"/>
    </row>
    <row r="194" spans="1:8" ht="15" customHeight="1" thickBot="1" x14ac:dyDescent="0.35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5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3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301642842</v>
      </c>
      <c r="H196" s="123">
        <v>301642842</v>
      </c>
    </row>
    <row r="197" spans="1:8" ht="29.25" customHeight="1" x14ac:dyDescent="0.3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33400480762.57</v>
      </c>
      <c r="F197" s="122">
        <f>+F198</f>
        <v>27828266433.57</v>
      </c>
      <c r="G197" s="122">
        <f>+G198</f>
        <v>3797478677.1799998</v>
      </c>
      <c r="H197" s="123">
        <f>+H198</f>
        <v>3787255538.1799998</v>
      </c>
    </row>
    <row r="198" spans="1:8" ht="16.5" customHeight="1" x14ac:dyDescent="0.3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33400480762.57</v>
      </c>
      <c r="F198" s="122">
        <f>SUM(F199:F205)</f>
        <v>27828266433.57</v>
      </c>
      <c r="G198" s="122">
        <f>SUM(G199:G205)</f>
        <v>3797478677.1799998</v>
      </c>
      <c r="H198" s="123">
        <f>SUM(H199:H205)</f>
        <v>3787255538.1799998</v>
      </c>
    </row>
    <row r="199" spans="1:8" ht="45" customHeight="1" x14ac:dyDescent="0.3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200000000</v>
      </c>
      <c r="G199" s="122">
        <v>0</v>
      </c>
      <c r="H199" s="123">
        <v>0</v>
      </c>
    </row>
    <row r="200" spans="1:8" ht="45" customHeight="1" x14ac:dyDescent="0.3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3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12524682043</v>
      </c>
      <c r="F201" s="122">
        <v>11419082043</v>
      </c>
      <c r="G201" s="122">
        <v>530059422</v>
      </c>
      <c r="H201" s="123">
        <v>530059422</v>
      </c>
    </row>
    <row r="202" spans="1:8" ht="57" customHeight="1" x14ac:dyDescent="0.3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0</v>
      </c>
      <c r="G202" s="122">
        <v>0</v>
      </c>
      <c r="H202" s="123">
        <v>0</v>
      </c>
    </row>
    <row r="203" spans="1:8" ht="59.25" customHeight="1" x14ac:dyDescent="0.3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3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1011141577.5700001</v>
      </c>
      <c r="G204" s="122">
        <v>587116586.17999995</v>
      </c>
      <c r="H204" s="123">
        <v>587116586.17999995</v>
      </c>
    </row>
    <row r="205" spans="1:8" ht="60.75" customHeight="1" thickBot="1" x14ac:dyDescent="0.35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18095497175</v>
      </c>
      <c r="F205" s="122">
        <v>15198042813</v>
      </c>
      <c r="G205" s="122">
        <v>2680302669</v>
      </c>
      <c r="H205" s="123">
        <v>2670079530</v>
      </c>
    </row>
    <row r="206" spans="1:8" ht="15" customHeight="1" thickBot="1" x14ac:dyDescent="0.35">
      <c r="A206" s="2001" t="s">
        <v>191</v>
      </c>
      <c r="B206" s="2002"/>
      <c r="C206" s="2003"/>
      <c r="D206" s="152">
        <f>+D143+D139+D11</f>
        <v>2639412084869</v>
      </c>
      <c r="E206" s="152">
        <f>+E143+E139+E11</f>
        <v>1933090342586.4202</v>
      </c>
      <c r="F206" s="152">
        <f>+F143+F139+F11</f>
        <v>1484838308699.8301</v>
      </c>
      <c r="G206" s="152">
        <f>+G143+G139+G11</f>
        <v>766345850904.58997</v>
      </c>
      <c r="H206" s="89">
        <f>+H143+H139+H11</f>
        <v>381551343309.58997</v>
      </c>
    </row>
    <row r="207" spans="1:8" ht="16.5" customHeight="1" x14ac:dyDescent="0.3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3">
      <c r="A208" s="2"/>
      <c r="F208" s="151"/>
      <c r="G208" s="151"/>
      <c r="H208" s="5"/>
    </row>
    <row r="209" spans="1:8" ht="7.5" customHeight="1" x14ac:dyDescent="0.3">
      <c r="A209" s="2"/>
      <c r="F209" s="151"/>
      <c r="G209" s="151"/>
      <c r="H209" s="5"/>
    </row>
    <row r="210" spans="1:8" ht="16.5" hidden="1" customHeight="1" x14ac:dyDescent="0.3">
      <c r="A210" s="2"/>
      <c r="F210" s="151"/>
      <c r="G210" s="151"/>
      <c r="H210" s="5"/>
    </row>
    <row r="211" spans="1:8" ht="16.5" hidden="1" customHeight="1" x14ac:dyDescent="0.3">
      <c r="A211" s="2"/>
      <c r="F211" s="151"/>
      <c r="G211" s="151"/>
      <c r="H211" s="5"/>
    </row>
    <row r="212" spans="1:8" ht="16.5" customHeight="1" x14ac:dyDescent="0.3">
      <c r="A212" s="2"/>
      <c r="F212" s="151"/>
      <c r="G212" s="151"/>
      <c r="H212" s="5"/>
    </row>
    <row r="213" spans="1:8" ht="5.25" customHeight="1" x14ac:dyDescent="0.3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3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3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3">
      <c r="A216" s="6"/>
      <c r="C216" s="156"/>
      <c r="D216" s="1"/>
      <c r="E216" s="1"/>
      <c r="F216" s="102"/>
      <c r="H216" s="157"/>
    </row>
    <row r="217" spans="1:8" ht="16.5" hidden="1" customHeight="1" x14ac:dyDescent="0.3">
      <c r="A217" s="2"/>
      <c r="D217" s="102"/>
      <c r="H217" s="5"/>
    </row>
    <row r="218" spans="1:8" ht="16.5" hidden="1" customHeight="1" x14ac:dyDescent="0.3">
      <c r="A218" s="2"/>
      <c r="D218" s="102"/>
      <c r="E218" s="1"/>
      <c r="H218" s="5"/>
    </row>
    <row r="219" spans="1:8" ht="16.5" customHeight="1" x14ac:dyDescent="0.3">
      <c r="A219" s="2"/>
      <c r="D219" s="102"/>
      <c r="E219" s="1"/>
      <c r="H219" s="5"/>
    </row>
    <row r="220" spans="1:8" x14ac:dyDescent="0.3">
      <c r="A220" s="2"/>
      <c r="D220" s="102"/>
      <c r="E220" s="1"/>
      <c r="H220" s="5"/>
    </row>
    <row r="221" spans="1:8" ht="2.25" customHeight="1" x14ac:dyDescent="0.3">
      <c r="A221" s="2"/>
      <c r="D221" s="102"/>
      <c r="E221" s="1"/>
      <c r="H221" s="5"/>
    </row>
    <row r="222" spans="1:8" x14ac:dyDescent="0.3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3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5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3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5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3">
      <c r="A227" s="2"/>
      <c r="C227" s="150"/>
      <c r="D227" s="161"/>
      <c r="E227" s="149"/>
      <c r="F227" s="151"/>
      <c r="G227" s="151"/>
    </row>
    <row r="230" spans="1:8" x14ac:dyDescent="0.3">
      <c r="E230" s="166"/>
    </row>
  </sheetData>
  <mergeCells count="36">
    <mergeCell ref="A187:H187"/>
    <mergeCell ref="A188:H188"/>
    <mergeCell ref="A206:C206"/>
    <mergeCell ref="EO163:EV163"/>
    <mergeCell ref="EW163:FD163"/>
    <mergeCell ref="AW163:BD163"/>
    <mergeCell ref="BE163:BL163"/>
    <mergeCell ref="BM163:BT163"/>
    <mergeCell ref="BU163:CB163"/>
    <mergeCell ref="CC163:CJ163"/>
    <mergeCell ref="CK163:CR163"/>
    <mergeCell ref="I163:P163"/>
    <mergeCell ref="Q163:X163"/>
    <mergeCell ref="Y163:AF163"/>
    <mergeCell ref="AG163:AN163"/>
    <mergeCell ref="AO163:AV163"/>
    <mergeCell ref="FE163:FL163"/>
    <mergeCell ref="FM163:FT163"/>
    <mergeCell ref="FU163:GB163"/>
    <mergeCell ref="GC163:GJ163"/>
    <mergeCell ref="CS163:CZ163"/>
    <mergeCell ref="DA163:DH163"/>
    <mergeCell ref="DI163:DP163"/>
    <mergeCell ref="DQ163:DX163"/>
    <mergeCell ref="DY163:EF163"/>
    <mergeCell ref="EG163:EN163"/>
    <mergeCell ref="A123:H123"/>
    <mergeCell ref="A124:H124"/>
    <mergeCell ref="A162:H162"/>
    <mergeCell ref="A163:H163"/>
    <mergeCell ref="A2:H2"/>
    <mergeCell ref="A3:H3"/>
    <mergeCell ref="A49:H49"/>
    <mergeCell ref="A50:H50"/>
    <mergeCell ref="A83:H83"/>
    <mergeCell ref="A84:H84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30"/>
  <sheetViews>
    <sheetView zoomScaleNormal="100" workbookViewId="0">
      <selection activeCell="A162" sqref="A162:H162"/>
    </sheetView>
  </sheetViews>
  <sheetFormatPr baseColWidth="10" defaultRowHeight="14.4" x14ac:dyDescent="0.3"/>
  <cols>
    <col min="1" max="1" width="15.44140625" style="1" customWidth="1"/>
    <col min="2" max="2" width="3.88671875" style="1" customWidth="1"/>
    <col min="3" max="3" width="49.88671875" style="57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2" style="3" customWidth="1"/>
    <col min="9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2" style="1" customWidth="1"/>
    <col min="265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2" style="1" customWidth="1"/>
    <col min="521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2" style="1" customWidth="1"/>
    <col min="777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2" style="1" customWidth="1"/>
    <col min="1033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2" style="1" customWidth="1"/>
    <col min="1289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2" style="1" customWidth="1"/>
    <col min="1545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2" style="1" customWidth="1"/>
    <col min="1801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2" style="1" customWidth="1"/>
    <col min="2057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2" style="1" customWidth="1"/>
    <col min="2313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2" style="1" customWidth="1"/>
    <col min="2569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2" style="1" customWidth="1"/>
    <col min="2825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2" style="1" customWidth="1"/>
    <col min="3081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2" style="1" customWidth="1"/>
    <col min="3337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2" style="1" customWidth="1"/>
    <col min="3593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2" style="1" customWidth="1"/>
    <col min="3849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2" style="1" customWidth="1"/>
    <col min="4105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2" style="1" customWidth="1"/>
    <col min="4361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2" style="1" customWidth="1"/>
    <col min="4617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2" style="1" customWidth="1"/>
    <col min="4873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2" style="1" customWidth="1"/>
    <col min="5129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2" style="1" customWidth="1"/>
    <col min="5385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2" style="1" customWidth="1"/>
    <col min="5641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2" style="1" customWidth="1"/>
    <col min="5897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2" style="1" customWidth="1"/>
    <col min="6153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2" style="1" customWidth="1"/>
    <col min="6409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2" style="1" customWidth="1"/>
    <col min="6665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2" style="1" customWidth="1"/>
    <col min="6921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2" style="1" customWidth="1"/>
    <col min="7177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2" style="1" customWidth="1"/>
    <col min="7433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2" style="1" customWidth="1"/>
    <col min="7689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2" style="1" customWidth="1"/>
    <col min="7945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2" style="1" customWidth="1"/>
    <col min="8201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2" style="1" customWidth="1"/>
    <col min="8457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2" style="1" customWidth="1"/>
    <col min="8713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2" style="1" customWidth="1"/>
    <col min="8969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2" style="1" customWidth="1"/>
    <col min="9225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2" style="1" customWidth="1"/>
    <col min="9481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2" style="1" customWidth="1"/>
    <col min="9737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2" style="1" customWidth="1"/>
    <col min="9993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2" style="1" customWidth="1"/>
    <col min="10249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2" style="1" customWidth="1"/>
    <col min="10505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2" style="1" customWidth="1"/>
    <col min="10761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2" style="1" customWidth="1"/>
    <col min="11017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2" style="1" customWidth="1"/>
    <col min="11273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2" style="1" customWidth="1"/>
    <col min="11529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2" style="1" customWidth="1"/>
    <col min="11785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2" style="1" customWidth="1"/>
    <col min="12041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2" style="1" customWidth="1"/>
    <col min="12297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2" style="1" customWidth="1"/>
    <col min="12553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2" style="1" customWidth="1"/>
    <col min="12809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2" style="1" customWidth="1"/>
    <col min="13065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2" style="1" customWidth="1"/>
    <col min="13321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2" style="1" customWidth="1"/>
    <col min="13577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2" style="1" customWidth="1"/>
    <col min="13833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2" style="1" customWidth="1"/>
    <col min="14089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2" style="1" customWidth="1"/>
    <col min="14345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2" style="1" customWidth="1"/>
    <col min="14601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2" style="1" customWidth="1"/>
    <col min="14857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2" style="1" customWidth="1"/>
    <col min="15113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2" style="1" customWidth="1"/>
    <col min="15369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2" style="1" customWidth="1"/>
    <col min="15625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2" style="1" customWidth="1"/>
    <col min="15881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2" style="1" customWidth="1"/>
    <col min="16137" max="16384" width="11.44140625" style="1"/>
  </cols>
  <sheetData>
    <row r="1" spans="1:8" ht="15" thickBot="1" x14ac:dyDescent="0.35"/>
    <row r="2" spans="1:8" x14ac:dyDescent="0.3">
      <c r="A2" s="1998" t="s">
        <v>1</v>
      </c>
      <c r="B2" s="1999"/>
      <c r="C2" s="1999"/>
      <c r="D2" s="1999"/>
      <c r="E2" s="1999"/>
      <c r="F2" s="1999"/>
      <c r="G2" s="1999"/>
      <c r="H2" s="2000"/>
    </row>
    <row r="3" spans="1:8" ht="11.25" customHeight="1" x14ac:dyDescent="0.3">
      <c r="A3" s="1995" t="s">
        <v>115</v>
      </c>
      <c r="B3" s="1996"/>
      <c r="C3" s="1996"/>
      <c r="D3" s="1996"/>
      <c r="E3" s="1996"/>
      <c r="F3" s="1996"/>
      <c r="G3" s="1996"/>
      <c r="H3" s="1997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116</v>
      </c>
      <c r="C7" s="57" t="s">
        <v>4</v>
      </c>
      <c r="E7" s="3" t="s">
        <v>117</v>
      </c>
      <c r="F7" s="3" t="s">
        <v>227</v>
      </c>
      <c r="G7" s="3" t="s">
        <v>118</v>
      </c>
      <c r="H7" s="5"/>
    </row>
    <row r="8" spans="1:8" ht="9.75" hidden="1" customHeight="1" x14ac:dyDescent="0.3">
      <c r="A8" s="103"/>
      <c r="B8" s="62"/>
      <c r="C8" s="111"/>
      <c r="D8" s="63"/>
      <c r="E8" s="63"/>
      <c r="F8" s="63"/>
      <c r="G8" s="63"/>
      <c r="H8" s="65"/>
    </row>
    <row r="9" spans="1:8" ht="15" thickBot="1" x14ac:dyDescent="0.35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5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2" thickBot="1" x14ac:dyDescent="0.35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57273953731.260002</v>
      </c>
      <c r="F11" s="109">
        <f>+F12+F58+F117</f>
        <v>27433009685.02</v>
      </c>
      <c r="G11" s="109">
        <f>+G12+G58+G117</f>
        <v>17993216375.760002</v>
      </c>
      <c r="H11" s="110">
        <f>+H12+H58+H117</f>
        <v>17415078375.760002</v>
      </c>
    </row>
    <row r="12" spans="1:8" ht="15.6" x14ac:dyDescent="0.3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47265338863</v>
      </c>
      <c r="F12" s="120">
        <f>+F13</f>
        <v>19085655695</v>
      </c>
      <c r="G12" s="120">
        <f>+G13</f>
        <v>14052434090</v>
      </c>
      <c r="H12" s="121">
        <f>+H13</f>
        <v>13474296090</v>
      </c>
    </row>
    <row r="13" spans="1:8" ht="15.6" x14ac:dyDescent="0.3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47265338863</v>
      </c>
      <c r="F13" s="122">
        <f>+F14+F34+F37</f>
        <v>19085655695</v>
      </c>
      <c r="G13" s="122">
        <f>+G14+G34+G37</f>
        <v>14052434090</v>
      </c>
      <c r="H13" s="123">
        <f>+H14+H34+H37</f>
        <v>13474296090</v>
      </c>
    </row>
    <row r="14" spans="1:8" ht="14.25" customHeight="1" x14ac:dyDescent="0.3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8873075663</v>
      </c>
      <c r="G14" s="122">
        <f>+G15+G19+G22+G30</f>
        <v>8852407377</v>
      </c>
      <c r="H14" s="123">
        <f>+H15+H19+H22+H30</f>
        <v>8852407377</v>
      </c>
    </row>
    <row r="15" spans="1:8" ht="15.6" x14ac:dyDescent="0.3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7164069205</v>
      </c>
      <c r="G15" s="122">
        <f>SUM(G16:G18)</f>
        <v>7143400919</v>
      </c>
      <c r="H15" s="123">
        <f>SUM(H16:H18)</f>
        <v>7143400919</v>
      </c>
    </row>
    <row r="16" spans="1:8" ht="15.6" x14ac:dyDescent="0.3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6863507438</v>
      </c>
      <c r="G16" s="122">
        <v>6863507438</v>
      </c>
      <c r="H16" s="123">
        <v>6863507438</v>
      </c>
    </row>
    <row r="17" spans="1:8" ht="15.6" x14ac:dyDescent="0.3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242054888</v>
      </c>
      <c r="G17" s="122">
        <v>242054888</v>
      </c>
      <c r="H17" s="123">
        <v>242054888</v>
      </c>
    </row>
    <row r="18" spans="1:8" ht="20.25" customHeight="1" x14ac:dyDescent="0.3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58506879</v>
      </c>
      <c r="G18" s="122">
        <v>37838593</v>
      </c>
      <c r="H18" s="123">
        <v>37838593</v>
      </c>
    </row>
    <row r="19" spans="1:8" ht="15.6" x14ac:dyDescent="0.3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1204880705</v>
      </c>
      <c r="G19" s="122">
        <f>SUM(G20:G21)</f>
        <v>1204880705</v>
      </c>
      <c r="H19" s="123">
        <f>SUM(H20:H21)</f>
        <v>1204880705</v>
      </c>
    </row>
    <row r="20" spans="1:8" ht="15.6" x14ac:dyDescent="0.3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239671514</v>
      </c>
      <c r="G20" s="122">
        <v>239671514</v>
      </c>
      <c r="H20" s="123">
        <v>239671514</v>
      </c>
    </row>
    <row r="21" spans="1:8" ht="15.6" x14ac:dyDescent="0.3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965209191</v>
      </c>
      <c r="G21" s="122">
        <v>965209191</v>
      </c>
      <c r="H21" s="123">
        <v>965209191</v>
      </c>
    </row>
    <row r="22" spans="1:8" ht="15.75" customHeight="1" x14ac:dyDescent="0.3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406635063</v>
      </c>
      <c r="G22" s="122">
        <f>SUM(G23:G29)</f>
        <v>406635063</v>
      </c>
      <c r="H22" s="123">
        <f>SUM(H23:H29)</f>
        <v>406635063</v>
      </c>
    </row>
    <row r="23" spans="1:8" ht="15.6" x14ac:dyDescent="0.3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151094784</v>
      </c>
      <c r="G23" s="122">
        <v>151094784</v>
      </c>
      <c r="H23" s="123">
        <v>151094784</v>
      </c>
    </row>
    <row r="24" spans="1:8" ht="15.6" x14ac:dyDescent="0.3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25382542</v>
      </c>
      <c r="G24" s="122">
        <v>25382542</v>
      </c>
      <c r="H24" s="123">
        <v>25382542</v>
      </c>
    </row>
    <row r="25" spans="1:8" ht="15.6" x14ac:dyDescent="0.3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598913</v>
      </c>
      <c r="G25" s="122">
        <v>598913</v>
      </c>
      <c r="H25" s="123">
        <v>598913</v>
      </c>
    </row>
    <row r="26" spans="1:8" ht="15.6" x14ac:dyDescent="0.3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7856602</v>
      </c>
      <c r="G26" s="124">
        <v>7856602</v>
      </c>
      <c r="H26" s="125">
        <v>7856602</v>
      </c>
    </row>
    <row r="27" spans="1:8" ht="15.6" x14ac:dyDescent="0.3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216557630</v>
      </c>
      <c r="G27" s="122">
        <v>216557630</v>
      </c>
      <c r="H27" s="123">
        <v>216557630</v>
      </c>
    </row>
    <row r="28" spans="1:8" ht="15.6" x14ac:dyDescent="0.3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5144592</v>
      </c>
      <c r="G28" s="122">
        <v>5144592</v>
      </c>
      <c r="H28" s="123">
        <v>5144592</v>
      </c>
    </row>
    <row r="29" spans="1:8" ht="15.6" x14ac:dyDescent="0.3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2" x14ac:dyDescent="0.3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97490690</v>
      </c>
      <c r="G30" s="122">
        <f>+G31+G32</f>
        <v>97490690</v>
      </c>
      <c r="H30" s="123">
        <f>+H31+H32</f>
        <v>97490690</v>
      </c>
    </row>
    <row r="31" spans="1:8" ht="15.6" x14ac:dyDescent="0.3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27684178</v>
      </c>
      <c r="G31" s="122">
        <v>27684178</v>
      </c>
      <c r="H31" s="123">
        <v>27684178</v>
      </c>
    </row>
    <row r="32" spans="1:8" ht="15.6" x14ac:dyDescent="0.3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69806512</v>
      </c>
      <c r="G32" s="122">
        <v>69806512</v>
      </c>
      <c r="H32" s="123">
        <v>69806512</v>
      </c>
    </row>
    <row r="33" spans="1:8" ht="30.75" customHeight="1" x14ac:dyDescent="0.3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7539736158</v>
      </c>
      <c r="F34" s="124">
        <f>SUM(F35:F36)</f>
        <v>7258085966</v>
      </c>
      <c r="G34" s="124">
        <f>SUM(G35:G36)</f>
        <v>2245532647</v>
      </c>
      <c r="H34" s="125">
        <f>SUM(H35:H36)</f>
        <v>2245532647</v>
      </c>
    </row>
    <row r="35" spans="1:8" ht="15.6" x14ac:dyDescent="0.3">
      <c r="A35" s="26">
        <v>10212</v>
      </c>
      <c r="B35" s="27">
        <v>20</v>
      </c>
      <c r="C35" s="30" t="s">
        <v>35</v>
      </c>
      <c r="D35" s="122">
        <v>590000000</v>
      </c>
      <c r="E35" s="122">
        <v>524174874</v>
      </c>
      <c r="F35" s="122">
        <v>308349468</v>
      </c>
      <c r="G35" s="122">
        <v>12644468</v>
      </c>
      <c r="H35" s="123">
        <v>12644468</v>
      </c>
    </row>
    <row r="36" spans="1:8" ht="15.6" x14ac:dyDescent="0.3">
      <c r="A36" s="26">
        <v>10214</v>
      </c>
      <c r="B36" s="27">
        <v>20</v>
      </c>
      <c r="C36" s="30" t="s">
        <v>36</v>
      </c>
      <c r="D36" s="122">
        <v>8321457434</v>
      </c>
      <c r="E36" s="122">
        <v>7015561284</v>
      </c>
      <c r="F36" s="122">
        <v>6949736498</v>
      </c>
      <c r="G36" s="122">
        <v>2232888179</v>
      </c>
      <c r="H36" s="123">
        <v>2232888179</v>
      </c>
    </row>
    <row r="37" spans="1:8" ht="31.5" customHeight="1" x14ac:dyDescent="0.3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2954494066</v>
      </c>
      <c r="G37" s="122">
        <f>+G38+G42+G46+G47</f>
        <v>2954494066</v>
      </c>
      <c r="H37" s="123">
        <f>+H38+H42+H46+H47</f>
        <v>2376356066</v>
      </c>
    </row>
    <row r="38" spans="1:8" ht="15.6" x14ac:dyDescent="0.3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1492481729</v>
      </c>
      <c r="G38" s="122">
        <f>SUM(G39:G41)</f>
        <v>1492481729</v>
      </c>
      <c r="H38" s="123">
        <f>SUM(H39:H41)</f>
        <v>1115415129</v>
      </c>
    </row>
    <row r="39" spans="1:8" ht="15.6" x14ac:dyDescent="0.3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304897800</v>
      </c>
      <c r="G39" s="122">
        <v>304897800</v>
      </c>
      <c r="H39" s="123">
        <v>226417600</v>
      </c>
    </row>
    <row r="40" spans="1:8" ht="31.2" x14ac:dyDescent="0.3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541257904</v>
      </c>
      <c r="G40" s="122">
        <v>541257904</v>
      </c>
      <c r="H40" s="123">
        <v>405742204</v>
      </c>
    </row>
    <row r="41" spans="1:8" ht="15.6" x14ac:dyDescent="0.3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646326025</v>
      </c>
      <c r="G41" s="122">
        <v>646326025</v>
      </c>
      <c r="H41" s="123">
        <v>483255325</v>
      </c>
    </row>
    <row r="42" spans="1:8" ht="15.6" x14ac:dyDescent="0.3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1080872127</v>
      </c>
      <c r="G42" s="122">
        <f>+G43+G44+G45</f>
        <v>1080872127</v>
      </c>
      <c r="H42" s="123">
        <f>+H43+H44+H45</f>
        <v>977910127</v>
      </c>
    </row>
    <row r="43" spans="1:8" ht="15.6" x14ac:dyDescent="0.3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676849975</v>
      </c>
      <c r="G43" s="122">
        <v>676849975</v>
      </c>
      <c r="H43" s="123">
        <v>676849975</v>
      </c>
    </row>
    <row r="44" spans="1:8" ht="31.2" x14ac:dyDescent="0.3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366079536</v>
      </c>
      <c r="G44" s="122">
        <v>366079536</v>
      </c>
      <c r="H44" s="123">
        <v>272623536</v>
      </c>
    </row>
    <row r="45" spans="1:8" ht="46.8" x14ac:dyDescent="0.3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37942616</v>
      </c>
      <c r="G45" s="122">
        <v>37942616</v>
      </c>
      <c r="H45" s="123">
        <v>28436616</v>
      </c>
    </row>
    <row r="46" spans="1:8" ht="15.6" x14ac:dyDescent="0.3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228677470</v>
      </c>
      <c r="G46" s="122">
        <v>228677470</v>
      </c>
      <c r="H46" s="123">
        <v>169814670</v>
      </c>
    </row>
    <row r="47" spans="1:8" ht="16.2" thickBot="1" x14ac:dyDescent="0.35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152462740</v>
      </c>
      <c r="G47" s="127">
        <v>152462740</v>
      </c>
      <c r="H47" s="128">
        <v>113216140</v>
      </c>
    </row>
    <row r="48" spans="1:8" ht="6" customHeight="1" thickBot="1" x14ac:dyDescent="0.35">
      <c r="A48" s="38"/>
      <c r="B48" s="39"/>
      <c r="C48" s="75"/>
      <c r="D48" s="129"/>
      <c r="E48" s="129"/>
      <c r="F48" s="42"/>
      <c r="G48" s="129"/>
      <c r="H48" s="130"/>
    </row>
    <row r="49" spans="1:8" x14ac:dyDescent="0.3">
      <c r="A49" s="1998" t="s">
        <v>1</v>
      </c>
      <c r="B49" s="1999"/>
      <c r="C49" s="1999"/>
      <c r="D49" s="1999"/>
      <c r="E49" s="1999"/>
      <c r="F49" s="1999"/>
      <c r="G49" s="1999"/>
      <c r="H49" s="2000"/>
    </row>
    <row r="50" spans="1:8" x14ac:dyDescent="0.3">
      <c r="A50" s="1995" t="s">
        <v>115</v>
      </c>
      <c r="B50" s="1996"/>
      <c r="C50" s="1996"/>
      <c r="D50" s="1996"/>
      <c r="E50" s="1996"/>
      <c r="F50" s="1996"/>
      <c r="G50" s="1996"/>
      <c r="H50" s="1997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116</v>
      </c>
      <c r="C54" s="57" t="s">
        <v>4</v>
      </c>
      <c r="E54" s="3" t="str">
        <f>E7</f>
        <v>MES:</v>
      </c>
      <c r="F54" s="3" t="str">
        <f>F7</f>
        <v>ABRIL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3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3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7926760846.2600002</v>
      </c>
      <c r="F58" s="142">
        <f>+F59</f>
        <v>7145883198.0199995</v>
      </c>
      <c r="G58" s="142">
        <f>+G59</f>
        <v>2739311493.7600002</v>
      </c>
      <c r="H58" s="143">
        <f>+H59</f>
        <v>2739311493.7600002</v>
      </c>
    </row>
    <row r="59" spans="1:8" ht="15.6" x14ac:dyDescent="0.3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7926760846.2600002</v>
      </c>
      <c r="F59" s="122">
        <f>+F65+F60</f>
        <v>7145883198.0199995</v>
      </c>
      <c r="G59" s="122">
        <f>+G65+G60</f>
        <v>2739311493.7600002</v>
      </c>
      <c r="H59" s="123">
        <f>+H65+H60</f>
        <v>2739311493.7600002</v>
      </c>
    </row>
    <row r="60" spans="1:8" ht="20.25" customHeight="1" x14ac:dyDescent="0.3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6" x14ac:dyDescent="0.3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3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3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3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3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7926760846.2600002</v>
      </c>
      <c r="F65" s="122">
        <f>+F69+F66+F75+F91+F94+F96+F101+F105+F110+F111+F115+F107</f>
        <v>7145883198.0199995</v>
      </c>
      <c r="G65" s="122">
        <f>+G69+G66+G75+G91+G94+G96+G101+G105+G110+G111+G115+G107</f>
        <v>2739311493.7600002</v>
      </c>
      <c r="H65" s="123">
        <f>+H69+H66+H75+H91+H94+H96+H101+H105+H110+H111+H115+H107</f>
        <v>2739311493.7600002</v>
      </c>
    </row>
    <row r="66" spans="1:8" ht="22.5" customHeight="1" x14ac:dyDescent="0.3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3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3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3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69058516.409999996</v>
      </c>
      <c r="F69" s="122">
        <f>SUM(F70:F74)</f>
        <v>69057601.409999996</v>
      </c>
      <c r="G69" s="122">
        <f>SUM(G70:G74)</f>
        <v>7130388</v>
      </c>
      <c r="H69" s="123">
        <f>SUM(H70:H74)</f>
        <v>7130388</v>
      </c>
    </row>
    <row r="70" spans="1:8" ht="31.5" customHeight="1" x14ac:dyDescent="0.3">
      <c r="A70" s="26">
        <v>20441</v>
      </c>
      <c r="B70" s="27">
        <v>20</v>
      </c>
      <c r="C70" s="30" t="s">
        <v>51</v>
      </c>
      <c r="D70" s="122">
        <v>60000000</v>
      </c>
      <c r="E70" s="122">
        <v>52344418</v>
      </c>
      <c r="F70" s="122">
        <v>52343793</v>
      </c>
      <c r="G70" s="122">
        <v>4714031</v>
      </c>
      <c r="H70" s="123">
        <v>4714031</v>
      </c>
    </row>
    <row r="71" spans="1:8" ht="31.5" customHeight="1" x14ac:dyDescent="0.3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3">
      <c r="A72" s="26">
        <v>204415</v>
      </c>
      <c r="B72" s="27">
        <v>20</v>
      </c>
      <c r="C72" s="30" t="s">
        <v>144</v>
      </c>
      <c r="D72" s="122">
        <v>60000000</v>
      </c>
      <c r="E72" s="122">
        <v>14533957.41</v>
      </c>
      <c r="F72" s="122">
        <v>14533801.41</v>
      </c>
      <c r="G72" s="122">
        <v>606424</v>
      </c>
      <c r="H72" s="123">
        <v>606424</v>
      </c>
    </row>
    <row r="73" spans="1:8" ht="31.5" customHeight="1" x14ac:dyDescent="0.3">
      <c r="A73" s="26">
        <v>204418</v>
      </c>
      <c r="B73" s="27">
        <v>20</v>
      </c>
      <c r="C73" s="30" t="s">
        <v>145</v>
      </c>
      <c r="D73" s="122">
        <v>6000000</v>
      </c>
      <c r="E73" s="122">
        <v>1380141</v>
      </c>
      <c r="F73" s="122">
        <v>1380007</v>
      </c>
      <c r="G73" s="122">
        <v>1009933</v>
      </c>
      <c r="H73" s="123">
        <v>1009933</v>
      </c>
    </row>
    <row r="74" spans="1:8" ht="31.5" customHeight="1" x14ac:dyDescent="0.3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3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158181309</v>
      </c>
      <c r="H75" s="123">
        <f>SUM(H76:H81)</f>
        <v>158181309</v>
      </c>
    </row>
    <row r="76" spans="1:8" ht="31.5" customHeight="1" x14ac:dyDescent="0.3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3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3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13758815</v>
      </c>
      <c r="H78" s="123">
        <v>13758815</v>
      </c>
    </row>
    <row r="79" spans="1:8" ht="31.5" customHeight="1" x14ac:dyDescent="0.3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27329018</v>
      </c>
      <c r="H79" s="123">
        <v>27329018</v>
      </c>
    </row>
    <row r="80" spans="1:8" ht="31.5" customHeight="1" x14ac:dyDescent="0.3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94871047</v>
      </c>
      <c r="H80" s="123">
        <v>94871047</v>
      </c>
    </row>
    <row r="81" spans="1:8" ht="31.5" customHeight="1" thickBot="1" x14ac:dyDescent="0.35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2" thickBot="1" x14ac:dyDescent="0.35">
      <c r="A82" s="38"/>
      <c r="B82" s="39"/>
      <c r="C82" s="75"/>
      <c r="D82" s="129"/>
      <c r="E82" s="129"/>
      <c r="F82" s="129"/>
      <c r="G82" s="129"/>
      <c r="H82" s="129"/>
    </row>
    <row r="83" spans="1:8" x14ac:dyDescent="0.3">
      <c r="A83" s="1998" t="s">
        <v>1</v>
      </c>
      <c r="B83" s="1999"/>
      <c r="C83" s="1999"/>
      <c r="D83" s="1999"/>
      <c r="E83" s="1999"/>
      <c r="F83" s="1999"/>
      <c r="G83" s="1999"/>
      <c r="H83" s="2000"/>
    </row>
    <row r="84" spans="1:8" x14ac:dyDescent="0.3">
      <c r="A84" s="1995" t="s">
        <v>115</v>
      </c>
      <c r="B84" s="1996"/>
      <c r="C84" s="1996"/>
      <c r="D84" s="1996"/>
      <c r="E84" s="1996"/>
      <c r="F84" s="1996"/>
      <c r="G84" s="1996"/>
      <c r="H84" s="1997"/>
    </row>
    <row r="85" spans="1:8" x14ac:dyDescent="0.3">
      <c r="A85" s="6" t="s">
        <v>0</v>
      </c>
      <c r="H85" s="5"/>
    </row>
    <row r="86" spans="1:8" ht="3.75" customHeight="1" x14ac:dyDescent="0.3">
      <c r="A86" s="2"/>
      <c r="H86" s="7"/>
    </row>
    <row r="87" spans="1:8" ht="15" thickBot="1" x14ac:dyDescent="0.35">
      <c r="A87" s="2" t="s">
        <v>116</v>
      </c>
      <c r="C87" s="57" t="s">
        <v>4</v>
      </c>
      <c r="E87" s="3" t="str">
        <f>E54</f>
        <v>MES:</v>
      </c>
      <c r="F87" s="3" t="str">
        <f>F7</f>
        <v>ABRIL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3">
      <c r="A88" s="2"/>
      <c r="H88" s="5"/>
    </row>
    <row r="89" spans="1:8" ht="15" thickBot="1" x14ac:dyDescent="0.35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5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3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31761545</v>
      </c>
      <c r="F91" s="122">
        <f>+F92+F93</f>
        <v>31692903</v>
      </c>
      <c r="G91" s="122">
        <f>+G92+G93</f>
        <v>12739872</v>
      </c>
      <c r="H91" s="123">
        <f>+H92+H93</f>
        <v>12739872</v>
      </c>
    </row>
    <row r="92" spans="1:8" ht="18.75" customHeight="1" x14ac:dyDescent="0.3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3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3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47408153</v>
      </c>
      <c r="F94" s="122">
        <f>+F95</f>
        <v>47345896</v>
      </c>
      <c r="G94" s="122">
        <f>+G95</f>
        <v>16117730</v>
      </c>
      <c r="H94" s="123">
        <f>+H95</f>
        <v>16117730</v>
      </c>
    </row>
    <row r="95" spans="1:8" ht="18.75" customHeight="1" x14ac:dyDescent="0.3">
      <c r="A95" s="26">
        <v>20476</v>
      </c>
      <c r="B95" s="27">
        <v>20</v>
      </c>
      <c r="C95" s="30" t="s">
        <v>62</v>
      </c>
      <c r="D95" s="122">
        <v>75599980</v>
      </c>
      <c r="E95" s="122">
        <v>47408153</v>
      </c>
      <c r="F95" s="122">
        <v>47345896</v>
      </c>
      <c r="G95" s="122">
        <v>16117730</v>
      </c>
      <c r="H95" s="123">
        <v>16117730</v>
      </c>
    </row>
    <row r="96" spans="1:8" ht="18.75" customHeight="1" x14ac:dyDescent="0.3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88044502.859999999</v>
      </c>
      <c r="G96" s="122">
        <f>SUM(G97:G100)</f>
        <v>85728701.859999999</v>
      </c>
      <c r="H96" s="123">
        <f>SUM(H97:H100)</f>
        <v>85728701.859999999</v>
      </c>
    </row>
    <row r="97" spans="1:8" ht="18.75" customHeight="1" x14ac:dyDescent="0.3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914253</v>
      </c>
      <c r="G97" s="122">
        <v>914253</v>
      </c>
      <c r="H97" s="123">
        <v>914253</v>
      </c>
    </row>
    <row r="98" spans="1:8" ht="18.75" customHeight="1" x14ac:dyDescent="0.3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71229110</v>
      </c>
      <c r="G98" s="122">
        <v>71229110</v>
      </c>
      <c r="H98" s="123">
        <v>71229110</v>
      </c>
    </row>
    <row r="99" spans="1:8" ht="18.75" customHeight="1" x14ac:dyDescent="0.3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3065371.86</v>
      </c>
      <c r="G99" s="122">
        <v>3065371.86</v>
      </c>
      <c r="H99" s="123">
        <v>3065371.86</v>
      </c>
    </row>
    <row r="100" spans="1:8" ht="18.75" customHeight="1" x14ac:dyDescent="0.3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10519967</v>
      </c>
      <c r="H100" s="123">
        <v>10519967</v>
      </c>
    </row>
    <row r="101" spans="1:8" ht="18.75" customHeight="1" x14ac:dyDescent="0.3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3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3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3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3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1735869203</v>
      </c>
      <c r="H105" s="123">
        <f>+H106</f>
        <v>1735869203</v>
      </c>
    </row>
    <row r="106" spans="1:8" ht="18.75" customHeight="1" x14ac:dyDescent="0.3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1735869203</v>
      </c>
      <c r="H106" s="123">
        <v>1735869203</v>
      </c>
    </row>
    <row r="107" spans="1:8" ht="18.75" customHeight="1" x14ac:dyDescent="0.3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47261150</v>
      </c>
      <c r="F107" s="122">
        <f>+F108+F109</f>
        <v>47250576</v>
      </c>
      <c r="G107" s="122">
        <f>+G108+G109</f>
        <v>13398312</v>
      </c>
      <c r="H107" s="123">
        <f>+H108+H109</f>
        <v>13398312</v>
      </c>
    </row>
    <row r="108" spans="1:8" ht="18.75" customHeight="1" x14ac:dyDescent="0.3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3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12426420</v>
      </c>
      <c r="F109" s="122">
        <v>12426420</v>
      </c>
      <c r="G109" s="122">
        <v>8573499</v>
      </c>
      <c r="H109" s="123">
        <v>8573499</v>
      </c>
    </row>
    <row r="110" spans="1:8" ht="18.75" customHeight="1" x14ac:dyDescent="0.3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2757418.9</v>
      </c>
      <c r="G110" s="122">
        <v>2757418.9</v>
      </c>
      <c r="H110" s="123">
        <v>2757418.9</v>
      </c>
    </row>
    <row r="111" spans="1:8" ht="18.75" customHeight="1" x14ac:dyDescent="0.3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208100000</v>
      </c>
      <c r="G111" s="122">
        <f>SUM(G112:G114)</f>
        <v>0</v>
      </c>
      <c r="H111" s="123">
        <f>SUM(H112:H114)</f>
        <v>0</v>
      </c>
    </row>
    <row r="112" spans="1:8" ht="18.75" customHeight="1" x14ac:dyDescent="0.3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3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3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8100000</v>
      </c>
      <c r="G114" s="122">
        <v>0</v>
      </c>
      <c r="H114" s="123">
        <v>0</v>
      </c>
    </row>
    <row r="115" spans="1:8" ht="18.75" customHeight="1" x14ac:dyDescent="0.3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332039664</v>
      </c>
      <c r="G115" s="122">
        <f>+G116</f>
        <v>203840611</v>
      </c>
      <c r="H115" s="123">
        <f>+H116</f>
        <v>203840611</v>
      </c>
    </row>
    <row r="116" spans="1:8" ht="18.75" customHeight="1" x14ac:dyDescent="0.3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332039664</v>
      </c>
      <c r="G116" s="122">
        <v>203840611</v>
      </c>
      <c r="H116" s="123">
        <v>203840611</v>
      </c>
    </row>
    <row r="117" spans="1:8" ht="18.75" customHeight="1" x14ac:dyDescent="0.3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2081854022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3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3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3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5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2081854022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2" thickBot="1" x14ac:dyDescent="0.35">
      <c r="A122" s="38"/>
      <c r="B122" s="39"/>
      <c r="C122" s="75"/>
      <c r="D122" s="42"/>
      <c r="E122" s="42"/>
      <c r="F122" s="42"/>
      <c r="G122" s="42"/>
      <c r="H122" s="42"/>
    </row>
    <row r="123" spans="1:8" x14ac:dyDescent="0.3">
      <c r="A123" s="1998" t="s">
        <v>1</v>
      </c>
      <c r="B123" s="1999"/>
      <c r="C123" s="1999"/>
      <c r="D123" s="1999"/>
      <c r="E123" s="1999"/>
      <c r="F123" s="1999"/>
      <c r="G123" s="1999"/>
      <c r="H123" s="2000"/>
    </row>
    <row r="124" spans="1:8" ht="12" customHeight="1" x14ac:dyDescent="0.3">
      <c r="A124" s="1995" t="s">
        <v>115</v>
      </c>
      <c r="B124" s="1996"/>
      <c r="C124" s="1996"/>
      <c r="D124" s="1996"/>
      <c r="E124" s="1996"/>
      <c r="F124" s="1996"/>
      <c r="G124" s="1996"/>
      <c r="H124" s="1997"/>
    </row>
    <row r="125" spans="1:8" ht="3" hidden="1" customHeight="1" x14ac:dyDescent="0.3">
      <c r="A125" s="2"/>
      <c r="H125" s="5"/>
    </row>
    <row r="126" spans="1:8" ht="14.25" customHeight="1" x14ac:dyDescent="0.3">
      <c r="A126" s="6" t="s">
        <v>0</v>
      </c>
      <c r="H126" s="5"/>
    </row>
    <row r="127" spans="1:8" ht="9.75" hidden="1" customHeight="1" x14ac:dyDescent="0.3">
      <c r="A127" s="2"/>
      <c r="H127" s="7"/>
    </row>
    <row r="128" spans="1:8" x14ac:dyDescent="0.3">
      <c r="A128" s="2" t="s">
        <v>116</v>
      </c>
      <c r="C128" s="57" t="s">
        <v>4</v>
      </c>
      <c r="E128" s="3" t="str">
        <f>E87</f>
        <v>MES:</v>
      </c>
      <c r="F128" s="3" t="str">
        <f>F7</f>
        <v>ABRIL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5">
      <c r="A129" s="2"/>
      <c r="H129" s="5"/>
    </row>
    <row r="130" spans="1:8" ht="15" thickBot="1" x14ac:dyDescent="0.35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5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6" x14ac:dyDescent="0.3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2081854022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6" x14ac:dyDescent="0.3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6" x14ac:dyDescent="0.3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2081624204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6" x14ac:dyDescent="0.3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6" x14ac:dyDescent="0.3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6" x14ac:dyDescent="0.3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2" thickBot="1" x14ac:dyDescent="0.35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2081624204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5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6" x14ac:dyDescent="0.3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6" x14ac:dyDescent="0.3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5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5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1567725230642.5701</v>
      </c>
      <c r="F143" s="109">
        <f>+F144+F179+F184+F197</f>
        <v>1141722564635.5701</v>
      </c>
      <c r="G143" s="109">
        <f>+G144+G179+G184+G197</f>
        <v>436003469609.57001</v>
      </c>
      <c r="H143" s="110">
        <f>+H144+H179+H184+H197</f>
        <v>51786636429.57</v>
      </c>
    </row>
    <row r="144" spans="1:8" ht="21.75" customHeight="1" x14ac:dyDescent="0.3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1427003230704</v>
      </c>
      <c r="F144" s="122">
        <f>+F145</f>
        <v>1078251583770</v>
      </c>
      <c r="G144" s="122">
        <f>+G145</f>
        <v>423161149782</v>
      </c>
      <c r="H144" s="123">
        <f>+H145</f>
        <v>38944357220</v>
      </c>
    </row>
    <row r="145" spans="1:8" ht="15.6" x14ac:dyDescent="0.3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1427003230704</v>
      </c>
      <c r="F145" s="122">
        <f>+F146+F147+F148+F149+F150+F151+F152+F153+F154+F155+F156+F157+F158+F159+F160+F170+F171+F172+F173+F174+F175+F176+F177+F178</f>
        <v>1078251583770</v>
      </c>
      <c r="G145" s="122">
        <f>+G146+G147+G148+G149+G150+G151+G152+G153+G154+G155+G156+G157+G158+G159+G160+G170+G171+G172+G173+G174+G175+G176+G177+G178</f>
        <v>423161149782</v>
      </c>
      <c r="H145" s="123">
        <f>+H146+H147+H148+H149+H150+H151+H152+H153+H154+H155+H156+H157+H158+H159+H160+H170+H171+H172+H173+H174+H175+H176+H177+H178</f>
        <v>38944357220</v>
      </c>
    </row>
    <row r="146" spans="1:8" ht="30" customHeight="1" x14ac:dyDescent="0.3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3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3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3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3">
      <c r="A150" s="26">
        <v>240106003</v>
      </c>
      <c r="B150" s="27">
        <v>13</v>
      </c>
      <c r="C150" s="30" t="s">
        <v>98</v>
      </c>
      <c r="D150" s="124">
        <v>20000000000</v>
      </c>
      <c r="E150" s="122">
        <f>7526061970+8169601565</f>
        <v>15695663535</v>
      </c>
      <c r="F150" s="122">
        <v>5288739545</v>
      </c>
      <c r="G150" s="122">
        <v>3201722208</v>
      </c>
      <c r="H150" s="123">
        <v>318823152</v>
      </c>
    </row>
    <row r="151" spans="1:8" ht="45" customHeight="1" x14ac:dyDescent="0.3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3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3890591524</v>
      </c>
      <c r="G152" s="122">
        <v>145538886</v>
      </c>
      <c r="H152" s="123">
        <v>145538886</v>
      </c>
    </row>
    <row r="153" spans="1:8" ht="31.5" customHeight="1" x14ac:dyDescent="0.3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3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3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3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3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3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3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5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5" ht="8.25" customHeight="1" thickBot="1" x14ac:dyDescent="0.35">
      <c r="A161" s="38"/>
      <c r="B161" s="39"/>
      <c r="C161" s="75"/>
      <c r="D161" s="129"/>
      <c r="E161" s="129"/>
      <c r="F161" s="129"/>
      <c r="G161" s="129"/>
      <c r="H161" s="129"/>
    </row>
    <row r="162" spans="1:195" x14ac:dyDescent="0.3">
      <c r="A162" s="1998" t="s">
        <v>1</v>
      </c>
      <c r="B162" s="1999"/>
      <c r="C162" s="1999"/>
      <c r="D162" s="1999"/>
      <c r="E162" s="1999"/>
      <c r="F162" s="1999"/>
      <c r="G162" s="1999"/>
      <c r="H162" s="2000"/>
    </row>
    <row r="163" spans="1:195" ht="14.25" customHeight="1" x14ac:dyDescent="0.3">
      <c r="A163" s="1995" t="s">
        <v>115</v>
      </c>
      <c r="B163" s="1996"/>
      <c r="C163" s="1996"/>
      <c r="D163" s="1996"/>
      <c r="E163" s="1996"/>
      <c r="F163" s="1996"/>
      <c r="G163" s="1996"/>
      <c r="H163" s="1997"/>
      <c r="I163" s="1996"/>
      <c r="J163" s="1996"/>
      <c r="K163" s="1996"/>
      <c r="L163" s="1995"/>
      <c r="M163" s="1996"/>
      <c r="N163" s="1996"/>
      <c r="O163" s="1996"/>
      <c r="P163" s="1996"/>
      <c r="Q163" s="1996"/>
      <c r="R163" s="1996"/>
      <c r="S163" s="1997"/>
      <c r="T163" s="1995"/>
      <c r="U163" s="1996"/>
      <c r="V163" s="1996"/>
      <c r="W163" s="1996"/>
      <c r="X163" s="1996"/>
      <c r="Y163" s="1996"/>
      <c r="Z163" s="1996"/>
      <c r="AA163" s="1997"/>
      <c r="AB163" s="1995"/>
      <c r="AC163" s="1996"/>
      <c r="AD163" s="1996"/>
      <c r="AE163" s="1996"/>
      <c r="AF163" s="1996"/>
      <c r="AG163" s="1996"/>
      <c r="AH163" s="1996"/>
      <c r="AI163" s="1997"/>
      <c r="AJ163" s="1995"/>
      <c r="AK163" s="1996"/>
      <c r="AL163" s="1996"/>
      <c r="AM163" s="1996"/>
      <c r="AN163" s="1996"/>
      <c r="AO163" s="1996"/>
      <c r="AP163" s="1996"/>
      <c r="AQ163" s="1997"/>
      <c r="AR163" s="1995"/>
      <c r="AS163" s="1996"/>
      <c r="AT163" s="1996"/>
      <c r="AU163" s="1996"/>
      <c r="AV163" s="1996"/>
      <c r="AW163" s="1996"/>
      <c r="AX163" s="1996"/>
      <c r="AY163" s="1997"/>
      <c r="AZ163" s="1995"/>
      <c r="BA163" s="1996"/>
      <c r="BB163" s="1996"/>
      <c r="BC163" s="1996"/>
      <c r="BD163" s="1996"/>
      <c r="BE163" s="1996"/>
      <c r="BF163" s="1996"/>
      <c r="BG163" s="1997"/>
      <c r="BH163" s="1995"/>
      <c r="BI163" s="1996"/>
      <c r="BJ163" s="1996"/>
      <c r="BK163" s="1996"/>
      <c r="BL163" s="1996"/>
      <c r="BM163" s="1996"/>
      <c r="BN163" s="1996"/>
      <c r="BO163" s="1997"/>
      <c r="BP163" s="1995"/>
      <c r="BQ163" s="1996"/>
      <c r="BR163" s="1996"/>
      <c r="BS163" s="1996"/>
      <c r="BT163" s="1996"/>
      <c r="BU163" s="1996"/>
      <c r="BV163" s="1996"/>
      <c r="BW163" s="1997"/>
      <c r="BX163" s="1995"/>
      <c r="BY163" s="1996"/>
      <c r="BZ163" s="1996"/>
      <c r="CA163" s="1996"/>
      <c r="CB163" s="1996"/>
      <c r="CC163" s="1996"/>
      <c r="CD163" s="1996"/>
      <c r="CE163" s="1997"/>
      <c r="CF163" s="1995"/>
      <c r="CG163" s="1996"/>
      <c r="CH163" s="1996"/>
      <c r="CI163" s="1996"/>
      <c r="CJ163" s="1996"/>
      <c r="CK163" s="1996"/>
      <c r="CL163" s="1996"/>
      <c r="CM163" s="1997"/>
      <c r="CN163" s="1995"/>
      <c r="CO163" s="1996"/>
      <c r="CP163" s="1996"/>
      <c r="CQ163" s="1996"/>
      <c r="CR163" s="1996"/>
      <c r="CS163" s="1996"/>
      <c r="CT163" s="1996"/>
      <c r="CU163" s="1997"/>
      <c r="CV163" s="1995"/>
      <c r="CW163" s="1996"/>
      <c r="CX163" s="1996"/>
      <c r="CY163" s="1996"/>
      <c r="CZ163" s="1996"/>
      <c r="DA163" s="1996"/>
      <c r="DB163" s="1996"/>
      <c r="DC163" s="1997"/>
      <c r="DD163" s="1995"/>
      <c r="DE163" s="1996"/>
      <c r="DF163" s="1996"/>
      <c r="DG163" s="1996"/>
      <c r="DH163" s="1996"/>
      <c r="DI163" s="1996"/>
      <c r="DJ163" s="1996"/>
      <c r="DK163" s="1997"/>
      <c r="DL163" s="1995"/>
      <c r="DM163" s="1996"/>
      <c r="DN163" s="1996"/>
      <c r="DO163" s="1996"/>
      <c r="DP163" s="1996"/>
      <c r="DQ163" s="1996"/>
      <c r="DR163" s="1996"/>
      <c r="DS163" s="1997"/>
      <c r="DT163" s="1995"/>
      <c r="DU163" s="1996"/>
      <c r="DV163" s="1996"/>
      <c r="DW163" s="1996"/>
      <c r="DX163" s="1996"/>
      <c r="DY163" s="1996"/>
      <c r="DZ163" s="1996"/>
      <c r="EA163" s="1997"/>
      <c r="EB163" s="1995"/>
      <c r="EC163" s="1996"/>
      <c r="ED163" s="1996"/>
      <c r="EE163" s="1996"/>
      <c r="EF163" s="1996"/>
      <c r="EG163" s="1996"/>
      <c r="EH163" s="1996"/>
      <c r="EI163" s="1997"/>
      <c r="EJ163" s="1995"/>
      <c r="EK163" s="1996"/>
      <c r="EL163" s="1996"/>
      <c r="EM163" s="1996"/>
      <c r="EN163" s="1996"/>
      <c r="EO163" s="1996"/>
      <c r="EP163" s="1996"/>
      <c r="EQ163" s="1997"/>
      <c r="ER163" s="1995"/>
      <c r="ES163" s="1996"/>
      <c r="ET163" s="1996"/>
      <c r="EU163" s="1996"/>
      <c r="EV163" s="1996"/>
      <c r="EW163" s="1996"/>
      <c r="EX163" s="1996"/>
      <c r="EY163" s="1997"/>
      <c r="EZ163" s="1995"/>
      <c r="FA163" s="1996"/>
      <c r="FB163" s="1996"/>
      <c r="FC163" s="1996"/>
      <c r="FD163" s="1996"/>
      <c r="FE163" s="1996"/>
      <c r="FF163" s="1996"/>
      <c r="FG163" s="1997"/>
      <c r="FH163" s="1995"/>
      <c r="FI163" s="1996"/>
      <c r="FJ163" s="1996"/>
      <c r="FK163" s="1996"/>
      <c r="FL163" s="1996"/>
      <c r="FM163" s="1996"/>
      <c r="FN163" s="1996"/>
      <c r="FO163" s="1997"/>
      <c r="FP163" s="1995"/>
      <c r="FQ163" s="1996"/>
      <c r="FR163" s="1996"/>
      <c r="FS163" s="1996"/>
      <c r="FT163" s="1996"/>
      <c r="FU163" s="1996"/>
      <c r="FV163" s="1996"/>
      <c r="FW163" s="1997"/>
      <c r="FX163" s="1995"/>
      <c r="FY163" s="1996"/>
      <c r="FZ163" s="1996"/>
      <c r="GA163" s="1996"/>
      <c r="GB163" s="1996"/>
      <c r="GC163" s="1996"/>
      <c r="GD163" s="1996"/>
      <c r="GE163" s="1997"/>
      <c r="GF163" s="1995"/>
      <c r="GG163" s="1996"/>
      <c r="GH163" s="1996"/>
      <c r="GI163" s="1996"/>
      <c r="GJ163" s="1996"/>
      <c r="GK163" s="1996"/>
      <c r="GL163" s="1996"/>
      <c r="GM163" s="1997"/>
    </row>
    <row r="164" spans="1:195" ht="3.75" customHeight="1" x14ac:dyDescent="0.3">
      <c r="A164" s="2"/>
      <c r="H164" s="5"/>
      <c r="J164" s="3"/>
      <c r="K164" s="3"/>
      <c r="L164" s="2"/>
      <c r="N164" s="57"/>
      <c r="O164" s="3"/>
      <c r="P164" s="3"/>
      <c r="Q164" s="3"/>
      <c r="R164" s="3"/>
      <c r="S164" s="5"/>
      <c r="T164" s="2"/>
      <c r="V164" s="57"/>
      <c r="W164" s="3"/>
      <c r="X164" s="3"/>
      <c r="Y164" s="3"/>
      <c r="Z164" s="3"/>
      <c r="AA164" s="5"/>
      <c r="AB164" s="2"/>
      <c r="AD164" s="57"/>
      <c r="AE164" s="3"/>
      <c r="AF164" s="3"/>
      <c r="AG164" s="3"/>
      <c r="AH164" s="3"/>
      <c r="AI164" s="5"/>
      <c r="AJ164" s="2"/>
      <c r="AL164" s="57"/>
      <c r="AM164" s="3"/>
      <c r="AN164" s="3"/>
      <c r="AO164" s="3"/>
      <c r="AP164" s="3"/>
      <c r="AQ164" s="5"/>
      <c r="AR164" s="2"/>
      <c r="AT164" s="57"/>
      <c r="AU164" s="3"/>
      <c r="AV164" s="3"/>
      <c r="AW164" s="3"/>
      <c r="AX164" s="3"/>
      <c r="AY164" s="5"/>
      <c r="AZ164" s="2"/>
      <c r="BB164" s="57"/>
      <c r="BC164" s="3"/>
      <c r="BD164" s="3"/>
      <c r="BE164" s="3"/>
      <c r="BF164" s="3"/>
      <c r="BG164" s="5"/>
      <c r="BH164" s="2"/>
      <c r="BJ164" s="57"/>
      <c r="BK164" s="3"/>
      <c r="BL164" s="3"/>
      <c r="BM164" s="3"/>
      <c r="BN164" s="3"/>
      <c r="BO164" s="5"/>
      <c r="BP164" s="2"/>
      <c r="BR164" s="57"/>
      <c r="BS164" s="3"/>
      <c r="BT164" s="3"/>
      <c r="BU164" s="3"/>
      <c r="BV164" s="3"/>
      <c r="BW164" s="5"/>
      <c r="BX164" s="2"/>
      <c r="BZ164" s="57"/>
      <c r="CA164" s="3"/>
      <c r="CB164" s="3"/>
      <c r="CC164" s="3"/>
      <c r="CD164" s="3"/>
      <c r="CE164" s="5"/>
      <c r="CF164" s="2"/>
      <c r="CH164" s="57"/>
      <c r="CI164" s="3"/>
      <c r="CJ164" s="3"/>
      <c r="CK164" s="3"/>
      <c r="CL164" s="3"/>
      <c r="CM164" s="5"/>
      <c r="CN164" s="2"/>
      <c r="CP164" s="57"/>
      <c r="CQ164" s="3"/>
      <c r="CR164" s="3"/>
      <c r="CS164" s="3"/>
      <c r="CT164" s="3"/>
      <c r="CU164" s="5"/>
      <c r="CV164" s="2"/>
      <c r="CX164" s="57"/>
      <c r="CY164" s="3"/>
      <c r="CZ164" s="3"/>
      <c r="DA164" s="3"/>
      <c r="DB164" s="3"/>
      <c r="DC164" s="5"/>
      <c r="DD164" s="2"/>
      <c r="DF164" s="57"/>
      <c r="DG164" s="3"/>
      <c r="DH164" s="3"/>
      <c r="DI164" s="3"/>
      <c r="DJ164" s="3"/>
      <c r="DK164" s="5"/>
      <c r="DL164" s="2"/>
      <c r="DN164" s="57"/>
      <c r="DO164" s="3"/>
      <c r="DP164" s="3"/>
      <c r="DQ164" s="3"/>
      <c r="DR164" s="3"/>
      <c r="DS164" s="5"/>
      <c r="DT164" s="2"/>
      <c r="DV164" s="57"/>
      <c r="DW164" s="3"/>
      <c r="DX164" s="3"/>
      <c r="DY164" s="3"/>
      <c r="DZ164" s="3"/>
      <c r="EA164" s="5"/>
      <c r="EB164" s="2"/>
      <c r="ED164" s="57"/>
      <c r="EE164" s="3"/>
      <c r="EF164" s="3"/>
      <c r="EG164" s="3"/>
      <c r="EH164" s="3"/>
      <c r="EI164" s="5"/>
      <c r="EJ164" s="2"/>
      <c r="EL164" s="57"/>
      <c r="EM164" s="3"/>
      <c r="EN164" s="3"/>
      <c r="EO164" s="3"/>
      <c r="EP164" s="3"/>
      <c r="EQ164" s="5"/>
      <c r="ER164" s="2"/>
      <c r="ET164" s="57"/>
      <c r="EU164" s="3"/>
      <c r="EV164" s="3"/>
      <c r="EW164" s="3"/>
      <c r="EX164" s="3"/>
      <c r="EY164" s="5"/>
      <c r="EZ164" s="2"/>
      <c r="FB164" s="57"/>
      <c r="FC164" s="3"/>
      <c r="FD164" s="3"/>
      <c r="FE164" s="3"/>
      <c r="FF164" s="3"/>
      <c r="FG164" s="5"/>
      <c r="FH164" s="2"/>
      <c r="FJ164" s="57"/>
      <c r="FK164" s="3"/>
      <c r="FL164" s="3"/>
      <c r="FM164" s="3"/>
      <c r="FN164" s="3"/>
      <c r="FO164" s="5"/>
      <c r="FP164" s="2"/>
      <c r="FR164" s="57"/>
      <c r="FS164" s="3"/>
      <c r="FT164" s="3"/>
      <c r="FU164" s="3"/>
      <c r="FV164" s="3"/>
      <c r="FW164" s="5"/>
      <c r="FX164" s="2"/>
      <c r="FZ164" s="57"/>
      <c r="GA164" s="3"/>
      <c r="GB164" s="3"/>
      <c r="GC164" s="3"/>
      <c r="GD164" s="3"/>
      <c r="GE164" s="5"/>
      <c r="GF164" s="2"/>
      <c r="GH164" s="57"/>
      <c r="GI164" s="3"/>
      <c r="GJ164" s="3"/>
      <c r="GK164" s="3"/>
      <c r="GL164" s="3"/>
      <c r="GM164" s="5"/>
    </row>
    <row r="165" spans="1:195" ht="11.25" customHeight="1" x14ac:dyDescent="0.3">
      <c r="A165" s="6" t="s">
        <v>0</v>
      </c>
      <c r="H165" s="5"/>
      <c r="I165" s="119"/>
      <c r="J165" s="3"/>
      <c r="K165" s="3"/>
      <c r="L165" s="6"/>
      <c r="N165" s="57"/>
      <c r="O165" s="3"/>
      <c r="P165" s="3"/>
      <c r="Q165" s="3"/>
      <c r="R165" s="3"/>
      <c r="S165" s="5"/>
      <c r="T165" s="6"/>
      <c r="V165" s="57"/>
      <c r="W165" s="3"/>
      <c r="X165" s="3"/>
      <c r="Y165" s="3"/>
      <c r="Z165" s="3"/>
      <c r="AA165" s="5"/>
      <c r="AB165" s="6"/>
      <c r="AD165" s="57"/>
      <c r="AE165" s="3"/>
      <c r="AF165" s="3"/>
      <c r="AG165" s="3"/>
      <c r="AH165" s="3"/>
      <c r="AI165" s="5"/>
      <c r="AJ165" s="6"/>
      <c r="AL165" s="57"/>
      <c r="AM165" s="3"/>
      <c r="AN165" s="3"/>
      <c r="AO165" s="3"/>
      <c r="AP165" s="3"/>
      <c r="AQ165" s="5"/>
      <c r="AR165" s="6"/>
      <c r="AT165" s="57"/>
      <c r="AU165" s="3"/>
      <c r="AV165" s="3"/>
      <c r="AW165" s="3"/>
      <c r="AX165" s="3"/>
      <c r="AY165" s="5"/>
      <c r="AZ165" s="6"/>
      <c r="BB165" s="57"/>
      <c r="BC165" s="3"/>
      <c r="BD165" s="3"/>
      <c r="BE165" s="3"/>
      <c r="BF165" s="3"/>
      <c r="BG165" s="5"/>
      <c r="BH165" s="6"/>
      <c r="BJ165" s="57"/>
      <c r="BK165" s="3"/>
      <c r="BL165" s="3"/>
      <c r="BM165" s="3"/>
      <c r="BN165" s="3"/>
      <c r="BO165" s="5"/>
      <c r="BP165" s="6"/>
      <c r="BR165" s="57"/>
      <c r="BS165" s="3"/>
      <c r="BT165" s="3"/>
      <c r="BU165" s="3"/>
      <c r="BV165" s="3"/>
      <c r="BW165" s="5"/>
      <c r="BX165" s="6"/>
      <c r="BZ165" s="57"/>
      <c r="CA165" s="3"/>
      <c r="CB165" s="3"/>
      <c r="CC165" s="3"/>
      <c r="CD165" s="3"/>
      <c r="CE165" s="5"/>
      <c r="CF165" s="6"/>
      <c r="CH165" s="57"/>
      <c r="CI165" s="3"/>
      <c r="CJ165" s="3"/>
      <c r="CK165" s="3"/>
      <c r="CL165" s="3"/>
      <c r="CM165" s="5"/>
      <c r="CN165" s="6"/>
      <c r="CP165" s="57"/>
      <c r="CQ165" s="3"/>
      <c r="CR165" s="3"/>
      <c r="CS165" s="3"/>
      <c r="CT165" s="3"/>
      <c r="CU165" s="5"/>
      <c r="CV165" s="6"/>
      <c r="CX165" s="57"/>
      <c r="CY165" s="3"/>
      <c r="CZ165" s="3"/>
      <c r="DA165" s="3"/>
      <c r="DB165" s="3"/>
      <c r="DC165" s="5"/>
      <c r="DD165" s="6"/>
      <c r="DF165" s="57"/>
      <c r="DG165" s="3"/>
      <c r="DH165" s="3"/>
      <c r="DI165" s="3"/>
      <c r="DJ165" s="3"/>
      <c r="DK165" s="5"/>
      <c r="DL165" s="6"/>
      <c r="DN165" s="57"/>
      <c r="DO165" s="3"/>
      <c r="DP165" s="3"/>
      <c r="DQ165" s="3"/>
      <c r="DR165" s="3"/>
      <c r="DS165" s="5"/>
      <c r="DT165" s="6"/>
      <c r="DV165" s="57"/>
      <c r="DW165" s="3"/>
      <c r="DX165" s="3"/>
      <c r="DY165" s="3"/>
      <c r="DZ165" s="3"/>
      <c r="EA165" s="5"/>
      <c r="EB165" s="6"/>
      <c r="ED165" s="57"/>
      <c r="EE165" s="3"/>
      <c r="EF165" s="3"/>
      <c r="EG165" s="3"/>
      <c r="EH165" s="3"/>
      <c r="EI165" s="5"/>
      <c r="EJ165" s="6"/>
      <c r="EL165" s="57"/>
      <c r="EM165" s="3"/>
      <c r="EN165" s="3"/>
      <c r="EO165" s="3"/>
      <c r="EP165" s="3"/>
      <c r="EQ165" s="5"/>
      <c r="ER165" s="6"/>
      <c r="ET165" s="57"/>
      <c r="EU165" s="3"/>
      <c r="EV165" s="3"/>
      <c r="EW165" s="3"/>
      <c r="EX165" s="3"/>
      <c r="EY165" s="5"/>
      <c r="EZ165" s="6"/>
      <c r="FB165" s="57"/>
      <c r="FC165" s="3"/>
      <c r="FD165" s="3"/>
      <c r="FE165" s="3"/>
      <c r="FF165" s="3"/>
      <c r="FG165" s="5"/>
      <c r="FH165" s="6"/>
      <c r="FJ165" s="57"/>
      <c r="FK165" s="3"/>
      <c r="FL165" s="3"/>
      <c r="FM165" s="3"/>
      <c r="FN165" s="3"/>
      <c r="FO165" s="5"/>
      <c r="FP165" s="6"/>
      <c r="FR165" s="57"/>
      <c r="FS165" s="3"/>
      <c r="FT165" s="3"/>
      <c r="FU165" s="3"/>
      <c r="FV165" s="3"/>
      <c r="FW165" s="5"/>
      <c r="FX165" s="6"/>
      <c r="FZ165" s="57"/>
      <c r="GA165" s="3"/>
      <c r="GB165" s="3"/>
      <c r="GC165" s="3"/>
      <c r="GD165" s="3"/>
      <c r="GE165" s="5"/>
      <c r="GF165" s="6"/>
      <c r="GH165" s="57"/>
      <c r="GI165" s="3"/>
      <c r="GJ165" s="3"/>
      <c r="GK165" s="3"/>
      <c r="GL165" s="3"/>
      <c r="GM165" s="5"/>
    </row>
    <row r="166" spans="1:195" ht="3.75" customHeight="1" x14ac:dyDescent="0.3">
      <c r="A166" s="2"/>
      <c r="H166" s="7"/>
      <c r="J166" s="3"/>
      <c r="K166" s="3"/>
      <c r="L166" s="2"/>
      <c r="N166" s="57"/>
      <c r="O166" s="3"/>
      <c r="P166" s="3"/>
      <c r="Q166" s="3"/>
      <c r="R166" s="3"/>
      <c r="S166" s="7"/>
      <c r="T166" s="2"/>
      <c r="V166" s="57"/>
      <c r="W166" s="3"/>
      <c r="X166" s="3"/>
      <c r="Y166" s="3"/>
      <c r="Z166" s="3"/>
      <c r="AA166" s="7"/>
      <c r="AB166" s="2"/>
      <c r="AD166" s="57"/>
      <c r="AE166" s="3"/>
      <c r="AF166" s="3"/>
      <c r="AG166" s="3"/>
      <c r="AH166" s="3"/>
      <c r="AI166" s="7"/>
      <c r="AJ166" s="2"/>
      <c r="AL166" s="57"/>
      <c r="AM166" s="3"/>
      <c r="AN166" s="3"/>
      <c r="AO166" s="3"/>
      <c r="AP166" s="3"/>
      <c r="AQ166" s="7"/>
      <c r="AR166" s="2"/>
      <c r="AT166" s="57"/>
      <c r="AU166" s="3"/>
      <c r="AV166" s="3"/>
      <c r="AW166" s="3"/>
      <c r="AX166" s="3"/>
      <c r="AY166" s="7"/>
      <c r="AZ166" s="2"/>
      <c r="BB166" s="57"/>
      <c r="BC166" s="3"/>
      <c r="BD166" s="3"/>
      <c r="BE166" s="3"/>
      <c r="BF166" s="3"/>
      <c r="BG166" s="7"/>
      <c r="BH166" s="2"/>
      <c r="BJ166" s="57"/>
      <c r="BK166" s="3"/>
      <c r="BL166" s="3"/>
      <c r="BM166" s="3"/>
      <c r="BN166" s="3"/>
      <c r="BO166" s="7"/>
      <c r="BP166" s="2"/>
      <c r="BR166" s="57"/>
      <c r="BS166" s="3"/>
      <c r="BT166" s="3"/>
      <c r="BU166" s="3"/>
      <c r="BV166" s="3"/>
      <c r="BW166" s="7"/>
      <c r="BX166" s="2"/>
      <c r="BZ166" s="57"/>
      <c r="CA166" s="3"/>
      <c r="CB166" s="3"/>
      <c r="CC166" s="3"/>
      <c r="CD166" s="3"/>
      <c r="CE166" s="7"/>
      <c r="CF166" s="2"/>
      <c r="CH166" s="57"/>
      <c r="CI166" s="3"/>
      <c r="CJ166" s="3"/>
      <c r="CK166" s="3"/>
      <c r="CL166" s="3"/>
      <c r="CM166" s="7"/>
      <c r="CN166" s="2"/>
      <c r="CP166" s="57"/>
      <c r="CQ166" s="3"/>
      <c r="CR166" s="3"/>
      <c r="CS166" s="3"/>
      <c r="CT166" s="3"/>
      <c r="CU166" s="7"/>
      <c r="CV166" s="2"/>
      <c r="CX166" s="57"/>
      <c r="CY166" s="3"/>
      <c r="CZ166" s="3"/>
      <c r="DA166" s="3"/>
      <c r="DB166" s="3"/>
      <c r="DC166" s="7"/>
      <c r="DD166" s="2"/>
      <c r="DF166" s="57"/>
      <c r="DG166" s="3"/>
      <c r="DH166" s="3"/>
      <c r="DI166" s="3"/>
      <c r="DJ166" s="3"/>
      <c r="DK166" s="7"/>
      <c r="DL166" s="2"/>
      <c r="DN166" s="57"/>
      <c r="DO166" s="3"/>
      <c r="DP166" s="3"/>
      <c r="DQ166" s="3"/>
      <c r="DR166" s="3"/>
      <c r="DS166" s="7"/>
      <c r="DT166" s="2"/>
      <c r="DV166" s="57"/>
      <c r="DW166" s="3"/>
      <c r="DX166" s="3"/>
      <c r="DY166" s="3"/>
      <c r="DZ166" s="3"/>
      <c r="EA166" s="7"/>
      <c r="EB166" s="2"/>
      <c r="ED166" s="57"/>
      <c r="EE166" s="3"/>
      <c r="EF166" s="3"/>
      <c r="EG166" s="3"/>
      <c r="EH166" s="3"/>
      <c r="EI166" s="7"/>
      <c r="EJ166" s="2"/>
      <c r="EL166" s="57"/>
      <c r="EM166" s="3"/>
      <c r="EN166" s="3"/>
      <c r="EO166" s="3"/>
      <c r="EP166" s="3"/>
      <c r="EQ166" s="7"/>
      <c r="ER166" s="2"/>
      <c r="ET166" s="57"/>
      <c r="EU166" s="3"/>
      <c r="EV166" s="3"/>
      <c r="EW166" s="3"/>
      <c r="EX166" s="3"/>
      <c r="EY166" s="7"/>
      <c r="EZ166" s="2"/>
      <c r="FB166" s="57"/>
      <c r="FC166" s="3"/>
      <c r="FD166" s="3"/>
      <c r="FE166" s="3"/>
      <c r="FF166" s="3"/>
      <c r="FG166" s="7"/>
      <c r="FH166" s="2"/>
      <c r="FJ166" s="57"/>
      <c r="FK166" s="3"/>
      <c r="FL166" s="3"/>
      <c r="FM166" s="3"/>
      <c r="FN166" s="3"/>
      <c r="FO166" s="7"/>
      <c r="FP166" s="2"/>
      <c r="FR166" s="57"/>
      <c r="FS166" s="3"/>
      <c r="FT166" s="3"/>
      <c r="FU166" s="3"/>
      <c r="FV166" s="3"/>
      <c r="FW166" s="7"/>
      <c r="FX166" s="2"/>
      <c r="FZ166" s="57"/>
      <c r="GA166" s="3"/>
      <c r="GB166" s="3"/>
      <c r="GC166" s="3"/>
      <c r="GD166" s="3"/>
      <c r="GE166" s="7"/>
      <c r="GF166" s="2"/>
      <c r="GH166" s="57"/>
      <c r="GI166" s="3"/>
      <c r="GJ166" s="3"/>
      <c r="GK166" s="3"/>
      <c r="GL166" s="3"/>
      <c r="GM166" s="7"/>
    </row>
    <row r="167" spans="1:195" ht="13.5" customHeight="1" x14ac:dyDescent="0.3">
      <c r="A167" s="2" t="s">
        <v>116</v>
      </c>
      <c r="C167" s="57" t="s">
        <v>4</v>
      </c>
      <c r="E167" s="3" t="str">
        <f>E7</f>
        <v>MES:</v>
      </c>
      <c r="F167" s="3" t="str">
        <f>F7</f>
        <v>ABRIL</v>
      </c>
      <c r="G167" s="3" t="str">
        <f>G128</f>
        <v xml:space="preserve">                                VIGENCIA FISCAL:      2017</v>
      </c>
      <c r="H167" s="5"/>
      <c r="J167" s="3"/>
      <c r="K167" s="3"/>
      <c r="L167" s="2"/>
      <c r="N167" s="57"/>
      <c r="O167" s="3"/>
      <c r="P167" s="3"/>
      <c r="Q167" s="3"/>
      <c r="R167" s="3"/>
      <c r="S167" s="5"/>
      <c r="T167" s="2"/>
      <c r="V167" s="57"/>
      <c r="W167" s="3"/>
      <c r="X167" s="3"/>
      <c r="Y167" s="3"/>
      <c r="Z167" s="3"/>
      <c r="AA167" s="5"/>
      <c r="AB167" s="2"/>
      <c r="AD167" s="57"/>
      <c r="AE167" s="3"/>
      <c r="AF167" s="3"/>
      <c r="AG167" s="3"/>
      <c r="AH167" s="3"/>
      <c r="AI167" s="5"/>
      <c r="AJ167" s="2"/>
      <c r="AL167" s="57"/>
      <c r="AM167" s="3"/>
      <c r="AN167" s="3"/>
      <c r="AO167" s="3"/>
      <c r="AP167" s="3"/>
      <c r="AQ167" s="5"/>
      <c r="AR167" s="2"/>
      <c r="AT167" s="57"/>
      <c r="AU167" s="3"/>
      <c r="AV167" s="3"/>
      <c r="AW167" s="3"/>
      <c r="AX167" s="3"/>
      <c r="AY167" s="5"/>
      <c r="AZ167" s="2"/>
      <c r="BB167" s="57"/>
      <c r="BC167" s="3"/>
      <c r="BD167" s="3"/>
      <c r="BE167" s="3"/>
      <c r="BF167" s="3"/>
      <c r="BG167" s="5"/>
      <c r="BH167" s="2"/>
      <c r="BJ167" s="57"/>
      <c r="BK167" s="3"/>
      <c r="BL167" s="3"/>
      <c r="BM167" s="3"/>
      <c r="BN167" s="3"/>
      <c r="BO167" s="5"/>
      <c r="BP167" s="2"/>
      <c r="BR167" s="57"/>
      <c r="BS167" s="3"/>
      <c r="BT167" s="3"/>
      <c r="BU167" s="3"/>
      <c r="BV167" s="3"/>
      <c r="BW167" s="5"/>
      <c r="BX167" s="2"/>
      <c r="BZ167" s="57"/>
      <c r="CA167" s="3"/>
      <c r="CB167" s="3"/>
      <c r="CC167" s="3"/>
      <c r="CD167" s="3"/>
      <c r="CE167" s="5"/>
      <c r="CF167" s="2"/>
      <c r="CH167" s="57"/>
      <c r="CI167" s="3"/>
      <c r="CJ167" s="3"/>
      <c r="CK167" s="3"/>
      <c r="CL167" s="3"/>
      <c r="CM167" s="5"/>
      <c r="CN167" s="2"/>
      <c r="CP167" s="57"/>
      <c r="CQ167" s="3"/>
      <c r="CR167" s="3"/>
      <c r="CS167" s="3"/>
      <c r="CT167" s="3"/>
      <c r="CU167" s="5"/>
      <c r="CV167" s="2"/>
      <c r="CX167" s="57"/>
      <c r="CY167" s="3"/>
      <c r="CZ167" s="3"/>
      <c r="DA167" s="3"/>
      <c r="DB167" s="3"/>
      <c r="DC167" s="5"/>
      <c r="DD167" s="2"/>
      <c r="DF167" s="57"/>
      <c r="DG167" s="3"/>
      <c r="DH167" s="3"/>
      <c r="DI167" s="3"/>
      <c r="DJ167" s="3"/>
      <c r="DK167" s="5"/>
      <c r="DL167" s="2"/>
      <c r="DN167" s="57"/>
      <c r="DO167" s="3"/>
      <c r="DP167" s="3"/>
      <c r="DQ167" s="3"/>
      <c r="DR167" s="3"/>
      <c r="DS167" s="5"/>
      <c r="DT167" s="2"/>
      <c r="DV167" s="57"/>
      <c r="DW167" s="3"/>
      <c r="DX167" s="3"/>
      <c r="DY167" s="3"/>
      <c r="DZ167" s="3"/>
      <c r="EA167" s="5"/>
      <c r="EB167" s="2"/>
      <c r="ED167" s="57"/>
      <c r="EE167" s="3"/>
      <c r="EF167" s="3"/>
      <c r="EG167" s="3"/>
      <c r="EH167" s="3"/>
      <c r="EI167" s="5"/>
      <c r="EJ167" s="2"/>
      <c r="EL167" s="57"/>
      <c r="EM167" s="3"/>
      <c r="EN167" s="3"/>
      <c r="EO167" s="3"/>
      <c r="EP167" s="3"/>
      <c r="EQ167" s="5"/>
      <c r="ER167" s="2"/>
      <c r="ET167" s="57"/>
      <c r="EU167" s="3"/>
      <c r="EV167" s="3"/>
      <c r="EW167" s="3"/>
      <c r="EX167" s="3"/>
      <c r="EY167" s="5"/>
      <c r="EZ167" s="2"/>
      <c r="FB167" s="57"/>
      <c r="FC167" s="3"/>
      <c r="FD167" s="3"/>
      <c r="FE167" s="3"/>
      <c r="FF167" s="3"/>
      <c r="FG167" s="5"/>
      <c r="FH167" s="2"/>
      <c r="FJ167" s="57"/>
      <c r="FK167" s="3"/>
      <c r="FL167" s="3"/>
      <c r="FM167" s="3"/>
      <c r="FN167" s="3"/>
      <c r="FO167" s="5"/>
      <c r="FP167" s="2"/>
      <c r="FR167" s="57"/>
      <c r="FS167" s="3"/>
      <c r="FT167" s="3"/>
      <c r="FU167" s="3"/>
      <c r="FV167" s="3"/>
      <c r="FW167" s="5"/>
      <c r="FX167" s="2"/>
      <c r="FZ167" s="57"/>
      <c r="GA167" s="3"/>
      <c r="GB167" s="3"/>
      <c r="GC167" s="3"/>
      <c r="GD167" s="3"/>
      <c r="GE167" s="5"/>
      <c r="GF167" s="2"/>
      <c r="GH167" s="57"/>
      <c r="GI167" s="3"/>
      <c r="GJ167" s="3"/>
      <c r="GK167" s="3"/>
      <c r="GL167" s="3"/>
      <c r="GM167" s="5"/>
    </row>
    <row r="168" spans="1:195" ht="11.25" customHeight="1" thickBot="1" x14ac:dyDescent="0.35">
      <c r="A168" s="2"/>
      <c r="H168" s="5"/>
      <c r="J168" s="3"/>
      <c r="K168" s="3"/>
      <c r="L168" s="2"/>
      <c r="N168" s="57"/>
      <c r="O168" s="3"/>
      <c r="P168" s="3"/>
      <c r="Q168" s="3"/>
      <c r="R168" s="3"/>
      <c r="S168" s="5"/>
      <c r="T168" s="2"/>
      <c r="V168" s="57"/>
      <c r="W168" s="3"/>
      <c r="X168" s="3"/>
      <c r="Y168" s="3"/>
      <c r="Z168" s="3"/>
      <c r="AA168" s="5"/>
      <c r="AB168" s="2"/>
      <c r="AD168" s="57"/>
      <c r="AE168" s="3"/>
      <c r="AF168" s="3"/>
      <c r="AG168" s="3"/>
      <c r="AH168" s="3"/>
      <c r="AI168" s="5"/>
      <c r="AJ168" s="2"/>
      <c r="AL168" s="57"/>
      <c r="AM168" s="3"/>
      <c r="AN168" s="3"/>
      <c r="AO168" s="3"/>
      <c r="AP168" s="3"/>
      <c r="AQ168" s="5"/>
      <c r="AR168" s="2"/>
      <c r="AT168" s="57"/>
      <c r="AU168" s="3"/>
      <c r="AV168" s="3"/>
      <c r="AW168" s="3"/>
      <c r="AX168" s="3"/>
      <c r="AY168" s="5"/>
      <c r="AZ168" s="2"/>
      <c r="BB168" s="57"/>
      <c r="BC168" s="3"/>
      <c r="BD168" s="3"/>
      <c r="BE168" s="3"/>
      <c r="BF168" s="3"/>
      <c r="BG168" s="5"/>
      <c r="BH168" s="2"/>
      <c r="BJ168" s="57"/>
      <c r="BK168" s="3"/>
      <c r="BL168" s="3"/>
      <c r="BM168" s="3"/>
      <c r="BN168" s="3"/>
      <c r="BO168" s="5"/>
      <c r="BP168" s="2"/>
      <c r="BR168" s="57"/>
      <c r="BS168" s="3"/>
      <c r="BT168" s="3"/>
      <c r="BU168" s="3"/>
      <c r="BV168" s="3"/>
      <c r="BW168" s="5"/>
      <c r="BX168" s="2"/>
      <c r="BZ168" s="57"/>
      <c r="CA168" s="3"/>
      <c r="CB168" s="3"/>
      <c r="CC168" s="3"/>
      <c r="CD168" s="3"/>
      <c r="CE168" s="5"/>
      <c r="CF168" s="2"/>
      <c r="CH168" s="57"/>
      <c r="CI168" s="3"/>
      <c r="CJ168" s="3"/>
      <c r="CK168" s="3"/>
      <c r="CL168" s="3"/>
      <c r="CM168" s="5"/>
      <c r="CN168" s="2"/>
      <c r="CP168" s="57"/>
      <c r="CQ168" s="3"/>
      <c r="CR168" s="3"/>
      <c r="CS168" s="3"/>
      <c r="CT168" s="3"/>
      <c r="CU168" s="5"/>
      <c r="CV168" s="2"/>
      <c r="CX168" s="57"/>
      <c r="CY168" s="3"/>
      <c r="CZ168" s="3"/>
      <c r="DA168" s="3"/>
      <c r="DB168" s="3"/>
      <c r="DC168" s="5"/>
      <c r="DD168" s="2"/>
      <c r="DF168" s="57"/>
      <c r="DG168" s="3"/>
      <c r="DH168" s="3"/>
      <c r="DI168" s="3"/>
      <c r="DJ168" s="3"/>
      <c r="DK168" s="5"/>
      <c r="DL168" s="2"/>
      <c r="DN168" s="57"/>
      <c r="DO168" s="3"/>
      <c r="DP168" s="3"/>
      <c r="DQ168" s="3"/>
      <c r="DR168" s="3"/>
      <c r="DS168" s="5"/>
      <c r="DT168" s="2"/>
      <c r="DV168" s="57"/>
      <c r="DW168" s="3"/>
      <c r="DX168" s="3"/>
      <c r="DY168" s="3"/>
      <c r="DZ168" s="3"/>
      <c r="EA168" s="5"/>
      <c r="EB168" s="2"/>
      <c r="ED168" s="57"/>
      <c r="EE168" s="3"/>
      <c r="EF168" s="3"/>
      <c r="EG168" s="3"/>
      <c r="EH168" s="3"/>
      <c r="EI168" s="5"/>
      <c r="EJ168" s="2"/>
      <c r="EL168" s="57"/>
      <c r="EM168" s="3"/>
      <c r="EN168" s="3"/>
      <c r="EO168" s="3"/>
      <c r="EP168" s="3"/>
      <c r="EQ168" s="5"/>
      <c r="ER168" s="2"/>
      <c r="ET168" s="57"/>
      <c r="EU168" s="3"/>
      <c r="EV168" s="3"/>
      <c r="EW168" s="3"/>
      <c r="EX168" s="3"/>
      <c r="EY168" s="5"/>
      <c r="EZ168" s="2"/>
      <c r="FB168" s="57"/>
      <c r="FC168" s="3"/>
      <c r="FD168" s="3"/>
      <c r="FE168" s="3"/>
      <c r="FF168" s="3"/>
      <c r="FG168" s="5"/>
      <c r="FH168" s="2"/>
      <c r="FJ168" s="57"/>
      <c r="FK168" s="3"/>
      <c r="FL168" s="3"/>
      <c r="FM168" s="3"/>
      <c r="FN168" s="3"/>
      <c r="FO168" s="5"/>
      <c r="FP168" s="2"/>
      <c r="FR168" s="57"/>
      <c r="FS168" s="3"/>
      <c r="FT168" s="3"/>
      <c r="FU168" s="3"/>
      <c r="FV168" s="3"/>
      <c r="FW168" s="5"/>
      <c r="FX168" s="2"/>
      <c r="FZ168" s="57"/>
      <c r="GA168" s="3"/>
      <c r="GB168" s="3"/>
      <c r="GC168" s="3"/>
      <c r="GD168" s="3"/>
      <c r="GE168" s="5"/>
      <c r="GF168" s="2"/>
      <c r="GH168" s="57"/>
      <c r="GI168" s="3"/>
      <c r="GJ168" s="3"/>
      <c r="GK168" s="3"/>
      <c r="GL168" s="3"/>
      <c r="GM168" s="5"/>
    </row>
    <row r="169" spans="1:195" ht="27" customHeight="1" thickBot="1" x14ac:dyDescent="0.35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5" ht="81.75" customHeight="1" x14ac:dyDescent="0.3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95" ht="93.75" customHeight="1" x14ac:dyDescent="0.3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5" ht="45" customHeight="1" x14ac:dyDescent="0.3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5" ht="50.25" customHeight="1" x14ac:dyDescent="0.3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5" ht="48" customHeight="1" x14ac:dyDescent="0.3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5" ht="79.5" customHeight="1" x14ac:dyDescent="0.3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5" ht="33.75" customHeight="1" x14ac:dyDescent="0.3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3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3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3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7031946175</v>
      </c>
      <c r="H179" s="123">
        <f>+H180</f>
        <v>7031946175</v>
      </c>
    </row>
    <row r="180" spans="1:8" ht="13.5" customHeight="1" x14ac:dyDescent="0.3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7031946175</v>
      </c>
      <c r="H180" s="123">
        <f>SUM(H181:H183)</f>
        <v>7031946175</v>
      </c>
    </row>
    <row r="181" spans="1:8" ht="43.5" customHeight="1" x14ac:dyDescent="0.3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0</v>
      </c>
      <c r="H181" s="123">
        <v>0</v>
      </c>
    </row>
    <row r="182" spans="1:8" ht="45" customHeight="1" x14ac:dyDescent="0.3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3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7031946175</v>
      </c>
      <c r="H183" s="125">
        <v>7031946175</v>
      </c>
    </row>
    <row r="184" spans="1:8" ht="15.6" x14ac:dyDescent="0.3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477725884</v>
      </c>
      <c r="H184" s="123">
        <f>+H185</f>
        <v>477725884</v>
      </c>
    </row>
    <row r="185" spans="1:8" ht="16.5" customHeight="1" thickBot="1" x14ac:dyDescent="0.35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477725884</v>
      </c>
      <c r="H185" s="128">
        <f>+H196</f>
        <v>477725884</v>
      </c>
    </row>
    <row r="186" spans="1:8" ht="6" customHeight="1" thickBot="1" x14ac:dyDescent="0.35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3">
      <c r="A187" s="1998" t="s">
        <v>1</v>
      </c>
      <c r="B187" s="1999"/>
      <c r="C187" s="1999"/>
      <c r="D187" s="1999"/>
      <c r="E187" s="1999"/>
      <c r="F187" s="1999"/>
      <c r="G187" s="1999"/>
      <c r="H187" s="2000"/>
    </row>
    <row r="188" spans="1:8" ht="12" customHeight="1" x14ac:dyDescent="0.3">
      <c r="A188" s="1995" t="s">
        <v>115</v>
      </c>
      <c r="B188" s="1996"/>
      <c r="C188" s="1996"/>
      <c r="D188" s="1996"/>
      <c r="E188" s="1996"/>
      <c r="F188" s="1996"/>
      <c r="G188" s="1996"/>
      <c r="H188" s="1997"/>
    </row>
    <row r="189" spans="1:8" ht="1.5" hidden="1" customHeight="1" x14ac:dyDescent="0.3">
      <c r="A189" s="2"/>
      <c r="H189" s="5"/>
    </row>
    <row r="190" spans="1:8" ht="12" customHeight="1" x14ac:dyDescent="0.3">
      <c r="A190" s="6" t="s">
        <v>0</v>
      </c>
      <c r="H190" s="5"/>
    </row>
    <row r="191" spans="1:8" ht="2.25" hidden="1" customHeight="1" x14ac:dyDescent="0.3">
      <c r="A191" s="2"/>
      <c r="H191" s="7"/>
    </row>
    <row r="192" spans="1:8" ht="15.75" customHeight="1" thickBot="1" x14ac:dyDescent="0.35">
      <c r="A192" s="2" t="s">
        <v>116</v>
      </c>
      <c r="C192" s="57" t="s">
        <v>4</v>
      </c>
      <c r="E192" s="3" t="str">
        <f>E128</f>
        <v>MES:</v>
      </c>
      <c r="F192" s="3" t="str">
        <f>F7</f>
        <v>ABRIL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3">
      <c r="A193" s="2"/>
      <c r="H193" s="5"/>
    </row>
    <row r="194" spans="1:8" ht="15" customHeight="1" thickBot="1" x14ac:dyDescent="0.35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5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3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477725884</v>
      </c>
      <c r="H196" s="123">
        <v>477725884</v>
      </c>
    </row>
    <row r="197" spans="1:8" ht="29.25" customHeight="1" x14ac:dyDescent="0.3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34391529453.57</v>
      </c>
      <c r="F197" s="122">
        <f>+F198</f>
        <v>29652713400.57</v>
      </c>
      <c r="G197" s="122">
        <f>+G198</f>
        <v>5332647768.5699997</v>
      </c>
      <c r="H197" s="123">
        <f>+H198</f>
        <v>5332607150.5699997</v>
      </c>
    </row>
    <row r="198" spans="1:8" ht="16.5" customHeight="1" x14ac:dyDescent="0.3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34391529453.57</v>
      </c>
      <c r="F198" s="122">
        <f>SUM(F199:F205)</f>
        <v>29652713400.57</v>
      </c>
      <c r="G198" s="122">
        <f>SUM(G199:G205)</f>
        <v>5332647768.5699997</v>
      </c>
      <c r="H198" s="123">
        <f>SUM(H199:H205)</f>
        <v>5332607150.5699997</v>
      </c>
    </row>
    <row r="199" spans="1:8" ht="45" customHeight="1" x14ac:dyDescent="0.3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254000000</v>
      </c>
      <c r="G199" s="122">
        <v>0</v>
      </c>
      <c r="H199" s="123">
        <v>0</v>
      </c>
    </row>
    <row r="200" spans="1:8" ht="45" customHeight="1" x14ac:dyDescent="0.3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3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13039242110</v>
      </c>
      <c r="F201" s="122">
        <v>11780182043</v>
      </c>
      <c r="G201" s="122">
        <v>670429041</v>
      </c>
      <c r="H201" s="123">
        <v>670429041</v>
      </c>
    </row>
    <row r="202" spans="1:8" ht="57" customHeight="1" x14ac:dyDescent="0.3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21250000</v>
      </c>
      <c r="G202" s="122">
        <v>0</v>
      </c>
      <c r="H202" s="123">
        <v>0</v>
      </c>
    </row>
    <row r="203" spans="1:8" ht="59.25" customHeight="1" x14ac:dyDescent="0.3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3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1025661668.5700001</v>
      </c>
      <c r="G204" s="122">
        <v>661141577.57000005</v>
      </c>
      <c r="H204" s="123">
        <v>661141577.57000005</v>
      </c>
    </row>
    <row r="205" spans="1:8" ht="60.75" customHeight="1" thickBot="1" x14ac:dyDescent="0.35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18571985799</v>
      </c>
      <c r="F205" s="122">
        <v>16571619689</v>
      </c>
      <c r="G205" s="122">
        <v>4001077150</v>
      </c>
      <c r="H205" s="123">
        <v>4001036532</v>
      </c>
    </row>
    <row r="206" spans="1:8" ht="15" customHeight="1" thickBot="1" x14ac:dyDescent="0.35">
      <c r="A206" s="2001" t="s">
        <v>191</v>
      </c>
      <c r="B206" s="2002"/>
      <c r="C206" s="2003"/>
      <c r="D206" s="152">
        <f>+D143+D139+D11</f>
        <v>2639412084869</v>
      </c>
      <c r="E206" s="152">
        <f>+E143+E139+E11</f>
        <v>1947087693458.8301</v>
      </c>
      <c r="F206" s="152">
        <f>+F143+F139+F11</f>
        <v>1491244083405.5901</v>
      </c>
      <c r="G206" s="152">
        <f>+G143+G139+G11</f>
        <v>776085195070.33008</v>
      </c>
      <c r="H206" s="89">
        <f>+H143+H139+H11</f>
        <v>391290223890.33002</v>
      </c>
    </row>
    <row r="207" spans="1:8" ht="16.5" customHeight="1" x14ac:dyDescent="0.3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3">
      <c r="A208" s="2"/>
      <c r="F208" s="151"/>
      <c r="G208" s="151"/>
      <c r="H208" s="5"/>
    </row>
    <row r="209" spans="1:8" ht="7.5" customHeight="1" x14ac:dyDescent="0.3">
      <c r="A209" s="2"/>
      <c r="F209" s="151"/>
      <c r="G209" s="151"/>
      <c r="H209" s="5"/>
    </row>
    <row r="210" spans="1:8" ht="16.5" hidden="1" customHeight="1" x14ac:dyDescent="0.3">
      <c r="A210" s="2"/>
      <c r="F210" s="151"/>
      <c r="G210" s="151"/>
      <c r="H210" s="5"/>
    </row>
    <row r="211" spans="1:8" ht="16.5" hidden="1" customHeight="1" x14ac:dyDescent="0.3">
      <c r="A211" s="2"/>
      <c r="F211" s="151"/>
      <c r="G211" s="151"/>
      <c r="H211" s="5"/>
    </row>
    <row r="212" spans="1:8" ht="16.5" customHeight="1" x14ac:dyDescent="0.3">
      <c r="A212" s="2"/>
      <c r="F212" s="151"/>
      <c r="G212" s="151"/>
      <c r="H212" s="5"/>
    </row>
    <row r="213" spans="1:8" ht="5.25" customHeight="1" x14ac:dyDescent="0.3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3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3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3">
      <c r="A216" s="6"/>
      <c r="C216" s="156"/>
      <c r="D216" s="1"/>
      <c r="E216" s="1"/>
      <c r="F216" s="102"/>
      <c r="H216" s="157"/>
    </row>
    <row r="217" spans="1:8" ht="16.5" hidden="1" customHeight="1" x14ac:dyDescent="0.3">
      <c r="A217" s="2"/>
      <c r="D217" s="102"/>
      <c r="H217" s="5"/>
    </row>
    <row r="218" spans="1:8" ht="16.5" hidden="1" customHeight="1" x14ac:dyDescent="0.3">
      <c r="A218" s="2"/>
      <c r="D218" s="102"/>
      <c r="E218" s="1"/>
      <c r="H218" s="5"/>
    </row>
    <row r="219" spans="1:8" ht="16.5" customHeight="1" x14ac:dyDescent="0.3">
      <c r="A219" s="2"/>
      <c r="D219" s="102"/>
      <c r="E219" s="1"/>
      <c r="H219" s="5"/>
    </row>
    <row r="220" spans="1:8" x14ac:dyDescent="0.3">
      <c r="A220" s="2"/>
      <c r="D220" s="102"/>
      <c r="E220" s="1"/>
      <c r="H220" s="5"/>
    </row>
    <row r="221" spans="1:8" ht="2.25" customHeight="1" x14ac:dyDescent="0.3">
      <c r="A221" s="2"/>
      <c r="D221" s="102"/>
      <c r="E221" s="1"/>
      <c r="H221" s="5"/>
    </row>
    <row r="222" spans="1:8" x14ac:dyDescent="0.3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3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5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3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5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3">
      <c r="A227" s="2"/>
      <c r="C227" s="150"/>
      <c r="D227" s="161"/>
      <c r="E227" s="149"/>
      <c r="F227" s="151"/>
      <c r="G227" s="151"/>
    </row>
    <row r="230" spans="1:8" x14ac:dyDescent="0.3">
      <c r="E230" s="166"/>
    </row>
  </sheetData>
  <mergeCells count="37">
    <mergeCell ref="A206:C206"/>
    <mergeCell ref="FH163:FO163"/>
    <mergeCell ref="FP163:FW163"/>
    <mergeCell ref="FX163:GE163"/>
    <mergeCell ref="GF163:GM163"/>
    <mergeCell ref="A187:H187"/>
    <mergeCell ref="A188:H188"/>
    <mergeCell ref="DL163:DS163"/>
    <mergeCell ref="DT163:EA163"/>
    <mergeCell ref="EB163:EI163"/>
    <mergeCell ref="EJ163:EQ163"/>
    <mergeCell ref="ER163:EY163"/>
    <mergeCell ref="EZ163:FG163"/>
    <mergeCell ref="BP163:BW163"/>
    <mergeCell ref="BX163:CE163"/>
    <mergeCell ref="CF163:CM163"/>
    <mergeCell ref="CN163:CU163"/>
    <mergeCell ref="CV163:DC163"/>
    <mergeCell ref="DD163:DK163"/>
    <mergeCell ref="T163:AA163"/>
    <mergeCell ref="AB163:AI163"/>
    <mergeCell ref="AJ163:AQ163"/>
    <mergeCell ref="AR163:AY163"/>
    <mergeCell ref="AZ163:BG163"/>
    <mergeCell ref="BH163:BO163"/>
    <mergeCell ref="L163:S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K163"/>
  </mergeCells>
  <printOptions horizontalCentered="1" verticalCentered="1"/>
  <pageMargins left="0.31496062992125984" right="0.31496062992125984" top="0" bottom="0" header="0.31496062992125984" footer="0.31496062992125984"/>
  <pageSetup scale="55" orientation="landscape" r:id="rId1"/>
  <rowBreaks count="5" manualBreakCount="5">
    <brk id="48" max="7" man="1"/>
    <brk id="82" max="7" man="1"/>
    <brk id="122" max="7" man="1"/>
    <brk id="161" max="7" man="1"/>
    <brk id="18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230"/>
  <sheetViews>
    <sheetView topLeftCell="A79" zoomScaleNormal="100" workbookViewId="0">
      <selection activeCell="C5" sqref="C5"/>
    </sheetView>
  </sheetViews>
  <sheetFormatPr baseColWidth="10" defaultRowHeight="14.4" x14ac:dyDescent="0.3"/>
  <cols>
    <col min="1" max="1" width="15.44140625" style="1" customWidth="1"/>
    <col min="2" max="2" width="3.88671875" style="1" customWidth="1"/>
    <col min="3" max="3" width="49.88671875" style="57" customWidth="1"/>
    <col min="4" max="4" width="22.5546875" style="3" customWidth="1"/>
    <col min="5" max="5" width="23" style="3" customWidth="1"/>
    <col min="6" max="6" width="22.88671875" style="3" customWidth="1"/>
    <col min="7" max="7" width="23.44140625" style="3" customWidth="1"/>
    <col min="8" max="8" width="22" style="3" customWidth="1"/>
    <col min="9" max="9" width="3.109375" style="1" customWidth="1"/>
    <col min="10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2" style="1" customWidth="1"/>
    <col min="265" max="265" width="3.109375" style="1" customWidth="1"/>
    <col min="266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2" style="1" customWidth="1"/>
    <col min="521" max="521" width="3.109375" style="1" customWidth="1"/>
    <col min="522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2" style="1" customWidth="1"/>
    <col min="777" max="777" width="3.109375" style="1" customWidth="1"/>
    <col min="778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2" style="1" customWidth="1"/>
    <col min="1033" max="1033" width="3.109375" style="1" customWidth="1"/>
    <col min="1034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2" style="1" customWidth="1"/>
    <col min="1289" max="1289" width="3.109375" style="1" customWidth="1"/>
    <col min="1290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2" style="1" customWidth="1"/>
    <col min="1545" max="1545" width="3.109375" style="1" customWidth="1"/>
    <col min="1546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2" style="1" customWidth="1"/>
    <col min="1801" max="1801" width="3.109375" style="1" customWidth="1"/>
    <col min="1802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2" style="1" customWidth="1"/>
    <col min="2057" max="2057" width="3.109375" style="1" customWidth="1"/>
    <col min="2058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2" style="1" customWidth="1"/>
    <col min="2313" max="2313" width="3.109375" style="1" customWidth="1"/>
    <col min="2314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2" style="1" customWidth="1"/>
    <col min="2569" max="2569" width="3.109375" style="1" customWidth="1"/>
    <col min="2570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2" style="1" customWidth="1"/>
    <col min="2825" max="2825" width="3.109375" style="1" customWidth="1"/>
    <col min="2826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2" style="1" customWidth="1"/>
    <col min="3081" max="3081" width="3.109375" style="1" customWidth="1"/>
    <col min="3082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2" style="1" customWidth="1"/>
    <col min="3337" max="3337" width="3.109375" style="1" customWidth="1"/>
    <col min="3338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2" style="1" customWidth="1"/>
    <col min="3593" max="3593" width="3.109375" style="1" customWidth="1"/>
    <col min="3594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2" style="1" customWidth="1"/>
    <col min="3849" max="3849" width="3.109375" style="1" customWidth="1"/>
    <col min="3850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2" style="1" customWidth="1"/>
    <col min="4105" max="4105" width="3.109375" style="1" customWidth="1"/>
    <col min="4106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2" style="1" customWidth="1"/>
    <col min="4361" max="4361" width="3.109375" style="1" customWidth="1"/>
    <col min="4362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2" style="1" customWidth="1"/>
    <col min="4617" max="4617" width="3.109375" style="1" customWidth="1"/>
    <col min="4618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2" style="1" customWidth="1"/>
    <col min="4873" max="4873" width="3.109375" style="1" customWidth="1"/>
    <col min="4874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2" style="1" customWidth="1"/>
    <col min="5129" max="5129" width="3.109375" style="1" customWidth="1"/>
    <col min="5130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2" style="1" customWidth="1"/>
    <col min="5385" max="5385" width="3.109375" style="1" customWidth="1"/>
    <col min="5386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2" style="1" customWidth="1"/>
    <col min="5641" max="5641" width="3.109375" style="1" customWidth="1"/>
    <col min="5642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2" style="1" customWidth="1"/>
    <col min="5897" max="5897" width="3.109375" style="1" customWidth="1"/>
    <col min="5898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2" style="1" customWidth="1"/>
    <col min="6153" max="6153" width="3.109375" style="1" customWidth="1"/>
    <col min="6154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2" style="1" customWidth="1"/>
    <col min="6409" max="6409" width="3.109375" style="1" customWidth="1"/>
    <col min="6410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2" style="1" customWidth="1"/>
    <col min="6665" max="6665" width="3.109375" style="1" customWidth="1"/>
    <col min="6666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2" style="1" customWidth="1"/>
    <col min="6921" max="6921" width="3.109375" style="1" customWidth="1"/>
    <col min="6922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2" style="1" customWidth="1"/>
    <col min="7177" max="7177" width="3.109375" style="1" customWidth="1"/>
    <col min="7178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2" style="1" customWidth="1"/>
    <col min="7433" max="7433" width="3.109375" style="1" customWidth="1"/>
    <col min="7434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2" style="1" customWidth="1"/>
    <col min="7689" max="7689" width="3.109375" style="1" customWidth="1"/>
    <col min="7690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2" style="1" customWidth="1"/>
    <col min="7945" max="7945" width="3.109375" style="1" customWidth="1"/>
    <col min="7946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2" style="1" customWidth="1"/>
    <col min="8201" max="8201" width="3.109375" style="1" customWidth="1"/>
    <col min="8202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2" style="1" customWidth="1"/>
    <col min="8457" max="8457" width="3.109375" style="1" customWidth="1"/>
    <col min="8458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2" style="1" customWidth="1"/>
    <col min="8713" max="8713" width="3.109375" style="1" customWidth="1"/>
    <col min="8714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2" style="1" customWidth="1"/>
    <col min="8969" max="8969" width="3.109375" style="1" customWidth="1"/>
    <col min="8970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2" style="1" customWidth="1"/>
    <col min="9225" max="9225" width="3.109375" style="1" customWidth="1"/>
    <col min="9226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2" style="1" customWidth="1"/>
    <col min="9481" max="9481" width="3.109375" style="1" customWidth="1"/>
    <col min="9482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2" style="1" customWidth="1"/>
    <col min="9737" max="9737" width="3.109375" style="1" customWidth="1"/>
    <col min="9738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2" style="1" customWidth="1"/>
    <col min="9993" max="9993" width="3.109375" style="1" customWidth="1"/>
    <col min="9994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2" style="1" customWidth="1"/>
    <col min="10249" max="10249" width="3.109375" style="1" customWidth="1"/>
    <col min="10250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2" style="1" customWidth="1"/>
    <col min="10505" max="10505" width="3.109375" style="1" customWidth="1"/>
    <col min="10506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2" style="1" customWidth="1"/>
    <col min="10761" max="10761" width="3.109375" style="1" customWidth="1"/>
    <col min="10762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2" style="1" customWidth="1"/>
    <col min="11017" max="11017" width="3.109375" style="1" customWidth="1"/>
    <col min="11018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2" style="1" customWidth="1"/>
    <col min="11273" max="11273" width="3.109375" style="1" customWidth="1"/>
    <col min="11274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2" style="1" customWidth="1"/>
    <col min="11529" max="11529" width="3.109375" style="1" customWidth="1"/>
    <col min="11530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2" style="1" customWidth="1"/>
    <col min="11785" max="11785" width="3.109375" style="1" customWidth="1"/>
    <col min="11786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2" style="1" customWidth="1"/>
    <col min="12041" max="12041" width="3.109375" style="1" customWidth="1"/>
    <col min="12042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2" style="1" customWidth="1"/>
    <col min="12297" max="12297" width="3.109375" style="1" customWidth="1"/>
    <col min="12298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2" style="1" customWidth="1"/>
    <col min="12553" max="12553" width="3.109375" style="1" customWidth="1"/>
    <col min="12554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2" style="1" customWidth="1"/>
    <col min="12809" max="12809" width="3.109375" style="1" customWidth="1"/>
    <col min="12810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2" style="1" customWidth="1"/>
    <col min="13065" max="13065" width="3.109375" style="1" customWidth="1"/>
    <col min="13066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2" style="1" customWidth="1"/>
    <col min="13321" max="13321" width="3.109375" style="1" customWidth="1"/>
    <col min="13322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2" style="1" customWidth="1"/>
    <col min="13577" max="13577" width="3.109375" style="1" customWidth="1"/>
    <col min="13578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2" style="1" customWidth="1"/>
    <col min="13833" max="13833" width="3.109375" style="1" customWidth="1"/>
    <col min="13834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2" style="1" customWidth="1"/>
    <col min="14089" max="14089" width="3.109375" style="1" customWidth="1"/>
    <col min="14090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2" style="1" customWidth="1"/>
    <col min="14345" max="14345" width="3.109375" style="1" customWidth="1"/>
    <col min="14346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2" style="1" customWidth="1"/>
    <col min="14601" max="14601" width="3.109375" style="1" customWidth="1"/>
    <col min="14602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2" style="1" customWidth="1"/>
    <col min="14857" max="14857" width="3.109375" style="1" customWidth="1"/>
    <col min="14858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2" style="1" customWidth="1"/>
    <col min="15113" max="15113" width="3.109375" style="1" customWidth="1"/>
    <col min="15114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2" style="1" customWidth="1"/>
    <col min="15369" max="15369" width="3.109375" style="1" customWidth="1"/>
    <col min="15370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2" style="1" customWidth="1"/>
    <col min="15625" max="15625" width="3.109375" style="1" customWidth="1"/>
    <col min="15626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2" style="1" customWidth="1"/>
    <col min="15881" max="15881" width="3.109375" style="1" customWidth="1"/>
    <col min="15882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2" style="1" customWidth="1"/>
    <col min="16137" max="16137" width="3.109375" style="1" customWidth="1"/>
    <col min="16138" max="16384" width="11.44140625" style="1"/>
  </cols>
  <sheetData>
    <row r="1" spans="1:8" ht="15" thickBot="1" x14ac:dyDescent="0.35"/>
    <row r="2" spans="1:8" x14ac:dyDescent="0.3">
      <c r="A2" s="1998" t="s">
        <v>1</v>
      </c>
      <c r="B2" s="1999"/>
      <c r="C2" s="1999"/>
      <c r="D2" s="1999"/>
      <c r="E2" s="1999"/>
      <c r="F2" s="1999"/>
      <c r="G2" s="1999"/>
      <c r="H2" s="2000"/>
    </row>
    <row r="3" spans="1:8" ht="11.25" customHeight="1" x14ac:dyDescent="0.3">
      <c r="A3" s="1995" t="s">
        <v>115</v>
      </c>
      <c r="B3" s="1996"/>
      <c r="C3" s="1996"/>
      <c r="D3" s="1996"/>
      <c r="E3" s="1996"/>
      <c r="F3" s="1996"/>
      <c r="G3" s="1996"/>
      <c r="H3" s="1997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116</v>
      </c>
      <c r="C7" s="57" t="s">
        <v>4</v>
      </c>
      <c r="E7" s="3" t="s">
        <v>117</v>
      </c>
      <c r="F7" s="3" t="s">
        <v>228</v>
      </c>
      <c r="G7" s="3" t="s">
        <v>118</v>
      </c>
      <c r="H7" s="5"/>
    </row>
    <row r="8" spans="1:8" ht="9.75" hidden="1" customHeight="1" x14ac:dyDescent="0.3">
      <c r="A8" s="103"/>
      <c r="B8" s="62"/>
      <c r="C8" s="111"/>
      <c r="D8" s="63"/>
      <c r="E8" s="63"/>
      <c r="F8" s="63"/>
      <c r="G8" s="63"/>
      <c r="H8" s="65"/>
    </row>
    <row r="9" spans="1:8" ht="15" thickBot="1" x14ac:dyDescent="0.35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5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2" thickBot="1" x14ac:dyDescent="0.35">
      <c r="A11" s="242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56466834629.440002</v>
      </c>
      <c r="F11" s="109">
        <f>+F12+F58+F117</f>
        <v>31027215294.939999</v>
      </c>
      <c r="G11" s="109">
        <f>+G12+G58+G117</f>
        <v>22567122685.610001</v>
      </c>
      <c r="H11" s="110">
        <f>+H12+H58+H117</f>
        <v>21985954085.610001</v>
      </c>
    </row>
    <row r="12" spans="1:8" ht="15.6" x14ac:dyDescent="0.3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47270918914</v>
      </c>
      <c r="F12" s="120">
        <f>+F13</f>
        <v>22265175432</v>
      </c>
      <c r="G12" s="120">
        <f>+G13</f>
        <v>18001642205</v>
      </c>
      <c r="H12" s="121">
        <f>+H13</f>
        <v>17420473605</v>
      </c>
    </row>
    <row r="13" spans="1:8" ht="15.6" x14ac:dyDescent="0.3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47270918914</v>
      </c>
      <c r="F13" s="122">
        <f>+F14+F34+F37</f>
        <v>22265175432</v>
      </c>
      <c r="G13" s="122">
        <f>+G14+G34+G37</f>
        <v>18001642205</v>
      </c>
      <c r="H13" s="123">
        <f>+H14+H34+H37</f>
        <v>17420473605</v>
      </c>
    </row>
    <row r="14" spans="1:8" ht="14.25" customHeight="1" x14ac:dyDescent="0.3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11262484782</v>
      </c>
      <c r="G14" s="122">
        <f>+G15+G19+G22+G30</f>
        <v>11225511009</v>
      </c>
      <c r="H14" s="123">
        <f>+H15+H19+H22+H30</f>
        <v>11225511009</v>
      </c>
    </row>
    <row r="15" spans="1:8" ht="15.6" x14ac:dyDescent="0.3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9071154602</v>
      </c>
      <c r="G15" s="122">
        <f>SUM(G16:G18)</f>
        <v>9034180829</v>
      </c>
      <c r="H15" s="123">
        <f>SUM(H16:H18)</f>
        <v>9034180829</v>
      </c>
    </row>
    <row r="16" spans="1:8" ht="15.6" x14ac:dyDescent="0.3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8584326234</v>
      </c>
      <c r="G16" s="122">
        <v>8584326234</v>
      </c>
      <c r="H16" s="123">
        <v>8584326234</v>
      </c>
    </row>
    <row r="17" spans="1:8" ht="15.6" x14ac:dyDescent="0.3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410535904</v>
      </c>
      <c r="G17" s="122">
        <v>410535904</v>
      </c>
      <c r="H17" s="123">
        <v>410535904</v>
      </c>
    </row>
    <row r="18" spans="1:8" ht="20.25" customHeight="1" x14ac:dyDescent="0.3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76292464</v>
      </c>
      <c r="G18" s="122">
        <v>39318691</v>
      </c>
      <c r="H18" s="123">
        <v>39318691</v>
      </c>
    </row>
    <row r="19" spans="1:8" ht="15.6" x14ac:dyDescent="0.3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1514477172</v>
      </c>
      <c r="G19" s="122">
        <f>SUM(G20:G21)</f>
        <v>1514477172</v>
      </c>
      <c r="H19" s="123">
        <f>SUM(H20:H21)</f>
        <v>1514477172</v>
      </c>
    </row>
    <row r="20" spans="1:8" ht="15.6" x14ac:dyDescent="0.3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300369520</v>
      </c>
      <c r="G20" s="122">
        <v>300369520</v>
      </c>
      <c r="H20" s="123">
        <v>300369520</v>
      </c>
    </row>
    <row r="21" spans="1:8" ht="15.6" x14ac:dyDescent="0.3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1214107652</v>
      </c>
      <c r="G21" s="122">
        <v>1214107652</v>
      </c>
      <c r="H21" s="123">
        <v>1214107652</v>
      </c>
    </row>
    <row r="22" spans="1:8" ht="15.75" customHeight="1" x14ac:dyDescent="0.3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565437238</v>
      </c>
      <c r="G22" s="122">
        <f>SUM(G23:G29)</f>
        <v>565437238</v>
      </c>
      <c r="H22" s="123">
        <f>SUM(H23:H29)</f>
        <v>565437238</v>
      </c>
    </row>
    <row r="23" spans="1:8" ht="15.6" x14ac:dyDescent="0.3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185170509</v>
      </c>
      <c r="G23" s="122">
        <v>185170509</v>
      </c>
      <c r="H23" s="123">
        <v>185170509</v>
      </c>
    </row>
    <row r="24" spans="1:8" ht="15.6" x14ac:dyDescent="0.3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38046420</v>
      </c>
      <c r="G24" s="122">
        <v>38046420</v>
      </c>
      <c r="H24" s="123">
        <v>38046420</v>
      </c>
    </row>
    <row r="25" spans="1:8" ht="15.6" x14ac:dyDescent="0.3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759815</v>
      </c>
      <c r="G25" s="122">
        <v>759815</v>
      </c>
      <c r="H25" s="123">
        <v>759815</v>
      </c>
    </row>
    <row r="26" spans="1:8" ht="15.6" x14ac:dyDescent="0.3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9035911</v>
      </c>
      <c r="G26" s="124">
        <v>9035911</v>
      </c>
      <c r="H26" s="125">
        <v>9035911</v>
      </c>
    </row>
    <row r="27" spans="1:8" ht="15.6" x14ac:dyDescent="0.3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326204172</v>
      </c>
      <c r="G27" s="122">
        <v>326204172</v>
      </c>
      <c r="H27" s="123">
        <v>326204172</v>
      </c>
    </row>
    <row r="28" spans="1:8" ht="15.6" x14ac:dyDescent="0.3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6220411</v>
      </c>
      <c r="G28" s="122">
        <v>6220411</v>
      </c>
      <c r="H28" s="123">
        <v>6220411</v>
      </c>
    </row>
    <row r="29" spans="1:8" ht="15.6" x14ac:dyDescent="0.3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2" x14ac:dyDescent="0.3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111415770</v>
      </c>
      <c r="G30" s="122">
        <f>+G31+G32</f>
        <v>111415770</v>
      </c>
      <c r="H30" s="123">
        <f>+H31+H32</f>
        <v>111415770</v>
      </c>
    </row>
    <row r="31" spans="1:8" ht="15.6" x14ac:dyDescent="0.3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35502032</v>
      </c>
      <c r="G31" s="122">
        <v>35502032</v>
      </c>
      <c r="H31" s="123">
        <v>35502032</v>
      </c>
    </row>
    <row r="32" spans="1:8" ht="15.6" x14ac:dyDescent="0.3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75913738</v>
      </c>
      <c r="G32" s="122">
        <v>75913738</v>
      </c>
      <c r="H32" s="123">
        <v>75913738</v>
      </c>
    </row>
    <row r="33" spans="1:8" ht="30.75" customHeight="1" x14ac:dyDescent="0.3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7545316209</v>
      </c>
      <c r="F34" s="124">
        <f>SUM(F35:F36)</f>
        <v>7284428511</v>
      </c>
      <c r="G34" s="124">
        <f>SUM(G35:G36)</f>
        <v>3057869057</v>
      </c>
      <c r="H34" s="125">
        <f>SUM(H35:H36)</f>
        <v>3057869057</v>
      </c>
    </row>
    <row r="35" spans="1:8" ht="15.6" x14ac:dyDescent="0.3">
      <c r="A35" s="26">
        <v>10212</v>
      </c>
      <c r="B35" s="27">
        <v>20</v>
      </c>
      <c r="C35" s="30" t="s">
        <v>35</v>
      </c>
      <c r="D35" s="122">
        <v>590000000</v>
      </c>
      <c r="E35" s="122">
        <v>484174874</v>
      </c>
      <c r="F35" s="122">
        <v>310702785</v>
      </c>
      <c r="G35" s="122">
        <v>20702785</v>
      </c>
      <c r="H35" s="123">
        <v>20702785</v>
      </c>
    </row>
    <row r="36" spans="1:8" ht="15.6" x14ac:dyDescent="0.3">
      <c r="A36" s="26">
        <v>10214</v>
      </c>
      <c r="B36" s="27">
        <v>20</v>
      </c>
      <c r="C36" s="30" t="s">
        <v>36</v>
      </c>
      <c r="D36" s="122">
        <v>8321457434</v>
      </c>
      <c r="E36" s="122">
        <v>7061141335</v>
      </c>
      <c r="F36" s="122">
        <v>6973725726</v>
      </c>
      <c r="G36" s="122">
        <v>3037166272</v>
      </c>
      <c r="H36" s="123">
        <v>3037166272</v>
      </c>
    </row>
    <row r="37" spans="1:8" ht="31.5" customHeight="1" x14ac:dyDescent="0.3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3718262139</v>
      </c>
      <c r="G37" s="122">
        <f>+G38+G42+G46+G47</f>
        <v>3718262139</v>
      </c>
      <c r="H37" s="123">
        <f>+H38+H42+H46+H47</f>
        <v>3137093539</v>
      </c>
    </row>
    <row r="38" spans="1:8" ht="15.6" x14ac:dyDescent="0.3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1869753529</v>
      </c>
      <c r="G38" s="122">
        <f>SUM(G39:G41)</f>
        <v>1869753529</v>
      </c>
      <c r="H38" s="123">
        <f>SUM(H39:H41)</f>
        <v>1492481729</v>
      </c>
    </row>
    <row r="39" spans="1:8" ht="15.6" x14ac:dyDescent="0.3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385636200</v>
      </c>
      <c r="G39" s="122">
        <v>385636200</v>
      </c>
      <c r="H39" s="123">
        <v>304897800</v>
      </c>
    </row>
    <row r="40" spans="1:8" ht="31.2" x14ac:dyDescent="0.3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675194304</v>
      </c>
      <c r="G40" s="122">
        <v>675194304</v>
      </c>
      <c r="H40" s="123">
        <v>541257904</v>
      </c>
    </row>
    <row r="41" spans="1:8" ht="15.6" x14ac:dyDescent="0.3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808923025</v>
      </c>
      <c r="G41" s="122">
        <v>808923025</v>
      </c>
      <c r="H41" s="123">
        <v>646326025</v>
      </c>
    </row>
    <row r="42" spans="1:8" ht="15.6" x14ac:dyDescent="0.3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1366436300</v>
      </c>
      <c r="G42" s="122">
        <f>+G43+G44+G45</f>
        <v>1366436300</v>
      </c>
      <c r="H42" s="123">
        <f>+H43+H44+H45</f>
        <v>1263471600</v>
      </c>
    </row>
    <row r="43" spans="1:8" ht="15.6" x14ac:dyDescent="0.3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859449448</v>
      </c>
      <c r="G43" s="122">
        <v>859449448</v>
      </c>
      <c r="H43" s="123">
        <v>859449448</v>
      </c>
    </row>
    <row r="44" spans="1:8" ht="31.2" x14ac:dyDescent="0.3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459528136</v>
      </c>
      <c r="G44" s="122">
        <v>459528136</v>
      </c>
      <c r="H44" s="123">
        <v>366079536</v>
      </c>
    </row>
    <row r="45" spans="1:8" ht="46.8" x14ac:dyDescent="0.3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47458716</v>
      </c>
      <c r="G45" s="122">
        <v>47458716</v>
      </c>
      <c r="H45" s="123">
        <v>37942616</v>
      </c>
    </row>
    <row r="46" spans="1:8" ht="15.6" x14ac:dyDescent="0.3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289234370</v>
      </c>
      <c r="G46" s="122">
        <v>289234370</v>
      </c>
      <c r="H46" s="123">
        <v>228677470</v>
      </c>
    </row>
    <row r="47" spans="1:8" ht="16.2" thickBot="1" x14ac:dyDescent="0.35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192837940</v>
      </c>
      <c r="G47" s="127">
        <v>192837940</v>
      </c>
      <c r="H47" s="128">
        <v>152462740</v>
      </c>
    </row>
    <row r="48" spans="1:8" ht="6" customHeight="1" thickBot="1" x14ac:dyDescent="0.35">
      <c r="A48" s="38"/>
      <c r="B48" s="39"/>
      <c r="C48" s="75"/>
      <c r="D48" s="129"/>
      <c r="E48" s="129"/>
      <c r="F48" s="42"/>
      <c r="G48" s="129"/>
      <c r="H48" s="130"/>
    </row>
    <row r="49" spans="1:8" x14ac:dyDescent="0.3">
      <c r="A49" s="1998" t="s">
        <v>1</v>
      </c>
      <c r="B49" s="1999"/>
      <c r="C49" s="1999"/>
      <c r="D49" s="1999"/>
      <c r="E49" s="1999"/>
      <c r="F49" s="1999"/>
      <c r="G49" s="1999"/>
      <c r="H49" s="2000"/>
    </row>
    <row r="50" spans="1:8" x14ac:dyDescent="0.3">
      <c r="A50" s="1995" t="s">
        <v>115</v>
      </c>
      <c r="B50" s="1996"/>
      <c r="C50" s="1996"/>
      <c r="D50" s="1996"/>
      <c r="E50" s="1996"/>
      <c r="F50" s="1996"/>
      <c r="G50" s="1996"/>
      <c r="H50" s="1997"/>
    </row>
    <row r="51" spans="1:8" hidden="1" x14ac:dyDescent="0.3">
      <c r="A51" s="2"/>
      <c r="H51" s="5"/>
    </row>
    <row r="52" spans="1:8" x14ac:dyDescent="0.3">
      <c r="A52" s="6" t="s">
        <v>0</v>
      </c>
      <c r="D52" s="131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116</v>
      </c>
      <c r="C54" s="57" t="s">
        <v>4</v>
      </c>
      <c r="E54" s="3" t="str">
        <f>E7</f>
        <v>MES:</v>
      </c>
      <c r="F54" s="3" t="str">
        <f>F7</f>
        <v>MAYO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3">
      <c r="A55" s="2"/>
      <c r="H55" s="5"/>
    </row>
    <row r="56" spans="1:8" ht="15" thickBot="1" x14ac:dyDescent="0.35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5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3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7994444923.4400005</v>
      </c>
      <c r="F58" s="142">
        <f>+F59</f>
        <v>7560569070.9399996</v>
      </c>
      <c r="G58" s="142">
        <f>+G59</f>
        <v>3364009688.6100001</v>
      </c>
      <c r="H58" s="143">
        <f>+H59</f>
        <v>3364009688.6100001</v>
      </c>
    </row>
    <row r="59" spans="1:8" ht="15.6" x14ac:dyDescent="0.3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7994444923.4400005</v>
      </c>
      <c r="F59" s="122">
        <f>+F65+F60</f>
        <v>7560569070.9399996</v>
      </c>
      <c r="G59" s="122">
        <f>+G65+G60</f>
        <v>3364009688.6100001</v>
      </c>
      <c r="H59" s="123">
        <f>+H65+H60</f>
        <v>3364009688.6100001</v>
      </c>
    </row>
    <row r="60" spans="1:8" ht="20.25" customHeight="1" x14ac:dyDescent="0.3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6" x14ac:dyDescent="0.3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3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3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3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3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7994444923.4400005</v>
      </c>
      <c r="F65" s="122">
        <f>+F69+F66+F75+F91+F94+F96+F101+F105+F110+F111+F115+F107</f>
        <v>7560569070.9399996</v>
      </c>
      <c r="G65" s="122">
        <f>+G69+G66+G75+G91+G94+G96+G101+G105+G110+G111+G115+G107</f>
        <v>3364009688.6100001</v>
      </c>
      <c r="H65" s="123">
        <f>+H69+H66+H75+H91+H94+H96+H101+H105+H110+H111+H115+H107</f>
        <v>3364009688.6100001</v>
      </c>
    </row>
    <row r="66" spans="1:8" ht="22.5" customHeight="1" x14ac:dyDescent="0.3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3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3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3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72463386.590000004</v>
      </c>
      <c r="F69" s="122">
        <f>SUM(F70:F74)</f>
        <v>72462471.590000004</v>
      </c>
      <c r="G69" s="122">
        <f>SUM(G70:G74)</f>
        <v>30707329</v>
      </c>
      <c r="H69" s="123">
        <f>SUM(H70:H74)</f>
        <v>30707329</v>
      </c>
    </row>
    <row r="70" spans="1:8" ht="31.5" customHeight="1" x14ac:dyDescent="0.3">
      <c r="A70" s="26">
        <v>20441</v>
      </c>
      <c r="B70" s="27">
        <v>20</v>
      </c>
      <c r="C70" s="30" t="s">
        <v>51</v>
      </c>
      <c r="D70" s="122">
        <v>60000000</v>
      </c>
      <c r="E70" s="122">
        <v>52404658</v>
      </c>
      <c r="F70" s="122">
        <v>52404033</v>
      </c>
      <c r="G70" s="122">
        <v>13832882</v>
      </c>
      <c r="H70" s="123">
        <v>13832882</v>
      </c>
    </row>
    <row r="71" spans="1:8" ht="31.5" customHeight="1" x14ac:dyDescent="0.3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3">
      <c r="A72" s="26">
        <v>204415</v>
      </c>
      <c r="B72" s="27">
        <v>20</v>
      </c>
      <c r="C72" s="30" t="s">
        <v>144</v>
      </c>
      <c r="D72" s="122">
        <v>60000000</v>
      </c>
      <c r="E72" s="122">
        <v>17717947.59</v>
      </c>
      <c r="F72" s="122">
        <v>17717791.59</v>
      </c>
      <c r="G72" s="122">
        <v>14533800</v>
      </c>
      <c r="H72" s="123">
        <v>14533800</v>
      </c>
    </row>
    <row r="73" spans="1:8" ht="31.5" customHeight="1" x14ac:dyDescent="0.3">
      <c r="A73" s="26">
        <v>204418</v>
      </c>
      <c r="B73" s="27">
        <v>20</v>
      </c>
      <c r="C73" s="30" t="s">
        <v>145</v>
      </c>
      <c r="D73" s="122">
        <v>6000000</v>
      </c>
      <c r="E73" s="122">
        <v>1540781</v>
      </c>
      <c r="F73" s="122">
        <v>1540647</v>
      </c>
      <c r="G73" s="122">
        <v>1540647</v>
      </c>
      <c r="H73" s="123">
        <v>1540647</v>
      </c>
    </row>
    <row r="74" spans="1:8" ht="31.5" customHeight="1" x14ac:dyDescent="0.3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3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231074025</v>
      </c>
      <c r="H75" s="123">
        <f>SUM(H76:H81)</f>
        <v>231074025</v>
      </c>
    </row>
    <row r="76" spans="1:8" ht="31.5" customHeight="1" x14ac:dyDescent="0.3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3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3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28693775</v>
      </c>
      <c r="H78" s="123">
        <v>28693775</v>
      </c>
    </row>
    <row r="79" spans="1:8" ht="31.5" customHeight="1" x14ac:dyDescent="0.3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53709871</v>
      </c>
      <c r="H79" s="123">
        <v>53709871</v>
      </c>
    </row>
    <row r="80" spans="1:8" ht="31.5" customHeight="1" x14ac:dyDescent="0.3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126447950</v>
      </c>
      <c r="H80" s="123">
        <v>126447950</v>
      </c>
    </row>
    <row r="81" spans="1:8" ht="31.5" customHeight="1" thickBot="1" x14ac:dyDescent="0.35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2" thickBot="1" x14ac:dyDescent="0.35">
      <c r="A82" s="38"/>
      <c r="B82" s="39"/>
      <c r="C82" s="75"/>
      <c r="D82" s="129"/>
      <c r="E82" s="129"/>
      <c r="F82" s="129"/>
      <c r="G82" s="129"/>
      <c r="H82" s="129"/>
    </row>
    <row r="83" spans="1:8" x14ac:dyDescent="0.3">
      <c r="A83" s="1998" t="s">
        <v>1</v>
      </c>
      <c r="B83" s="1999"/>
      <c r="C83" s="1999"/>
      <c r="D83" s="1999"/>
      <c r="E83" s="1999"/>
      <c r="F83" s="1999"/>
      <c r="G83" s="1999"/>
      <c r="H83" s="2000"/>
    </row>
    <row r="84" spans="1:8" x14ac:dyDescent="0.3">
      <c r="A84" s="1995" t="s">
        <v>115</v>
      </c>
      <c r="B84" s="1996"/>
      <c r="C84" s="1996"/>
      <c r="D84" s="1996"/>
      <c r="E84" s="1996"/>
      <c r="F84" s="1996"/>
      <c r="G84" s="1996"/>
      <c r="H84" s="1997"/>
    </row>
    <row r="85" spans="1:8" x14ac:dyDescent="0.3">
      <c r="A85" s="6" t="s">
        <v>0</v>
      </c>
      <c r="H85" s="5"/>
    </row>
    <row r="86" spans="1:8" ht="3.75" customHeight="1" x14ac:dyDescent="0.3">
      <c r="A86" s="2"/>
      <c r="H86" s="7"/>
    </row>
    <row r="87" spans="1:8" ht="15" thickBot="1" x14ac:dyDescent="0.35">
      <c r="A87" s="2" t="s">
        <v>116</v>
      </c>
      <c r="C87" s="57" t="s">
        <v>4</v>
      </c>
      <c r="E87" s="3" t="str">
        <f>E54</f>
        <v>MES:</v>
      </c>
      <c r="F87" s="3" t="str">
        <f>F7</f>
        <v>MAYO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3">
      <c r="A88" s="2"/>
      <c r="H88" s="5"/>
    </row>
    <row r="89" spans="1:8" ht="15" thickBot="1" x14ac:dyDescent="0.35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5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3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63660484</v>
      </c>
      <c r="F91" s="122">
        <f>+F92+F93</f>
        <v>63591841.890000001</v>
      </c>
      <c r="G91" s="122">
        <f>+G92+G93</f>
        <v>12739872</v>
      </c>
      <c r="H91" s="123">
        <f>+H92+H93</f>
        <v>12739872</v>
      </c>
    </row>
    <row r="92" spans="1:8" ht="18.75" customHeight="1" x14ac:dyDescent="0.3">
      <c r="A92" s="26">
        <v>20465</v>
      </c>
      <c r="B92" s="27">
        <v>20</v>
      </c>
      <c r="C92" s="30" t="s">
        <v>60</v>
      </c>
      <c r="D92" s="122">
        <v>95000000</v>
      </c>
      <c r="E92" s="122">
        <v>63555947</v>
      </c>
      <c r="F92" s="122">
        <v>63487323.890000001</v>
      </c>
      <c r="G92" s="122">
        <v>12635354</v>
      </c>
      <c r="H92" s="123">
        <v>12635354</v>
      </c>
    </row>
    <row r="93" spans="1:8" ht="18.75" customHeight="1" x14ac:dyDescent="0.3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3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50366933</v>
      </c>
      <c r="F94" s="122">
        <f>+F95</f>
        <v>50304676</v>
      </c>
      <c r="G94" s="122">
        <f>+G95</f>
        <v>21884690</v>
      </c>
      <c r="H94" s="123">
        <f>+H95</f>
        <v>21884690</v>
      </c>
    </row>
    <row r="95" spans="1:8" ht="18.75" customHeight="1" x14ac:dyDescent="0.3">
      <c r="A95" s="26">
        <v>20476</v>
      </c>
      <c r="B95" s="27">
        <v>20</v>
      </c>
      <c r="C95" s="30" t="s">
        <v>62</v>
      </c>
      <c r="D95" s="122">
        <v>75599980</v>
      </c>
      <c r="E95" s="122">
        <v>50366933</v>
      </c>
      <c r="F95" s="122">
        <v>50304676</v>
      </c>
      <c r="G95" s="122">
        <v>21884690</v>
      </c>
      <c r="H95" s="123">
        <v>21884690</v>
      </c>
    </row>
    <row r="96" spans="1:8" ht="18.75" customHeight="1" x14ac:dyDescent="0.3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257973829</v>
      </c>
      <c r="F96" s="122">
        <f>SUM(F97:F100)</f>
        <v>113057763.70999999</v>
      </c>
      <c r="G96" s="122">
        <f>SUM(G97:G100)</f>
        <v>111137930.70999999</v>
      </c>
      <c r="H96" s="123">
        <f>SUM(H97:H100)</f>
        <v>111137930.70999999</v>
      </c>
    </row>
    <row r="97" spans="1:8" ht="18.75" customHeight="1" x14ac:dyDescent="0.3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1026234</v>
      </c>
      <c r="G97" s="122">
        <v>1026234</v>
      </c>
      <c r="H97" s="123">
        <v>1026234</v>
      </c>
    </row>
    <row r="98" spans="1:8" ht="18.75" customHeight="1" x14ac:dyDescent="0.3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94891490</v>
      </c>
      <c r="G98" s="122">
        <v>94891490</v>
      </c>
      <c r="H98" s="123">
        <v>94891490</v>
      </c>
    </row>
    <row r="99" spans="1:8" ht="18.75" customHeight="1" x14ac:dyDescent="0.3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4304271.71</v>
      </c>
      <c r="G99" s="122">
        <v>4304271.71</v>
      </c>
      <c r="H99" s="123">
        <v>4304271.71</v>
      </c>
    </row>
    <row r="100" spans="1:8" ht="18.75" customHeight="1" x14ac:dyDescent="0.3">
      <c r="A100" s="26">
        <v>20486</v>
      </c>
      <c r="B100" s="27">
        <v>20</v>
      </c>
      <c r="C100" s="30" t="s">
        <v>64</v>
      </c>
      <c r="D100" s="122">
        <v>70000000</v>
      </c>
      <c r="E100" s="122">
        <v>37473829</v>
      </c>
      <c r="F100" s="122">
        <v>12835768</v>
      </c>
      <c r="G100" s="122">
        <v>10915935</v>
      </c>
      <c r="H100" s="123">
        <v>10915935</v>
      </c>
    </row>
    <row r="101" spans="1:8" ht="18.75" customHeight="1" x14ac:dyDescent="0.3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3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3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3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3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2169836503</v>
      </c>
      <c r="H105" s="123">
        <f>+H106</f>
        <v>2169836503</v>
      </c>
    </row>
    <row r="106" spans="1:8" ht="18.75" customHeight="1" x14ac:dyDescent="0.3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2169836503</v>
      </c>
      <c r="H106" s="123">
        <v>2169836503</v>
      </c>
    </row>
    <row r="107" spans="1:8" ht="18.75" customHeight="1" x14ac:dyDescent="0.3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52044577</v>
      </c>
      <c r="F107" s="122">
        <f>+F108+F109</f>
        <v>52043920</v>
      </c>
      <c r="G107" s="122">
        <f>+G108+G109</f>
        <v>21766682</v>
      </c>
      <c r="H107" s="123">
        <f>+H108+H109</f>
        <v>21766682</v>
      </c>
    </row>
    <row r="108" spans="1:8" ht="18.75" customHeight="1" x14ac:dyDescent="0.3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34824813</v>
      </c>
      <c r="F108" s="122">
        <v>34824156</v>
      </c>
      <c r="G108" s="122">
        <v>9340262</v>
      </c>
      <c r="H108" s="123">
        <v>9340262</v>
      </c>
    </row>
    <row r="109" spans="1:8" ht="18.75" customHeight="1" x14ac:dyDescent="0.3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17219764</v>
      </c>
      <c r="F109" s="122">
        <v>17219764</v>
      </c>
      <c r="G109" s="122">
        <v>12426420</v>
      </c>
      <c r="H109" s="123">
        <v>12426420</v>
      </c>
    </row>
    <row r="110" spans="1:8" ht="18.75" customHeight="1" x14ac:dyDescent="0.3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3052818.9</v>
      </c>
      <c r="G110" s="122">
        <v>3052818.9</v>
      </c>
      <c r="H110" s="123">
        <v>3052818.9</v>
      </c>
    </row>
    <row r="111" spans="1:8" ht="18.75" customHeight="1" x14ac:dyDescent="0.3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209639000</v>
      </c>
      <c r="G111" s="122">
        <f>SUM(G112:G114)</f>
        <v>9639000</v>
      </c>
      <c r="H111" s="123">
        <f>SUM(H112:H114)</f>
        <v>9639000</v>
      </c>
    </row>
    <row r="112" spans="1:8" ht="18.75" customHeight="1" x14ac:dyDescent="0.3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3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3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9639000</v>
      </c>
      <c r="G114" s="122">
        <v>9639000</v>
      </c>
      <c r="H114" s="123">
        <v>9639000</v>
      </c>
    </row>
    <row r="115" spans="1:8" ht="18.75" customHeight="1" x14ac:dyDescent="0.3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676821943</v>
      </c>
      <c r="G115" s="122">
        <f>+G116</f>
        <v>248622890</v>
      </c>
      <c r="H115" s="123">
        <f>+H116</f>
        <v>248622890</v>
      </c>
    </row>
    <row r="116" spans="1:8" ht="18.75" customHeight="1" x14ac:dyDescent="0.3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676821943</v>
      </c>
      <c r="G116" s="122">
        <v>248622890</v>
      </c>
      <c r="H116" s="123">
        <v>248622890</v>
      </c>
    </row>
    <row r="117" spans="1:8" ht="18.75" customHeight="1" x14ac:dyDescent="0.3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1201470792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3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3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3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5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1201470792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2" thickBot="1" x14ac:dyDescent="0.35">
      <c r="A122" s="38"/>
      <c r="B122" s="39"/>
      <c r="C122" s="75"/>
      <c r="D122" s="42"/>
      <c r="E122" s="42"/>
      <c r="F122" s="42"/>
      <c r="G122" s="42"/>
      <c r="H122" s="42"/>
    </row>
    <row r="123" spans="1:8" x14ac:dyDescent="0.3">
      <c r="A123" s="1998" t="s">
        <v>1</v>
      </c>
      <c r="B123" s="1999"/>
      <c r="C123" s="1999"/>
      <c r="D123" s="1999"/>
      <c r="E123" s="1999"/>
      <c r="F123" s="1999"/>
      <c r="G123" s="1999"/>
      <c r="H123" s="2000"/>
    </row>
    <row r="124" spans="1:8" ht="12" customHeight="1" x14ac:dyDescent="0.3">
      <c r="A124" s="1995" t="s">
        <v>115</v>
      </c>
      <c r="B124" s="1996"/>
      <c r="C124" s="1996"/>
      <c r="D124" s="1996"/>
      <c r="E124" s="1996"/>
      <c r="F124" s="1996"/>
      <c r="G124" s="1996"/>
      <c r="H124" s="1997"/>
    </row>
    <row r="125" spans="1:8" ht="3" hidden="1" customHeight="1" x14ac:dyDescent="0.3">
      <c r="A125" s="2"/>
      <c r="H125" s="5"/>
    </row>
    <row r="126" spans="1:8" ht="14.25" customHeight="1" x14ac:dyDescent="0.3">
      <c r="A126" s="6" t="s">
        <v>0</v>
      </c>
      <c r="H126" s="5"/>
    </row>
    <row r="127" spans="1:8" ht="9.75" hidden="1" customHeight="1" x14ac:dyDescent="0.3">
      <c r="A127" s="2"/>
      <c r="H127" s="7"/>
    </row>
    <row r="128" spans="1:8" x14ac:dyDescent="0.3">
      <c r="A128" s="2" t="s">
        <v>116</v>
      </c>
      <c r="C128" s="57" t="s">
        <v>4</v>
      </c>
      <c r="E128" s="3" t="str">
        <f>E87</f>
        <v>MES:</v>
      </c>
      <c r="F128" s="3" t="str">
        <f>F7</f>
        <v>MAYO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5">
      <c r="A129" s="2"/>
      <c r="H129" s="5"/>
    </row>
    <row r="130" spans="1:8" ht="15" thickBot="1" x14ac:dyDescent="0.35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5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6" x14ac:dyDescent="0.3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1201470792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6" x14ac:dyDescent="0.3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6" x14ac:dyDescent="0.3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1201240974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6" x14ac:dyDescent="0.3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6" x14ac:dyDescent="0.3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6" x14ac:dyDescent="0.3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2" thickBot="1" x14ac:dyDescent="0.35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1201240974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5">
      <c r="A139" s="242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6" x14ac:dyDescent="0.3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6" x14ac:dyDescent="0.3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5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5">
      <c r="A143" s="242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1607073038929.5701</v>
      </c>
      <c r="F143" s="109">
        <f>+F144+F179+F184+F197</f>
        <v>1148833473446.5701</v>
      </c>
      <c r="G143" s="109">
        <f>+G144+G179+G184+G197</f>
        <v>447532699320.57001</v>
      </c>
      <c r="H143" s="110">
        <f>+H144+H179+H184+H197</f>
        <v>63321684864.57</v>
      </c>
    </row>
    <row r="144" spans="1:8" ht="21.75" customHeight="1" x14ac:dyDescent="0.3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1462189986649</v>
      </c>
      <c r="F144" s="122">
        <f>+F145</f>
        <v>1081541202974</v>
      </c>
      <c r="G144" s="122">
        <f>+G145</f>
        <v>423524066253</v>
      </c>
      <c r="H144" s="123">
        <f>+H145</f>
        <v>39313051797</v>
      </c>
    </row>
    <row r="145" spans="1:8" ht="15.6" x14ac:dyDescent="0.3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1462189986649</v>
      </c>
      <c r="F145" s="122">
        <f>+F146+F147+F148+F149+F150+F151+F152+F153+F154+F155+F156+F157+F158+F159+F160+F170+F171+F172+F173+F174+F175+F176+F177+F178</f>
        <v>1081541202974</v>
      </c>
      <c r="G145" s="122">
        <f>+G146+G147+G148+G149+G150+G151+G152+G153+G154+G155+G156+G157+G158+G159+G160+G170+G171+G172+G173+G174+G175+G176+G177+G178</f>
        <v>423524066253</v>
      </c>
      <c r="H145" s="123">
        <f>+H146+H147+H148+H149+H150+H151+H152+H153+H154+H155+H156+H157+H158+H159+H160+H170+H171+H172+H173+H174+H175+H176+H177+H178</f>
        <v>39313051797</v>
      </c>
    </row>
    <row r="146" spans="1:8" ht="30" customHeight="1" x14ac:dyDescent="0.3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3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3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3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3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f>8528359387+8169601565</f>
        <v>16697960952</v>
      </c>
      <c r="F150" s="122">
        <v>7760817277</v>
      </c>
      <c r="G150" s="122">
        <v>3547639131</v>
      </c>
      <c r="H150" s="123">
        <v>670518181</v>
      </c>
    </row>
    <row r="151" spans="1:8" ht="45" customHeight="1" x14ac:dyDescent="0.3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35816541472</v>
      </c>
      <c r="F151" s="122">
        <v>816541472</v>
      </c>
      <c r="G151" s="122"/>
      <c r="H151" s="123">
        <v>0</v>
      </c>
    </row>
    <row r="152" spans="1:8" ht="31.5" customHeight="1" x14ac:dyDescent="0.3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3891591524</v>
      </c>
      <c r="F152" s="122">
        <v>3891591524</v>
      </c>
      <c r="G152" s="122">
        <v>162538434</v>
      </c>
      <c r="H152" s="123">
        <v>162538434</v>
      </c>
    </row>
    <row r="153" spans="1:8" ht="31.5" customHeight="1" x14ac:dyDescent="0.3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3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3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3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3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3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3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5">
      <c r="A160" s="32">
        <v>240106009</v>
      </c>
      <c r="B160" s="33">
        <v>10</v>
      </c>
      <c r="C160" s="73" t="s">
        <v>182</v>
      </c>
      <c r="D160" s="127">
        <v>59971937176</v>
      </c>
      <c r="E160" s="122">
        <v>59971937176</v>
      </c>
      <c r="F160" s="127">
        <v>59971937176</v>
      </c>
      <c r="G160" s="127">
        <v>59971937176</v>
      </c>
      <c r="H160" s="128">
        <v>0</v>
      </c>
    </row>
    <row r="161" spans="1:188" ht="8.25" customHeight="1" thickBot="1" x14ac:dyDescent="0.35">
      <c r="A161" s="38"/>
      <c r="B161" s="39"/>
      <c r="C161" s="75"/>
      <c r="D161" s="129"/>
      <c r="E161" s="129"/>
      <c r="F161" s="129"/>
      <c r="G161" s="129"/>
      <c r="H161" s="129"/>
    </row>
    <row r="162" spans="1:188" x14ac:dyDescent="0.3">
      <c r="A162" s="1998" t="s">
        <v>1</v>
      </c>
      <c r="B162" s="1999"/>
      <c r="C162" s="1999"/>
      <c r="D162" s="1999"/>
      <c r="E162" s="1999"/>
      <c r="F162" s="1999"/>
      <c r="G162" s="1999"/>
      <c r="H162" s="2000"/>
    </row>
    <row r="163" spans="1:188" ht="14.25" customHeight="1" x14ac:dyDescent="0.3">
      <c r="A163" s="1995" t="s">
        <v>115</v>
      </c>
      <c r="B163" s="1996"/>
      <c r="C163" s="1996"/>
      <c r="D163" s="1996"/>
      <c r="E163" s="1996"/>
      <c r="F163" s="1996"/>
      <c r="G163" s="1996"/>
      <c r="H163" s="1997"/>
      <c r="I163" s="241"/>
      <c r="J163" s="1996"/>
      <c r="K163" s="1996"/>
      <c r="L163" s="1997"/>
      <c r="M163" s="1996"/>
      <c r="N163" s="1996"/>
      <c r="O163" s="1996"/>
      <c r="P163" s="1996"/>
      <c r="Q163" s="1996"/>
      <c r="R163" s="1996"/>
      <c r="S163" s="1996"/>
      <c r="T163" s="1996"/>
      <c r="U163" s="1996"/>
      <c r="V163" s="1996"/>
      <c r="W163" s="1996"/>
      <c r="X163" s="1996"/>
      <c r="Y163" s="1996"/>
      <c r="Z163" s="1996"/>
      <c r="AA163" s="1996"/>
      <c r="AB163" s="1996"/>
      <c r="AC163" s="1996"/>
      <c r="AD163" s="1996"/>
      <c r="AE163" s="1996"/>
      <c r="AF163" s="1996"/>
      <c r="AG163" s="1996"/>
      <c r="AH163" s="1996"/>
      <c r="AI163" s="1996"/>
      <c r="AJ163" s="1996"/>
      <c r="AK163" s="1996"/>
      <c r="AL163" s="1996"/>
      <c r="AM163" s="1996"/>
      <c r="AN163" s="1996"/>
      <c r="AO163" s="1996"/>
      <c r="AP163" s="1996"/>
      <c r="AQ163" s="1996"/>
      <c r="AR163" s="1996"/>
      <c r="AS163" s="1996"/>
      <c r="AT163" s="1996"/>
      <c r="AU163" s="1996"/>
      <c r="AV163" s="1996"/>
      <c r="AW163" s="1996"/>
      <c r="AX163" s="1996"/>
      <c r="AY163" s="1996"/>
      <c r="AZ163" s="1996"/>
      <c r="BA163" s="1996"/>
      <c r="BB163" s="1996"/>
      <c r="BC163" s="1996"/>
      <c r="BD163" s="1996"/>
      <c r="BE163" s="1996"/>
      <c r="BF163" s="1996"/>
      <c r="BG163" s="1996"/>
      <c r="BH163" s="1996"/>
      <c r="BI163" s="1996"/>
      <c r="BJ163" s="1996"/>
      <c r="BK163" s="1996"/>
      <c r="BL163" s="1996"/>
      <c r="BM163" s="1996"/>
      <c r="BN163" s="1996"/>
      <c r="BO163" s="1996"/>
      <c r="BP163" s="1996"/>
      <c r="BQ163" s="1996"/>
      <c r="BR163" s="1996"/>
      <c r="BS163" s="1996"/>
      <c r="BT163" s="1996"/>
      <c r="BU163" s="1996"/>
      <c r="BV163" s="1996"/>
      <c r="BW163" s="1996"/>
      <c r="BX163" s="1996"/>
      <c r="BY163" s="1996"/>
      <c r="BZ163" s="1996"/>
      <c r="CA163" s="1996"/>
      <c r="CB163" s="1996"/>
      <c r="CC163" s="1996"/>
      <c r="CD163" s="1996"/>
      <c r="CE163" s="1996"/>
      <c r="CF163" s="1996"/>
      <c r="CG163" s="1995"/>
      <c r="CH163" s="1996"/>
      <c r="CI163" s="1996"/>
      <c r="CJ163" s="1996"/>
      <c r="CK163" s="1996"/>
      <c r="CL163" s="1996"/>
      <c r="CM163" s="1996"/>
      <c r="CN163" s="1997"/>
      <c r="CO163" s="1995"/>
      <c r="CP163" s="1996"/>
      <c r="CQ163" s="1996"/>
      <c r="CR163" s="1996"/>
      <c r="CS163" s="1996"/>
      <c r="CT163" s="1996"/>
      <c r="CU163" s="1996"/>
      <c r="CV163" s="1997"/>
      <c r="CW163" s="1995"/>
      <c r="CX163" s="1996"/>
      <c r="CY163" s="1996"/>
      <c r="CZ163" s="1996"/>
      <c r="DA163" s="1996"/>
      <c r="DB163" s="1996"/>
      <c r="DC163" s="1996"/>
      <c r="DD163" s="1997"/>
      <c r="DE163" s="1995"/>
      <c r="DF163" s="1996"/>
      <c r="DG163" s="1996"/>
      <c r="DH163" s="1996"/>
      <c r="DI163" s="1996"/>
      <c r="DJ163" s="1996"/>
      <c r="DK163" s="1996"/>
      <c r="DL163" s="1997"/>
      <c r="DM163" s="1995"/>
      <c r="DN163" s="1996"/>
      <c r="DO163" s="1996"/>
      <c r="DP163" s="1996"/>
      <c r="DQ163" s="1996"/>
      <c r="DR163" s="1996"/>
      <c r="DS163" s="1996"/>
      <c r="DT163" s="1997"/>
      <c r="DU163" s="1995"/>
      <c r="DV163" s="1996"/>
      <c r="DW163" s="1996"/>
      <c r="DX163" s="1996"/>
      <c r="DY163" s="1996"/>
      <c r="DZ163" s="1996"/>
      <c r="EA163" s="1996"/>
      <c r="EB163" s="1997"/>
      <c r="EC163" s="1995"/>
      <c r="ED163" s="1996"/>
      <c r="EE163" s="1996"/>
      <c r="EF163" s="1996"/>
      <c r="EG163" s="1996"/>
      <c r="EH163" s="1996"/>
      <c r="EI163" s="1996"/>
      <c r="EJ163" s="1997"/>
      <c r="EK163" s="1995"/>
      <c r="EL163" s="1996"/>
      <c r="EM163" s="1996"/>
      <c r="EN163" s="1996"/>
      <c r="EO163" s="1996"/>
      <c r="EP163" s="1996"/>
      <c r="EQ163" s="1996"/>
      <c r="ER163" s="1997"/>
      <c r="ES163" s="1995"/>
      <c r="ET163" s="1996"/>
      <c r="EU163" s="1996"/>
      <c r="EV163" s="1996"/>
      <c r="EW163" s="1996"/>
      <c r="EX163" s="1996"/>
      <c r="EY163" s="1996"/>
      <c r="EZ163" s="1997"/>
      <c r="FA163" s="1995"/>
      <c r="FB163" s="1996"/>
      <c r="FC163" s="1996"/>
      <c r="FD163" s="1996"/>
      <c r="FE163" s="1996"/>
      <c r="FF163" s="1996"/>
      <c r="FG163" s="1996"/>
      <c r="FH163" s="1997"/>
      <c r="FI163" s="1995"/>
      <c r="FJ163" s="1996"/>
      <c r="FK163" s="1996"/>
      <c r="FL163" s="1996"/>
      <c r="FM163" s="1996"/>
      <c r="FN163" s="1996"/>
      <c r="FO163" s="1996"/>
      <c r="FP163" s="1997"/>
      <c r="FQ163" s="1995"/>
      <c r="FR163" s="1996"/>
      <c r="FS163" s="1996"/>
      <c r="FT163" s="1996"/>
      <c r="FU163" s="1996"/>
      <c r="FV163" s="1996"/>
      <c r="FW163" s="1996"/>
      <c r="FX163" s="1997"/>
      <c r="FY163" s="1995"/>
      <c r="FZ163" s="1996"/>
      <c r="GA163" s="1996"/>
      <c r="GB163" s="1996"/>
      <c r="GC163" s="1996"/>
      <c r="GD163" s="1996"/>
      <c r="GE163" s="1996"/>
      <c r="GF163" s="1997"/>
    </row>
    <row r="164" spans="1:188" ht="3.75" customHeight="1" x14ac:dyDescent="0.3">
      <c r="A164" s="2"/>
      <c r="H164" s="5"/>
      <c r="J164" s="3"/>
      <c r="K164" s="3"/>
      <c r="L164" s="3"/>
      <c r="O164" s="57"/>
      <c r="P164" s="3"/>
      <c r="Q164" s="3"/>
      <c r="R164" s="3"/>
      <c r="S164" s="3"/>
      <c r="T164" s="3"/>
      <c r="W164" s="57"/>
      <c r="X164" s="3"/>
      <c r="Y164" s="3"/>
      <c r="Z164" s="3"/>
      <c r="AA164" s="3"/>
      <c r="AB164" s="3"/>
      <c r="AE164" s="57"/>
      <c r="AF164" s="3"/>
      <c r="AG164" s="3"/>
      <c r="AH164" s="3"/>
      <c r="AI164" s="3"/>
      <c r="AJ164" s="3"/>
      <c r="AM164" s="57"/>
      <c r="AN164" s="3"/>
      <c r="AO164" s="3"/>
      <c r="AP164" s="3"/>
      <c r="AQ164" s="3"/>
      <c r="AR164" s="3"/>
      <c r="AU164" s="57"/>
      <c r="AV164" s="3"/>
      <c r="AW164" s="3"/>
      <c r="AX164" s="3"/>
      <c r="AY164" s="3"/>
      <c r="AZ164" s="3"/>
      <c r="BC164" s="57"/>
      <c r="BD164" s="3"/>
      <c r="BE164" s="3"/>
      <c r="BF164" s="3"/>
      <c r="BG164" s="3"/>
      <c r="BH164" s="3"/>
      <c r="BK164" s="57"/>
      <c r="BL164" s="3"/>
      <c r="BM164" s="3"/>
      <c r="BN164" s="3"/>
      <c r="BO164" s="3"/>
      <c r="BP164" s="3"/>
      <c r="BS164" s="57"/>
      <c r="BT164" s="3"/>
      <c r="BU164" s="3"/>
      <c r="BV164" s="3"/>
      <c r="BW164" s="3"/>
      <c r="BX164" s="3"/>
      <c r="CA164" s="57"/>
      <c r="CB164" s="3"/>
      <c r="CC164" s="3"/>
      <c r="CD164" s="3"/>
      <c r="CE164" s="3"/>
      <c r="CF164" s="3"/>
      <c r="CI164" s="57"/>
      <c r="CJ164" s="3"/>
      <c r="CK164" s="3"/>
      <c r="CL164" s="3"/>
      <c r="CM164" s="3"/>
      <c r="CN164" s="5"/>
      <c r="CO164" s="2"/>
      <c r="CQ164" s="57"/>
      <c r="CR164" s="3"/>
      <c r="CS164" s="3"/>
      <c r="CT164" s="3"/>
      <c r="CU164" s="3"/>
      <c r="CV164" s="5"/>
      <c r="CW164" s="2"/>
      <c r="CY164" s="57"/>
      <c r="CZ164" s="3"/>
      <c r="DA164" s="3"/>
      <c r="DB164" s="3"/>
      <c r="DC164" s="3"/>
      <c r="DD164" s="5"/>
      <c r="DE164" s="2"/>
      <c r="DG164" s="57"/>
      <c r="DH164" s="3"/>
      <c r="DI164" s="3"/>
      <c r="DJ164" s="3"/>
      <c r="DK164" s="3"/>
      <c r="DL164" s="5"/>
      <c r="DM164" s="2"/>
      <c r="DO164" s="57"/>
      <c r="DP164" s="3"/>
      <c r="DQ164" s="3"/>
      <c r="DR164" s="3"/>
      <c r="DS164" s="3"/>
      <c r="DT164" s="5"/>
      <c r="DU164" s="2"/>
      <c r="DW164" s="57"/>
      <c r="DX164" s="3"/>
      <c r="DY164" s="3"/>
      <c r="DZ164" s="3"/>
      <c r="EA164" s="3"/>
      <c r="EB164" s="5"/>
      <c r="EC164" s="2"/>
      <c r="EE164" s="57"/>
      <c r="EF164" s="3"/>
      <c r="EG164" s="3"/>
      <c r="EH164" s="3"/>
      <c r="EI164" s="3"/>
      <c r="EJ164" s="5"/>
      <c r="EK164" s="2"/>
      <c r="EM164" s="57"/>
      <c r="EN164" s="3"/>
      <c r="EO164" s="3"/>
      <c r="EP164" s="3"/>
      <c r="EQ164" s="3"/>
      <c r="ER164" s="5"/>
      <c r="ES164" s="2"/>
      <c r="EU164" s="57"/>
      <c r="EV164" s="3"/>
      <c r="EW164" s="3"/>
      <c r="EX164" s="3"/>
      <c r="EY164" s="3"/>
      <c r="EZ164" s="5"/>
      <c r="FA164" s="2"/>
      <c r="FC164" s="57"/>
      <c r="FD164" s="3"/>
      <c r="FE164" s="3"/>
      <c r="FF164" s="3"/>
      <c r="FG164" s="3"/>
      <c r="FH164" s="5"/>
      <c r="FI164" s="2"/>
      <c r="FK164" s="57"/>
      <c r="FL164" s="3"/>
      <c r="FM164" s="3"/>
      <c r="FN164" s="3"/>
      <c r="FO164" s="3"/>
      <c r="FP164" s="5"/>
      <c r="FQ164" s="2"/>
      <c r="FS164" s="57"/>
      <c r="FT164" s="3"/>
      <c r="FU164" s="3"/>
      <c r="FV164" s="3"/>
      <c r="FW164" s="3"/>
      <c r="FX164" s="5"/>
      <c r="FY164" s="2"/>
      <c r="GA164" s="57"/>
      <c r="GB164" s="3"/>
      <c r="GC164" s="3"/>
      <c r="GD164" s="3"/>
      <c r="GE164" s="3"/>
      <c r="GF164" s="5"/>
    </row>
    <row r="165" spans="1:188" ht="11.25" customHeight="1" x14ac:dyDescent="0.3">
      <c r="A165" s="6" t="s">
        <v>0</v>
      </c>
      <c r="H165" s="5"/>
      <c r="I165" s="119"/>
      <c r="J165" s="3"/>
      <c r="K165" s="3"/>
      <c r="L165" s="3"/>
      <c r="M165" s="119"/>
      <c r="O165" s="57"/>
      <c r="P165" s="3"/>
      <c r="Q165" s="3"/>
      <c r="R165" s="3"/>
      <c r="S165" s="3"/>
      <c r="T165" s="3"/>
      <c r="U165" s="119"/>
      <c r="W165" s="57"/>
      <c r="X165" s="3"/>
      <c r="Y165" s="3"/>
      <c r="Z165" s="3"/>
      <c r="AA165" s="3"/>
      <c r="AB165" s="3"/>
      <c r="AC165" s="119"/>
      <c r="AE165" s="57"/>
      <c r="AF165" s="3"/>
      <c r="AG165" s="3"/>
      <c r="AH165" s="3"/>
      <c r="AI165" s="3"/>
      <c r="AJ165" s="3"/>
      <c r="AK165" s="119"/>
      <c r="AM165" s="57"/>
      <c r="AN165" s="3"/>
      <c r="AO165" s="3"/>
      <c r="AP165" s="3"/>
      <c r="AQ165" s="3"/>
      <c r="AR165" s="3"/>
      <c r="AS165" s="119"/>
      <c r="AU165" s="57"/>
      <c r="AV165" s="3"/>
      <c r="AW165" s="3"/>
      <c r="AX165" s="3"/>
      <c r="AY165" s="3"/>
      <c r="AZ165" s="3"/>
      <c r="BA165" s="119"/>
      <c r="BC165" s="57"/>
      <c r="BD165" s="3"/>
      <c r="BE165" s="3"/>
      <c r="BF165" s="3"/>
      <c r="BG165" s="3"/>
      <c r="BH165" s="3"/>
      <c r="BI165" s="119"/>
      <c r="BK165" s="57"/>
      <c r="BL165" s="3"/>
      <c r="BM165" s="3"/>
      <c r="BN165" s="3"/>
      <c r="BO165" s="3"/>
      <c r="BP165" s="3"/>
      <c r="BQ165" s="119"/>
      <c r="BS165" s="57"/>
      <c r="BT165" s="3"/>
      <c r="BU165" s="3"/>
      <c r="BV165" s="3"/>
      <c r="BW165" s="3"/>
      <c r="BX165" s="3"/>
      <c r="BY165" s="119"/>
      <c r="CA165" s="57"/>
      <c r="CB165" s="3"/>
      <c r="CC165" s="3"/>
      <c r="CD165" s="3"/>
      <c r="CE165" s="3"/>
      <c r="CF165" s="3"/>
      <c r="CG165" s="119"/>
      <c r="CI165" s="57"/>
      <c r="CJ165" s="3"/>
      <c r="CK165" s="3"/>
      <c r="CL165" s="3"/>
      <c r="CM165" s="3"/>
      <c r="CN165" s="5"/>
      <c r="CO165" s="6"/>
      <c r="CQ165" s="57"/>
      <c r="CR165" s="3"/>
      <c r="CS165" s="3"/>
      <c r="CT165" s="3"/>
      <c r="CU165" s="3"/>
      <c r="CV165" s="5"/>
      <c r="CW165" s="6"/>
      <c r="CY165" s="57"/>
      <c r="CZ165" s="3"/>
      <c r="DA165" s="3"/>
      <c r="DB165" s="3"/>
      <c r="DC165" s="3"/>
      <c r="DD165" s="5"/>
      <c r="DE165" s="6"/>
      <c r="DG165" s="57"/>
      <c r="DH165" s="3"/>
      <c r="DI165" s="3"/>
      <c r="DJ165" s="3"/>
      <c r="DK165" s="3"/>
      <c r="DL165" s="5"/>
      <c r="DM165" s="6"/>
      <c r="DO165" s="57"/>
      <c r="DP165" s="3"/>
      <c r="DQ165" s="3"/>
      <c r="DR165" s="3"/>
      <c r="DS165" s="3"/>
      <c r="DT165" s="5"/>
      <c r="DU165" s="6"/>
      <c r="DW165" s="57"/>
      <c r="DX165" s="3"/>
      <c r="DY165" s="3"/>
      <c r="DZ165" s="3"/>
      <c r="EA165" s="3"/>
      <c r="EB165" s="5"/>
      <c r="EC165" s="6"/>
      <c r="EE165" s="57"/>
      <c r="EF165" s="3"/>
      <c r="EG165" s="3"/>
      <c r="EH165" s="3"/>
      <c r="EI165" s="3"/>
      <c r="EJ165" s="5"/>
      <c r="EK165" s="6"/>
      <c r="EM165" s="57"/>
      <c r="EN165" s="3"/>
      <c r="EO165" s="3"/>
      <c r="EP165" s="3"/>
      <c r="EQ165" s="3"/>
      <c r="ER165" s="5"/>
      <c r="ES165" s="6"/>
      <c r="EU165" s="57"/>
      <c r="EV165" s="3"/>
      <c r="EW165" s="3"/>
      <c r="EX165" s="3"/>
      <c r="EY165" s="3"/>
      <c r="EZ165" s="5"/>
      <c r="FA165" s="6"/>
      <c r="FC165" s="57"/>
      <c r="FD165" s="3"/>
      <c r="FE165" s="3"/>
      <c r="FF165" s="3"/>
      <c r="FG165" s="3"/>
      <c r="FH165" s="5"/>
      <c r="FI165" s="6"/>
      <c r="FK165" s="57"/>
      <c r="FL165" s="3"/>
      <c r="FM165" s="3"/>
      <c r="FN165" s="3"/>
      <c r="FO165" s="3"/>
      <c r="FP165" s="5"/>
      <c r="FQ165" s="6"/>
      <c r="FS165" s="57"/>
      <c r="FT165" s="3"/>
      <c r="FU165" s="3"/>
      <c r="FV165" s="3"/>
      <c r="FW165" s="3"/>
      <c r="FX165" s="5"/>
      <c r="FY165" s="6"/>
      <c r="GA165" s="57"/>
      <c r="GB165" s="3"/>
      <c r="GC165" s="3"/>
      <c r="GD165" s="3"/>
      <c r="GE165" s="3"/>
      <c r="GF165" s="5"/>
    </row>
    <row r="166" spans="1:188" ht="3.75" customHeight="1" x14ac:dyDescent="0.3">
      <c r="A166" s="2"/>
      <c r="H166" s="7"/>
      <c r="J166" s="3"/>
      <c r="K166" s="3"/>
      <c r="L166" s="240"/>
      <c r="O166" s="57"/>
      <c r="P166" s="3"/>
      <c r="Q166" s="3"/>
      <c r="R166" s="3"/>
      <c r="S166" s="3"/>
      <c r="T166" s="240"/>
      <c r="W166" s="57"/>
      <c r="X166" s="3"/>
      <c r="Y166" s="3"/>
      <c r="Z166" s="3"/>
      <c r="AA166" s="3"/>
      <c r="AB166" s="240"/>
      <c r="AE166" s="57"/>
      <c r="AF166" s="3"/>
      <c r="AG166" s="3"/>
      <c r="AH166" s="3"/>
      <c r="AI166" s="3"/>
      <c r="AJ166" s="240"/>
      <c r="AM166" s="57"/>
      <c r="AN166" s="3"/>
      <c r="AO166" s="3"/>
      <c r="AP166" s="3"/>
      <c r="AQ166" s="3"/>
      <c r="AR166" s="240"/>
      <c r="AU166" s="57"/>
      <c r="AV166" s="3"/>
      <c r="AW166" s="3"/>
      <c r="AX166" s="3"/>
      <c r="AY166" s="3"/>
      <c r="AZ166" s="240"/>
      <c r="BC166" s="57"/>
      <c r="BD166" s="3"/>
      <c r="BE166" s="3"/>
      <c r="BF166" s="3"/>
      <c r="BG166" s="3"/>
      <c r="BH166" s="240"/>
      <c r="BK166" s="57"/>
      <c r="BL166" s="3"/>
      <c r="BM166" s="3"/>
      <c r="BN166" s="3"/>
      <c r="BO166" s="3"/>
      <c r="BP166" s="240"/>
      <c r="BS166" s="57"/>
      <c r="BT166" s="3"/>
      <c r="BU166" s="3"/>
      <c r="BV166" s="3"/>
      <c r="BW166" s="3"/>
      <c r="BX166" s="240"/>
      <c r="CA166" s="57"/>
      <c r="CB166" s="3"/>
      <c r="CC166" s="3"/>
      <c r="CD166" s="3"/>
      <c r="CE166" s="3"/>
      <c r="CF166" s="240"/>
      <c r="CI166" s="57"/>
      <c r="CJ166" s="3"/>
      <c r="CK166" s="3"/>
      <c r="CL166" s="3"/>
      <c r="CM166" s="3"/>
      <c r="CN166" s="7"/>
      <c r="CO166" s="2"/>
      <c r="CQ166" s="57"/>
      <c r="CR166" s="3"/>
      <c r="CS166" s="3"/>
      <c r="CT166" s="3"/>
      <c r="CU166" s="3"/>
      <c r="CV166" s="7"/>
      <c r="CW166" s="2"/>
      <c r="CY166" s="57"/>
      <c r="CZ166" s="3"/>
      <c r="DA166" s="3"/>
      <c r="DB166" s="3"/>
      <c r="DC166" s="3"/>
      <c r="DD166" s="7"/>
      <c r="DE166" s="2"/>
      <c r="DG166" s="57"/>
      <c r="DH166" s="3"/>
      <c r="DI166" s="3"/>
      <c r="DJ166" s="3"/>
      <c r="DK166" s="3"/>
      <c r="DL166" s="7"/>
      <c r="DM166" s="2"/>
      <c r="DO166" s="57"/>
      <c r="DP166" s="3"/>
      <c r="DQ166" s="3"/>
      <c r="DR166" s="3"/>
      <c r="DS166" s="3"/>
      <c r="DT166" s="7"/>
      <c r="DU166" s="2"/>
      <c r="DW166" s="57"/>
      <c r="DX166" s="3"/>
      <c r="DY166" s="3"/>
      <c r="DZ166" s="3"/>
      <c r="EA166" s="3"/>
      <c r="EB166" s="7"/>
      <c r="EC166" s="2"/>
      <c r="EE166" s="57"/>
      <c r="EF166" s="3"/>
      <c r="EG166" s="3"/>
      <c r="EH166" s="3"/>
      <c r="EI166" s="3"/>
      <c r="EJ166" s="7"/>
      <c r="EK166" s="2"/>
      <c r="EM166" s="57"/>
      <c r="EN166" s="3"/>
      <c r="EO166" s="3"/>
      <c r="EP166" s="3"/>
      <c r="EQ166" s="3"/>
      <c r="ER166" s="7"/>
      <c r="ES166" s="2"/>
      <c r="EU166" s="57"/>
      <c r="EV166" s="3"/>
      <c r="EW166" s="3"/>
      <c r="EX166" s="3"/>
      <c r="EY166" s="3"/>
      <c r="EZ166" s="7"/>
      <c r="FA166" s="2"/>
      <c r="FC166" s="57"/>
      <c r="FD166" s="3"/>
      <c r="FE166" s="3"/>
      <c r="FF166" s="3"/>
      <c r="FG166" s="3"/>
      <c r="FH166" s="7"/>
      <c r="FI166" s="2"/>
      <c r="FK166" s="57"/>
      <c r="FL166" s="3"/>
      <c r="FM166" s="3"/>
      <c r="FN166" s="3"/>
      <c r="FO166" s="3"/>
      <c r="FP166" s="7"/>
      <c r="FQ166" s="2"/>
      <c r="FS166" s="57"/>
      <c r="FT166" s="3"/>
      <c r="FU166" s="3"/>
      <c r="FV166" s="3"/>
      <c r="FW166" s="3"/>
      <c r="FX166" s="7"/>
      <c r="FY166" s="2"/>
      <c r="GA166" s="57"/>
      <c r="GB166" s="3"/>
      <c r="GC166" s="3"/>
      <c r="GD166" s="3"/>
      <c r="GE166" s="3"/>
      <c r="GF166" s="7"/>
    </row>
    <row r="167" spans="1:188" ht="13.5" customHeight="1" x14ac:dyDescent="0.3">
      <c r="A167" s="2" t="s">
        <v>116</v>
      </c>
      <c r="C167" s="57" t="s">
        <v>4</v>
      </c>
      <c r="E167" s="3" t="str">
        <f>E7</f>
        <v>MES:</v>
      </c>
      <c r="F167" s="3" t="str">
        <f>F7</f>
        <v>MAYO</v>
      </c>
      <c r="G167" s="3" t="str">
        <f>G128</f>
        <v xml:space="preserve">                                VIGENCIA FISCAL:      2017</v>
      </c>
      <c r="H167" s="5"/>
      <c r="J167" s="3"/>
      <c r="K167" s="3"/>
      <c r="L167" s="3"/>
      <c r="O167" s="57"/>
      <c r="P167" s="3"/>
      <c r="Q167" s="3"/>
      <c r="R167" s="3"/>
      <c r="S167" s="3"/>
      <c r="T167" s="3"/>
      <c r="W167" s="57"/>
      <c r="X167" s="3"/>
      <c r="Y167" s="3"/>
      <c r="Z167" s="3"/>
      <c r="AA167" s="3"/>
      <c r="AB167" s="3"/>
      <c r="AE167" s="57"/>
      <c r="AF167" s="3"/>
      <c r="AG167" s="3"/>
      <c r="AH167" s="3"/>
      <c r="AI167" s="3"/>
      <c r="AJ167" s="3"/>
      <c r="AM167" s="57"/>
      <c r="AN167" s="3"/>
      <c r="AO167" s="3"/>
      <c r="AP167" s="3"/>
      <c r="AQ167" s="3"/>
      <c r="AR167" s="3"/>
      <c r="AU167" s="57"/>
      <c r="AV167" s="3"/>
      <c r="AW167" s="3"/>
      <c r="AX167" s="3"/>
      <c r="AY167" s="3"/>
      <c r="AZ167" s="3"/>
      <c r="BC167" s="57"/>
      <c r="BD167" s="3"/>
      <c r="BE167" s="3"/>
      <c r="BF167" s="3"/>
      <c r="BG167" s="3"/>
      <c r="BH167" s="3"/>
      <c r="BK167" s="57"/>
      <c r="BL167" s="3"/>
      <c r="BM167" s="3"/>
      <c r="BN167" s="3"/>
      <c r="BO167" s="3"/>
      <c r="BP167" s="3"/>
      <c r="BS167" s="57"/>
      <c r="BT167" s="3"/>
      <c r="BU167" s="3"/>
      <c r="BV167" s="3"/>
      <c r="BW167" s="3"/>
      <c r="BX167" s="3"/>
      <c r="CA167" s="57"/>
      <c r="CB167" s="3"/>
      <c r="CC167" s="3"/>
      <c r="CD167" s="3"/>
      <c r="CE167" s="3"/>
      <c r="CF167" s="3"/>
      <c r="CI167" s="57"/>
      <c r="CJ167" s="3"/>
      <c r="CK167" s="3"/>
      <c r="CL167" s="3"/>
      <c r="CM167" s="3"/>
      <c r="CN167" s="5"/>
      <c r="CO167" s="2"/>
      <c r="CQ167" s="57"/>
      <c r="CR167" s="3"/>
      <c r="CS167" s="3"/>
      <c r="CT167" s="3"/>
      <c r="CU167" s="3"/>
      <c r="CV167" s="5"/>
      <c r="CW167" s="2"/>
      <c r="CY167" s="57"/>
      <c r="CZ167" s="3"/>
      <c r="DA167" s="3"/>
      <c r="DB167" s="3"/>
      <c r="DC167" s="3"/>
      <c r="DD167" s="5"/>
      <c r="DE167" s="2"/>
      <c r="DG167" s="57"/>
      <c r="DH167" s="3"/>
      <c r="DI167" s="3"/>
      <c r="DJ167" s="3"/>
      <c r="DK167" s="3"/>
      <c r="DL167" s="5"/>
      <c r="DM167" s="2"/>
      <c r="DO167" s="57"/>
      <c r="DP167" s="3"/>
      <c r="DQ167" s="3"/>
      <c r="DR167" s="3"/>
      <c r="DS167" s="3"/>
      <c r="DT167" s="5"/>
      <c r="DU167" s="2"/>
      <c r="DW167" s="57"/>
      <c r="DX167" s="3"/>
      <c r="DY167" s="3"/>
      <c r="DZ167" s="3"/>
      <c r="EA167" s="3"/>
      <c r="EB167" s="5"/>
      <c r="EC167" s="2"/>
      <c r="EE167" s="57"/>
      <c r="EF167" s="3"/>
      <c r="EG167" s="3"/>
      <c r="EH167" s="3"/>
      <c r="EI167" s="3"/>
      <c r="EJ167" s="5"/>
      <c r="EK167" s="2"/>
      <c r="EM167" s="57"/>
      <c r="EN167" s="3"/>
      <c r="EO167" s="3"/>
      <c r="EP167" s="3"/>
      <c r="EQ167" s="3"/>
      <c r="ER167" s="5"/>
      <c r="ES167" s="2"/>
      <c r="EU167" s="57"/>
      <c r="EV167" s="3"/>
      <c r="EW167" s="3"/>
      <c r="EX167" s="3"/>
      <c r="EY167" s="3"/>
      <c r="EZ167" s="5"/>
      <c r="FA167" s="2"/>
      <c r="FC167" s="57"/>
      <c r="FD167" s="3"/>
      <c r="FE167" s="3"/>
      <c r="FF167" s="3"/>
      <c r="FG167" s="3"/>
      <c r="FH167" s="5"/>
      <c r="FI167" s="2"/>
      <c r="FK167" s="57"/>
      <c r="FL167" s="3"/>
      <c r="FM167" s="3"/>
      <c r="FN167" s="3"/>
      <c r="FO167" s="3"/>
      <c r="FP167" s="5"/>
      <c r="FQ167" s="2"/>
      <c r="FS167" s="57"/>
      <c r="FT167" s="3"/>
      <c r="FU167" s="3"/>
      <c r="FV167" s="3"/>
      <c r="FW167" s="3"/>
      <c r="FX167" s="5"/>
      <c r="FY167" s="2"/>
      <c r="GA167" s="57"/>
      <c r="GB167" s="3"/>
      <c r="GC167" s="3"/>
      <c r="GD167" s="3"/>
      <c r="GE167" s="3"/>
      <c r="GF167" s="5"/>
    </row>
    <row r="168" spans="1:188" ht="11.25" customHeight="1" thickBot="1" x14ac:dyDescent="0.35">
      <c r="A168" s="2"/>
      <c r="H168" s="5"/>
      <c r="J168" s="3"/>
      <c r="K168" s="3"/>
      <c r="L168" s="3"/>
      <c r="O168" s="57"/>
      <c r="P168" s="3"/>
      <c r="Q168" s="3"/>
      <c r="R168" s="3"/>
      <c r="S168" s="3"/>
      <c r="T168" s="3"/>
      <c r="W168" s="57"/>
      <c r="X168" s="3"/>
      <c r="Y168" s="3"/>
      <c r="Z168" s="3"/>
      <c r="AA168" s="3"/>
      <c r="AB168" s="3"/>
      <c r="AE168" s="57"/>
      <c r="AF168" s="3"/>
      <c r="AG168" s="3"/>
      <c r="AH168" s="3"/>
      <c r="AI168" s="3"/>
      <c r="AJ168" s="3"/>
      <c r="AM168" s="57"/>
      <c r="AN168" s="3"/>
      <c r="AO168" s="3"/>
      <c r="AP168" s="3"/>
      <c r="AQ168" s="3"/>
      <c r="AR168" s="3"/>
      <c r="AU168" s="57"/>
      <c r="AV168" s="3"/>
      <c r="AW168" s="3"/>
      <c r="AX168" s="3"/>
      <c r="AY168" s="3"/>
      <c r="AZ168" s="3"/>
      <c r="BC168" s="57"/>
      <c r="BD168" s="3"/>
      <c r="BE168" s="3"/>
      <c r="BF168" s="3"/>
      <c r="BG168" s="3"/>
      <c r="BH168" s="3"/>
      <c r="BK168" s="57"/>
      <c r="BL168" s="3"/>
      <c r="BM168" s="3"/>
      <c r="BN168" s="3"/>
      <c r="BO168" s="3"/>
      <c r="BP168" s="3"/>
      <c r="BS168" s="57"/>
      <c r="BT168" s="3"/>
      <c r="BU168" s="3"/>
      <c r="BV168" s="3"/>
      <c r="BW168" s="3"/>
      <c r="BX168" s="3"/>
      <c r="CA168" s="57"/>
      <c r="CB168" s="3"/>
      <c r="CC168" s="3"/>
      <c r="CD168" s="3"/>
      <c r="CE168" s="3"/>
      <c r="CF168" s="3"/>
      <c r="CI168" s="57"/>
      <c r="CJ168" s="3"/>
      <c r="CK168" s="3"/>
      <c r="CL168" s="3"/>
      <c r="CM168" s="3"/>
      <c r="CN168" s="5"/>
      <c r="CO168" s="2"/>
      <c r="CQ168" s="57"/>
      <c r="CR168" s="3"/>
      <c r="CS168" s="3"/>
      <c r="CT168" s="3"/>
      <c r="CU168" s="3"/>
      <c r="CV168" s="5"/>
      <c r="CW168" s="2"/>
      <c r="CY168" s="57"/>
      <c r="CZ168" s="3"/>
      <c r="DA168" s="3"/>
      <c r="DB168" s="3"/>
      <c r="DC168" s="3"/>
      <c r="DD168" s="5"/>
      <c r="DE168" s="2"/>
      <c r="DG168" s="57"/>
      <c r="DH168" s="3"/>
      <c r="DI168" s="3"/>
      <c r="DJ168" s="3"/>
      <c r="DK168" s="3"/>
      <c r="DL168" s="5"/>
      <c r="DM168" s="2"/>
      <c r="DO168" s="57"/>
      <c r="DP168" s="3"/>
      <c r="DQ168" s="3"/>
      <c r="DR168" s="3"/>
      <c r="DS168" s="3"/>
      <c r="DT168" s="5"/>
      <c r="DU168" s="2"/>
      <c r="DW168" s="57"/>
      <c r="DX168" s="3"/>
      <c r="DY168" s="3"/>
      <c r="DZ168" s="3"/>
      <c r="EA168" s="3"/>
      <c r="EB168" s="5"/>
      <c r="EC168" s="2"/>
      <c r="EE168" s="57"/>
      <c r="EF168" s="3"/>
      <c r="EG168" s="3"/>
      <c r="EH168" s="3"/>
      <c r="EI168" s="3"/>
      <c r="EJ168" s="5"/>
      <c r="EK168" s="2"/>
      <c r="EM168" s="57"/>
      <c r="EN168" s="3"/>
      <c r="EO168" s="3"/>
      <c r="EP168" s="3"/>
      <c r="EQ168" s="3"/>
      <c r="ER168" s="5"/>
      <c r="ES168" s="2"/>
      <c r="EU168" s="57"/>
      <c r="EV168" s="3"/>
      <c r="EW168" s="3"/>
      <c r="EX168" s="3"/>
      <c r="EY168" s="3"/>
      <c r="EZ168" s="5"/>
      <c r="FA168" s="2"/>
      <c r="FC168" s="57"/>
      <c r="FD168" s="3"/>
      <c r="FE168" s="3"/>
      <c r="FF168" s="3"/>
      <c r="FG168" s="3"/>
      <c r="FH168" s="5"/>
      <c r="FI168" s="2"/>
      <c r="FK168" s="57"/>
      <c r="FL168" s="3"/>
      <c r="FM168" s="3"/>
      <c r="FN168" s="3"/>
      <c r="FO168" s="3"/>
      <c r="FP168" s="5"/>
      <c r="FQ168" s="2"/>
      <c r="FS168" s="57"/>
      <c r="FT168" s="3"/>
      <c r="FU168" s="3"/>
      <c r="FV168" s="3"/>
      <c r="FW168" s="3"/>
      <c r="FX168" s="5"/>
      <c r="FY168" s="2"/>
      <c r="GA168" s="57"/>
      <c r="GB168" s="3"/>
      <c r="GC168" s="3"/>
      <c r="GD168" s="3"/>
      <c r="GE168" s="3"/>
      <c r="GF168" s="5"/>
    </row>
    <row r="169" spans="1:188" ht="27" customHeight="1" thickBot="1" x14ac:dyDescent="0.35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88" ht="81.75" customHeight="1" x14ac:dyDescent="0.3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88" ht="93.75" customHeight="1" x14ac:dyDescent="0.3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88" ht="45" customHeight="1" x14ac:dyDescent="0.3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88" ht="50.25" customHeight="1" x14ac:dyDescent="0.3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88" ht="48" customHeight="1" x14ac:dyDescent="0.3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88" ht="79.5" customHeight="1" x14ac:dyDescent="0.3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88" ht="33.75" customHeight="1" x14ac:dyDescent="0.3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3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3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3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16100447423</v>
      </c>
      <c r="H179" s="123">
        <f>+H180</f>
        <v>16100447423</v>
      </c>
    </row>
    <row r="180" spans="1:8" ht="13.5" customHeight="1" x14ac:dyDescent="0.3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16100447423</v>
      </c>
      <c r="H180" s="123">
        <f>SUM(H181:H183)</f>
        <v>16100447423</v>
      </c>
    </row>
    <row r="181" spans="1:8" ht="43.5" customHeight="1" x14ac:dyDescent="0.3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397915851</v>
      </c>
      <c r="H181" s="123">
        <v>397915851</v>
      </c>
    </row>
    <row r="182" spans="1:8" ht="45" customHeight="1" x14ac:dyDescent="0.3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3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15702531572</v>
      </c>
      <c r="H183" s="125">
        <v>15702531572</v>
      </c>
    </row>
    <row r="184" spans="1:8" ht="15.6" x14ac:dyDescent="0.3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2932224759</v>
      </c>
      <c r="F184" s="122">
        <f>+F185</f>
        <v>1787671045</v>
      </c>
      <c r="G184" s="122">
        <f>+G185</f>
        <v>627810280</v>
      </c>
      <c r="H184" s="123">
        <f>+H185</f>
        <v>627810280</v>
      </c>
    </row>
    <row r="185" spans="1:8" ht="16.5" customHeight="1" thickBot="1" x14ac:dyDescent="0.35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2932224759</v>
      </c>
      <c r="F185" s="127">
        <f>+F196</f>
        <v>1787671045</v>
      </c>
      <c r="G185" s="127">
        <f>+G196</f>
        <v>627810280</v>
      </c>
      <c r="H185" s="128">
        <f>+H196</f>
        <v>627810280</v>
      </c>
    </row>
    <row r="186" spans="1:8" ht="6" customHeight="1" thickBot="1" x14ac:dyDescent="0.35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3">
      <c r="A187" s="1998" t="s">
        <v>1</v>
      </c>
      <c r="B187" s="1999"/>
      <c r="C187" s="1999"/>
      <c r="D187" s="1999"/>
      <c r="E187" s="1999"/>
      <c r="F187" s="1999"/>
      <c r="G187" s="1999"/>
      <c r="H187" s="2000"/>
    </row>
    <row r="188" spans="1:8" ht="12" customHeight="1" x14ac:dyDescent="0.3">
      <c r="A188" s="1995" t="s">
        <v>115</v>
      </c>
      <c r="B188" s="1996"/>
      <c r="C188" s="1996"/>
      <c r="D188" s="1996"/>
      <c r="E188" s="1996"/>
      <c r="F188" s="1996"/>
      <c r="G188" s="1996"/>
      <c r="H188" s="1997"/>
    </row>
    <row r="189" spans="1:8" ht="1.5" hidden="1" customHeight="1" x14ac:dyDescent="0.3">
      <c r="A189" s="2"/>
      <c r="H189" s="5"/>
    </row>
    <row r="190" spans="1:8" ht="12" customHeight="1" x14ac:dyDescent="0.3">
      <c r="A190" s="6" t="s">
        <v>0</v>
      </c>
      <c r="H190" s="5"/>
    </row>
    <row r="191" spans="1:8" ht="2.25" hidden="1" customHeight="1" x14ac:dyDescent="0.3">
      <c r="A191" s="2"/>
      <c r="H191" s="7"/>
    </row>
    <row r="192" spans="1:8" ht="15.75" customHeight="1" thickBot="1" x14ac:dyDescent="0.35">
      <c r="A192" s="2" t="s">
        <v>116</v>
      </c>
      <c r="C192" s="57" t="s">
        <v>4</v>
      </c>
      <c r="E192" s="3" t="str">
        <f>E128</f>
        <v>MES:</v>
      </c>
      <c r="F192" s="3" t="str">
        <f>F7</f>
        <v>MAYO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3">
      <c r="A193" s="2"/>
      <c r="H193" s="5"/>
    </row>
    <row r="194" spans="1:8" ht="15" customHeight="1" thickBot="1" x14ac:dyDescent="0.35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5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3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2932224759</v>
      </c>
      <c r="F196" s="122">
        <v>1787671045</v>
      </c>
      <c r="G196" s="122">
        <v>627810280</v>
      </c>
      <c r="H196" s="123">
        <v>627810280</v>
      </c>
    </row>
    <row r="197" spans="1:8" ht="29.25" customHeight="1" x14ac:dyDescent="0.3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37934409282.57</v>
      </c>
      <c r="F197" s="122">
        <f>+F198</f>
        <v>32899718675.57</v>
      </c>
      <c r="G197" s="122">
        <f>+G198</f>
        <v>7280375364.5699997</v>
      </c>
      <c r="H197" s="123">
        <f>+H198</f>
        <v>7280375364.5699997</v>
      </c>
    </row>
    <row r="198" spans="1:8" ht="16.5" customHeight="1" x14ac:dyDescent="0.3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37934409282.57</v>
      </c>
      <c r="F198" s="122">
        <f>SUM(F199:F205)</f>
        <v>32899718675.57</v>
      </c>
      <c r="G198" s="122">
        <f>SUM(G199:G205)</f>
        <v>7280375364.5699997</v>
      </c>
      <c r="H198" s="123">
        <f>SUM(H199:H205)</f>
        <v>7280375364.5699997</v>
      </c>
    </row>
    <row r="199" spans="1:8" ht="45" customHeight="1" x14ac:dyDescent="0.3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1154000000</v>
      </c>
      <c r="F199" s="122">
        <v>254000000</v>
      </c>
      <c r="G199" s="122">
        <v>4400000</v>
      </c>
      <c r="H199" s="123">
        <v>4400000</v>
      </c>
    </row>
    <row r="200" spans="1:8" ht="45" customHeight="1" x14ac:dyDescent="0.3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3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15447007110</v>
      </c>
      <c r="F201" s="122">
        <v>13487301243</v>
      </c>
      <c r="G201" s="122">
        <v>1035721565</v>
      </c>
      <c r="H201" s="123">
        <v>1035721565</v>
      </c>
    </row>
    <row r="202" spans="1:8" ht="57" customHeight="1" x14ac:dyDescent="0.3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21250000</v>
      </c>
      <c r="F202" s="122">
        <v>21250000</v>
      </c>
      <c r="G202" s="122">
        <v>2125000</v>
      </c>
      <c r="H202" s="123">
        <v>2125000</v>
      </c>
    </row>
    <row r="203" spans="1:8" ht="59.25" customHeight="1" x14ac:dyDescent="0.3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70000000</v>
      </c>
      <c r="F203" s="122">
        <v>0</v>
      </c>
      <c r="G203" s="122">
        <v>0</v>
      </c>
      <c r="H203" s="123">
        <v>0</v>
      </c>
    </row>
    <row r="204" spans="1:8" ht="76.5" customHeight="1" x14ac:dyDescent="0.3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1324680468.5699999</v>
      </c>
      <c r="G204" s="122">
        <v>708575242.57000005</v>
      </c>
      <c r="H204" s="123">
        <v>708575242.57000005</v>
      </c>
    </row>
    <row r="205" spans="1:8" ht="60.75" customHeight="1" thickBot="1" x14ac:dyDescent="0.35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18741891795</v>
      </c>
      <c r="F205" s="122">
        <v>17812486964</v>
      </c>
      <c r="G205" s="122">
        <v>5529553557</v>
      </c>
      <c r="H205" s="123">
        <v>5529553557</v>
      </c>
    </row>
    <row r="206" spans="1:8" ht="15" customHeight="1" thickBot="1" x14ac:dyDescent="0.35">
      <c r="A206" s="2001" t="s">
        <v>191</v>
      </c>
      <c r="B206" s="2002"/>
      <c r="C206" s="2003"/>
      <c r="D206" s="152">
        <f>+D143+D139+D11</f>
        <v>2639412084869</v>
      </c>
      <c r="E206" s="152">
        <f>+E143+E139+E11</f>
        <v>1985628382644.01</v>
      </c>
      <c r="F206" s="152">
        <f>+F143+F139+F11</f>
        <v>1501949197826.51</v>
      </c>
      <c r="G206" s="152">
        <f>+G143+G139+G11</f>
        <v>792188331091.18005</v>
      </c>
      <c r="H206" s="89">
        <f>+H143+H139+H11</f>
        <v>407396148035.17999</v>
      </c>
    </row>
    <row r="207" spans="1:8" ht="16.5" customHeight="1" x14ac:dyDescent="0.3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3">
      <c r="A208" s="2"/>
      <c r="F208" s="151"/>
      <c r="G208" s="151"/>
      <c r="H208" s="5"/>
    </row>
    <row r="209" spans="1:8" ht="7.5" customHeight="1" x14ac:dyDescent="0.3">
      <c r="A209" s="2"/>
      <c r="F209" s="151"/>
      <c r="G209" s="151"/>
      <c r="H209" s="5"/>
    </row>
    <row r="210" spans="1:8" ht="16.5" hidden="1" customHeight="1" x14ac:dyDescent="0.3">
      <c r="A210" s="2"/>
      <c r="F210" s="151"/>
      <c r="G210" s="151"/>
      <c r="H210" s="5"/>
    </row>
    <row r="211" spans="1:8" ht="16.5" hidden="1" customHeight="1" x14ac:dyDescent="0.3">
      <c r="A211" s="2"/>
      <c r="F211" s="151"/>
      <c r="G211" s="151"/>
      <c r="H211" s="5"/>
    </row>
    <row r="212" spans="1:8" ht="16.5" customHeight="1" x14ac:dyDescent="0.3">
      <c r="A212" s="2"/>
      <c r="F212" s="151"/>
      <c r="G212" s="151"/>
      <c r="H212" s="5"/>
    </row>
    <row r="213" spans="1:8" ht="5.25" customHeight="1" x14ac:dyDescent="0.3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3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3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3">
      <c r="A216" s="6"/>
      <c r="C216" s="156"/>
      <c r="D216" s="1"/>
      <c r="E216" s="1"/>
      <c r="F216" s="102"/>
      <c r="H216" s="157"/>
    </row>
    <row r="217" spans="1:8" ht="16.5" hidden="1" customHeight="1" x14ac:dyDescent="0.3">
      <c r="A217" s="2"/>
      <c r="D217" s="102"/>
      <c r="H217" s="5"/>
    </row>
    <row r="218" spans="1:8" ht="16.5" hidden="1" customHeight="1" x14ac:dyDescent="0.3">
      <c r="A218" s="2"/>
      <c r="D218" s="102"/>
      <c r="E218" s="1"/>
      <c r="H218" s="5"/>
    </row>
    <row r="219" spans="1:8" ht="16.5" customHeight="1" x14ac:dyDescent="0.3">
      <c r="A219" s="2"/>
      <c r="D219" s="102"/>
      <c r="E219" s="1"/>
      <c r="H219" s="5"/>
    </row>
    <row r="220" spans="1:8" x14ac:dyDescent="0.3">
      <c r="A220" s="2"/>
      <c r="D220" s="102"/>
      <c r="E220" s="1"/>
      <c r="H220" s="5"/>
    </row>
    <row r="221" spans="1:8" ht="2.25" customHeight="1" x14ac:dyDescent="0.3">
      <c r="A221" s="2"/>
      <c r="D221" s="102"/>
      <c r="E221" s="1"/>
      <c r="H221" s="5"/>
    </row>
    <row r="222" spans="1:8" x14ac:dyDescent="0.3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3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5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3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5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3">
      <c r="A227" s="2"/>
      <c r="C227" s="150"/>
      <c r="D227" s="161"/>
      <c r="E227" s="149"/>
      <c r="F227" s="151"/>
      <c r="G227" s="151"/>
    </row>
    <row r="230" spans="1:8" x14ac:dyDescent="0.3">
      <c r="E230" s="166"/>
    </row>
  </sheetData>
  <mergeCells count="36">
    <mergeCell ref="FI163:FP163"/>
    <mergeCell ref="FQ163:FX163"/>
    <mergeCell ref="FY163:GF163"/>
    <mergeCell ref="A187:H187"/>
    <mergeCell ref="A188:H188"/>
    <mergeCell ref="ES163:EZ163"/>
    <mergeCell ref="FA163:FH163"/>
    <mergeCell ref="BI163:BP163"/>
    <mergeCell ref="M163:T163"/>
    <mergeCell ref="A206:C206"/>
    <mergeCell ref="DM163:DT163"/>
    <mergeCell ref="DU163:EB163"/>
    <mergeCell ref="EC163:EJ163"/>
    <mergeCell ref="EK163:ER163"/>
    <mergeCell ref="BQ163:BX163"/>
    <mergeCell ref="BY163:CF163"/>
    <mergeCell ref="CG163:CN163"/>
    <mergeCell ref="CO163:CV163"/>
    <mergeCell ref="CW163:DD163"/>
    <mergeCell ref="DE163:DL163"/>
    <mergeCell ref="U163:AB163"/>
    <mergeCell ref="AC163:AJ163"/>
    <mergeCell ref="AK163:AR163"/>
    <mergeCell ref="AS163:AZ163"/>
    <mergeCell ref="BA163:BH163"/>
    <mergeCell ref="A123:H123"/>
    <mergeCell ref="A124:H124"/>
    <mergeCell ref="A162:H162"/>
    <mergeCell ref="A163:H163"/>
    <mergeCell ref="J163:L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31496062992125984" right="0.31496062992125984" top="0" bottom="0" header="0.31496062992125984" footer="0.31496062992125984"/>
  <pageSetup scale="59" orientation="landscape" horizontalDpi="4294967293" verticalDpi="0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29"/>
  <sheetViews>
    <sheetView topLeftCell="A84" zoomScaleNormal="100" workbookViewId="0">
      <selection activeCell="A84" sqref="A84:H84"/>
    </sheetView>
  </sheetViews>
  <sheetFormatPr baseColWidth="10" defaultRowHeight="14.4" x14ac:dyDescent="0.3"/>
  <cols>
    <col min="1" max="1" width="15.44140625" style="1" customWidth="1"/>
    <col min="2" max="2" width="3.88671875" style="1" customWidth="1"/>
    <col min="3" max="3" width="49.88671875" style="57" customWidth="1"/>
    <col min="4" max="4" width="22.5546875" style="245" customWidth="1"/>
    <col min="5" max="5" width="23" style="3" customWidth="1"/>
    <col min="6" max="6" width="22.88671875" style="3" customWidth="1"/>
    <col min="7" max="7" width="23.44140625" style="3" customWidth="1"/>
    <col min="8" max="8" width="22" style="3" customWidth="1"/>
    <col min="9" max="9" width="7.5546875" style="1" customWidth="1"/>
    <col min="10" max="10" width="18.109375" style="1" hidden="1" customWidth="1"/>
    <col min="11" max="36" width="0" style="1" hidden="1" customWidth="1"/>
    <col min="37" max="256" width="11.44140625" style="1"/>
    <col min="257" max="257" width="15.44140625" style="1" customWidth="1"/>
    <col min="258" max="258" width="3.88671875" style="1" customWidth="1"/>
    <col min="259" max="259" width="49.88671875" style="1" customWidth="1"/>
    <col min="260" max="260" width="22.5546875" style="1" customWidth="1"/>
    <col min="261" max="261" width="23" style="1" customWidth="1"/>
    <col min="262" max="262" width="22.88671875" style="1" customWidth="1"/>
    <col min="263" max="263" width="23.44140625" style="1" customWidth="1"/>
    <col min="264" max="264" width="22" style="1" customWidth="1"/>
    <col min="265" max="265" width="7.5546875" style="1" customWidth="1"/>
    <col min="266" max="292" width="0" style="1" hidden="1" customWidth="1"/>
    <col min="293" max="512" width="11.44140625" style="1"/>
    <col min="513" max="513" width="15.44140625" style="1" customWidth="1"/>
    <col min="514" max="514" width="3.88671875" style="1" customWidth="1"/>
    <col min="515" max="515" width="49.88671875" style="1" customWidth="1"/>
    <col min="516" max="516" width="22.5546875" style="1" customWidth="1"/>
    <col min="517" max="517" width="23" style="1" customWidth="1"/>
    <col min="518" max="518" width="22.88671875" style="1" customWidth="1"/>
    <col min="519" max="519" width="23.44140625" style="1" customWidth="1"/>
    <col min="520" max="520" width="22" style="1" customWidth="1"/>
    <col min="521" max="521" width="7.5546875" style="1" customWidth="1"/>
    <col min="522" max="548" width="0" style="1" hidden="1" customWidth="1"/>
    <col min="549" max="768" width="11.44140625" style="1"/>
    <col min="769" max="769" width="15.44140625" style="1" customWidth="1"/>
    <col min="770" max="770" width="3.88671875" style="1" customWidth="1"/>
    <col min="771" max="771" width="49.88671875" style="1" customWidth="1"/>
    <col min="772" max="772" width="22.5546875" style="1" customWidth="1"/>
    <col min="773" max="773" width="23" style="1" customWidth="1"/>
    <col min="774" max="774" width="22.88671875" style="1" customWidth="1"/>
    <col min="775" max="775" width="23.44140625" style="1" customWidth="1"/>
    <col min="776" max="776" width="22" style="1" customWidth="1"/>
    <col min="777" max="777" width="7.5546875" style="1" customWidth="1"/>
    <col min="778" max="804" width="0" style="1" hidden="1" customWidth="1"/>
    <col min="805" max="1024" width="11.44140625" style="1"/>
    <col min="1025" max="1025" width="15.44140625" style="1" customWidth="1"/>
    <col min="1026" max="1026" width="3.88671875" style="1" customWidth="1"/>
    <col min="1027" max="1027" width="49.88671875" style="1" customWidth="1"/>
    <col min="1028" max="1028" width="22.5546875" style="1" customWidth="1"/>
    <col min="1029" max="1029" width="23" style="1" customWidth="1"/>
    <col min="1030" max="1030" width="22.88671875" style="1" customWidth="1"/>
    <col min="1031" max="1031" width="23.44140625" style="1" customWidth="1"/>
    <col min="1032" max="1032" width="22" style="1" customWidth="1"/>
    <col min="1033" max="1033" width="7.5546875" style="1" customWidth="1"/>
    <col min="1034" max="1060" width="0" style="1" hidden="1" customWidth="1"/>
    <col min="1061" max="1280" width="11.44140625" style="1"/>
    <col min="1281" max="1281" width="15.44140625" style="1" customWidth="1"/>
    <col min="1282" max="1282" width="3.88671875" style="1" customWidth="1"/>
    <col min="1283" max="1283" width="49.88671875" style="1" customWidth="1"/>
    <col min="1284" max="1284" width="22.5546875" style="1" customWidth="1"/>
    <col min="1285" max="1285" width="23" style="1" customWidth="1"/>
    <col min="1286" max="1286" width="22.88671875" style="1" customWidth="1"/>
    <col min="1287" max="1287" width="23.44140625" style="1" customWidth="1"/>
    <col min="1288" max="1288" width="22" style="1" customWidth="1"/>
    <col min="1289" max="1289" width="7.5546875" style="1" customWidth="1"/>
    <col min="1290" max="1316" width="0" style="1" hidden="1" customWidth="1"/>
    <col min="1317" max="1536" width="11.44140625" style="1"/>
    <col min="1537" max="1537" width="15.44140625" style="1" customWidth="1"/>
    <col min="1538" max="1538" width="3.88671875" style="1" customWidth="1"/>
    <col min="1539" max="1539" width="49.88671875" style="1" customWidth="1"/>
    <col min="1540" max="1540" width="22.5546875" style="1" customWidth="1"/>
    <col min="1541" max="1541" width="23" style="1" customWidth="1"/>
    <col min="1542" max="1542" width="22.88671875" style="1" customWidth="1"/>
    <col min="1543" max="1543" width="23.44140625" style="1" customWidth="1"/>
    <col min="1544" max="1544" width="22" style="1" customWidth="1"/>
    <col min="1545" max="1545" width="7.5546875" style="1" customWidth="1"/>
    <col min="1546" max="1572" width="0" style="1" hidden="1" customWidth="1"/>
    <col min="1573" max="1792" width="11.44140625" style="1"/>
    <col min="1793" max="1793" width="15.44140625" style="1" customWidth="1"/>
    <col min="1794" max="1794" width="3.88671875" style="1" customWidth="1"/>
    <col min="1795" max="1795" width="49.88671875" style="1" customWidth="1"/>
    <col min="1796" max="1796" width="22.5546875" style="1" customWidth="1"/>
    <col min="1797" max="1797" width="23" style="1" customWidth="1"/>
    <col min="1798" max="1798" width="22.88671875" style="1" customWidth="1"/>
    <col min="1799" max="1799" width="23.44140625" style="1" customWidth="1"/>
    <col min="1800" max="1800" width="22" style="1" customWidth="1"/>
    <col min="1801" max="1801" width="7.5546875" style="1" customWidth="1"/>
    <col min="1802" max="1828" width="0" style="1" hidden="1" customWidth="1"/>
    <col min="1829" max="2048" width="11.44140625" style="1"/>
    <col min="2049" max="2049" width="15.44140625" style="1" customWidth="1"/>
    <col min="2050" max="2050" width="3.88671875" style="1" customWidth="1"/>
    <col min="2051" max="2051" width="49.88671875" style="1" customWidth="1"/>
    <col min="2052" max="2052" width="22.5546875" style="1" customWidth="1"/>
    <col min="2053" max="2053" width="23" style="1" customWidth="1"/>
    <col min="2054" max="2054" width="22.88671875" style="1" customWidth="1"/>
    <col min="2055" max="2055" width="23.44140625" style="1" customWidth="1"/>
    <col min="2056" max="2056" width="22" style="1" customWidth="1"/>
    <col min="2057" max="2057" width="7.5546875" style="1" customWidth="1"/>
    <col min="2058" max="2084" width="0" style="1" hidden="1" customWidth="1"/>
    <col min="2085" max="2304" width="11.44140625" style="1"/>
    <col min="2305" max="2305" width="15.44140625" style="1" customWidth="1"/>
    <col min="2306" max="2306" width="3.88671875" style="1" customWidth="1"/>
    <col min="2307" max="2307" width="49.88671875" style="1" customWidth="1"/>
    <col min="2308" max="2308" width="22.5546875" style="1" customWidth="1"/>
    <col min="2309" max="2309" width="23" style="1" customWidth="1"/>
    <col min="2310" max="2310" width="22.88671875" style="1" customWidth="1"/>
    <col min="2311" max="2311" width="23.44140625" style="1" customWidth="1"/>
    <col min="2312" max="2312" width="22" style="1" customWidth="1"/>
    <col min="2313" max="2313" width="7.5546875" style="1" customWidth="1"/>
    <col min="2314" max="2340" width="0" style="1" hidden="1" customWidth="1"/>
    <col min="2341" max="2560" width="11.44140625" style="1"/>
    <col min="2561" max="2561" width="15.44140625" style="1" customWidth="1"/>
    <col min="2562" max="2562" width="3.88671875" style="1" customWidth="1"/>
    <col min="2563" max="2563" width="49.88671875" style="1" customWidth="1"/>
    <col min="2564" max="2564" width="22.5546875" style="1" customWidth="1"/>
    <col min="2565" max="2565" width="23" style="1" customWidth="1"/>
    <col min="2566" max="2566" width="22.88671875" style="1" customWidth="1"/>
    <col min="2567" max="2567" width="23.44140625" style="1" customWidth="1"/>
    <col min="2568" max="2568" width="22" style="1" customWidth="1"/>
    <col min="2569" max="2569" width="7.5546875" style="1" customWidth="1"/>
    <col min="2570" max="2596" width="0" style="1" hidden="1" customWidth="1"/>
    <col min="2597" max="2816" width="11.44140625" style="1"/>
    <col min="2817" max="2817" width="15.44140625" style="1" customWidth="1"/>
    <col min="2818" max="2818" width="3.88671875" style="1" customWidth="1"/>
    <col min="2819" max="2819" width="49.88671875" style="1" customWidth="1"/>
    <col min="2820" max="2820" width="22.5546875" style="1" customWidth="1"/>
    <col min="2821" max="2821" width="23" style="1" customWidth="1"/>
    <col min="2822" max="2822" width="22.88671875" style="1" customWidth="1"/>
    <col min="2823" max="2823" width="23.44140625" style="1" customWidth="1"/>
    <col min="2824" max="2824" width="22" style="1" customWidth="1"/>
    <col min="2825" max="2825" width="7.5546875" style="1" customWidth="1"/>
    <col min="2826" max="2852" width="0" style="1" hidden="1" customWidth="1"/>
    <col min="2853" max="3072" width="11.44140625" style="1"/>
    <col min="3073" max="3073" width="15.44140625" style="1" customWidth="1"/>
    <col min="3074" max="3074" width="3.88671875" style="1" customWidth="1"/>
    <col min="3075" max="3075" width="49.88671875" style="1" customWidth="1"/>
    <col min="3076" max="3076" width="22.5546875" style="1" customWidth="1"/>
    <col min="3077" max="3077" width="23" style="1" customWidth="1"/>
    <col min="3078" max="3078" width="22.88671875" style="1" customWidth="1"/>
    <col min="3079" max="3079" width="23.44140625" style="1" customWidth="1"/>
    <col min="3080" max="3080" width="22" style="1" customWidth="1"/>
    <col min="3081" max="3081" width="7.5546875" style="1" customWidth="1"/>
    <col min="3082" max="3108" width="0" style="1" hidden="1" customWidth="1"/>
    <col min="3109" max="3328" width="11.44140625" style="1"/>
    <col min="3329" max="3329" width="15.44140625" style="1" customWidth="1"/>
    <col min="3330" max="3330" width="3.88671875" style="1" customWidth="1"/>
    <col min="3331" max="3331" width="49.88671875" style="1" customWidth="1"/>
    <col min="3332" max="3332" width="22.5546875" style="1" customWidth="1"/>
    <col min="3333" max="3333" width="23" style="1" customWidth="1"/>
    <col min="3334" max="3334" width="22.88671875" style="1" customWidth="1"/>
    <col min="3335" max="3335" width="23.44140625" style="1" customWidth="1"/>
    <col min="3336" max="3336" width="22" style="1" customWidth="1"/>
    <col min="3337" max="3337" width="7.5546875" style="1" customWidth="1"/>
    <col min="3338" max="3364" width="0" style="1" hidden="1" customWidth="1"/>
    <col min="3365" max="3584" width="11.44140625" style="1"/>
    <col min="3585" max="3585" width="15.44140625" style="1" customWidth="1"/>
    <col min="3586" max="3586" width="3.88671875" style="1" customWidth="1"/>
    <col min="3587" max="3587" width="49.88671875" style="1" customWidth="1"/>
    <col min="3588" max="3588" width="22.5546875" style="1" customWidth="1"/>
    <col min="3589" max="3589" width="23" style="1" customWidth="1"/>
    <col min="3590" max="3590" width="22.88671875" style="1" customWidth="1"/>
    <col min="3591" max="3591" width="23.44140625" style="1" customWidth="1"/>
    <col min="3592" max="3592" width="22" style="1" customWidth="1"/>
    <col min="3593" max="3593" width="7.5546875" style="1" customWidth="1"/>
    <col min="3594" max="3620" width="0" style="1" hidden="1" customWidth="1"/>
    <col min="3621" max="3840" width="11.44140625" style="1"/>
    <col min="3841" max="3841" width="15.44140625" style="1" customWidth="1"/>
    <col min="3842" max="3842" width="3.88671875" style="1" customWidth="1"/>
    <col min="3843" max="3843" width="49.88671875" style="1" customWidth="1"/>
    <col min="3844" max="3844" width="22.5546875" style="1" customWidth="1"/>
    <col min="3845" max="3845" width="23" style="1" customWidth="1"/>
    <col min="3846" max="3846" width="22.88671875" style="1" customWidth="1"/>
    <col min="3847" max="3847" width="23.44140625" style="1" customWidth="1"/>
    <col min="3848" max="3848" width="22" style="1" customWidth="1"/>
    <col min="3849" max="3849" width="7.5546875" style="1" customWidth="1"/>
    <col min="3850" max="3876" width="0" style="1" hidden="1" customWidth="1"/>
    <col min="3877" max="4096" width="11.44140625" style="1"/>
    <col min="4097" max="4097" width="15.44140625" style="1" customWidth="1"/>
    <col min="4098" max="4098" width="3.88671875" style="1" customWidth="1"/>
    <col min="4099" max="4099" width="49.88671875" style="1" customWidth="1"/>
    <col min="4100" max="4100" width="22.5546875" style="1" customWidth="1"/>
    <col min="4101" max="4101" width="23" style="1" customWidth="1"/>
    <col min="4102" max="4102" width="22.88671875" style="1" customWidth="1"/>
    <col min="4103" max="4103" width="23.44140625" style="1" customWidth="1"/>
    <col min="4104" max="4104" width="22" style="1" customWidth="1"/>
    <col min="4105" max="4105" width="7.5546875" style="1" customWidth="1"/>
    <col min="4106" max="4132" width="0" style="1" hidden="1" customWidth="1"/>
    <col min="4133" max="4352" width="11.44140625" style="1"/>
    <col min="4353" max="4353" width="15.44140625" style="1" customWidth="1"/>
    <col min="4354" max="4354" width="3.88671875" style="1" customWidth="1"/>
    <col min="4355" max="4355" width="49.88671875" style="1" customWidth="1"/>
    <col min="4356" max="4356" width="22.5546875" style="1" customWidth="1"/>
    <col min="4357" max="4357" width="23" style="1" customWidth="1"/>
    <col min="4358" max="4358" width="22.88671875" style="1" customWidth="1"/>
    <col min="4359" max="4359" width="23.44140625" style="1" customWidth="1"/>
    <col min="4360" max="4360" width="22" style="1" customWidth="1"/>
    <col min="4361" max="4361" width="7.5546875" style="1" customWidth="1"/>
    <col min="4362" max="4388" width="0" style="1" hidden="1" customWidth="1"/>
    <col min="4389" max="4608" width="11.44140625" style="1"/>
    <col min="4609" max="4609" width="15.44140625" style="1" customWidth="1"/>
    <col min="4610" max="4610" width="3.88671875" style="1" customWidth="1"/>
    <col min="4611" max="4611" width="49.88671875" style="1" customWidth="1"/>
    <col min="4612" max="4612" width="22.5546875" style="1" customWidth="1"/>
    <col min="4613" max="4613" width="23" style="1" customWidth="1"/>
    <col min="4614" max="4614" width="22.88671875" style="1" customWidth="1"/>
    <col min="4615" max="4615" width="23.44140625" style="1" customWidth="1"/>
    <col min="4616" max="4616" width="22" style="1" customWidth="1"/>
    <col min="4617" max="4617" width="7.5546875" style="1" customWidth="1"/>
    <col min="4618" max="4644" width="0" style="1" hidden="1" customWidth="1"/>
    <col min="4645" max="4864" width="11.44140625" style="1"/>
    <col min="4865" max="4865" width="15.44140625" style="1" customWidth="1"/>
    <col min="4866" max="4866" width="3.88671875" style="1" customWidth="1"/>
    <col min="4867" max="4867" width="49.88671875" style="1" customWidth="1"/>
    <col min="4868" max="4868" width="22.5546875" style="1" customWidth="1"/>
    <col min="4869" max="4869" width="23" style="1" customWidth="1"/>
    <col min="4870" max="4870" width="22.88671875" style="1" customWidth="1"/>
    <col min="4871" max="4871" width="23.44140625" style="1" customWidth="1"/>
    <col min="4872" max="4872" width="22" style="1" customWidth="1"/>
    <col min="4873" max="4873" width="7.5546875" style="1" customWidth="1"/>
    <col min="4874" max="4900" width="0" style="1" hidden="1" customWidth="1"/>
    <col min="4901" max="5120" width="11.44140625" style="1"/>
    <col min="5121" max="5121" width="15.44140625" style="1" customWidth="1"/>
    <col min="5122" max="5122" width="3.88671875" style="1" customWidth="1"/>
    <col min="5123" max="5123" width="49.88671875" style="1" customWidth="1"/>
    <col min="5124" max="5124" width="22.5546875" style="1" customWidth="1"/>
    <col min="5125" max="5125" width="23" style="1" customWidth="1"/>
    <col min="5126" max="5126" width="22.88671875" style="1" customWidth="1"/>
    <col min="5127" max="5127" width="23.44140625" style="1" customWidth="1"/>
    <col min="5128" max="5128" width="22" style="1" customWidth="1"/>
    <col min="5129" max="5129" width="7.5546875" style="1" customWidth="1"/>
    <col min="5130" max="5156" width="0" style="1" hidden="1" customWidth="1"/>
    <col min="5157" max="5376" width="11.44140625" style="1"/>
    <col min="5377" max="5377" width="15.44140625" style="1" customWidth="1"/>
    <col min="5378" max="5378" width="3.88671875" style="1" customWidth="1"/>
    <col min="5379" max="5379" width="49.88671875" style="1" customWidth="1"/>
    <col min="5380" max="5380" width="22.5546875" style="1" customWidth="1"/>
    <col min="5381" max="5381" width="23" style="1" customWidth="1"/>
    <col min="5382" max="5382" width="22.88671875" style="1" customWidth="1"/>
    <col min="5383" max="5383" width="23.44140625" style="1" customWidth="1"/>
    <col min="5384" max="5384" width="22" style="1" customWidth="1"/>
    <col min="5385" max="5385" width="7.5546875" style="1" customWidth="1"/>
    <col min="5386" max="5412" width="0" style="1" hidden="1" customWidth="1"/>
    <col min="5413" max="5632" width="11.44140625" style="1"/>
    <col min="5633" max="5633" width="15.44140625" style="1" customWidth="1"/>
    <col min="5634" max="5634" width="3.88671875" style="1" customWidth="1"/>
    <col min="5635" max="5635" width="49.88671875" style="1" customWidth="1"/>
    <col min="5636" max="5636" width="22.5546875" style="1" customWidth="1"/>
    <col min="5637" max="5637" width="23" style="1" customWidth="1"/>
    <col min="5638" max="5638" width="22.88671875" style="1" customWidth="1"/>
    <col min="5639" max="5639" width="23.44140625" style="1" customWidth="1"/>
    <col min="5640" max="5640" width="22" style="1" customWidth="1"/>
    <col min="5641" max="5641" width="7.5546875" style="1" customWidth="1"/>
    <col min="5642" max="5668" width="0" style="1" hidden="1" customWidth="1"/>
    <col min="5669" max="5888" width="11.44140625" style="1"/>
    <col min="5889" max="5889" width="15.44140625" style="1" customWidth="1"/>
    <col min="5890" max="5890" width="3.88671875" style="1" customWidth="1"/>
    <col min="5891" max="5891" width="49.88671875" style="1" customWidth="1"/>
    <col min="5892" max="5892" width="22.5546875" style="1" customWidth="1"/>
    <col min="5893" max="5893" width="23" style="1" customWidth="1"/>
    <col min="5894" max="5894" width="22.88671875" style="1" customWidth="1"/>
    <col min="5895" max="5895" width="23.44140625" style="1" customWidth="1"/>
    <col min="5896" max="5896" width="22" style="1" customWidth="1"/>
    <col min="5897" max="5897" width="7.5546875" style="1" customWidth="1"/>
    <col min="5898" max="5924" width="0" style="1" hidden="1" customWidth="1"/>
    <col min="5925" max="6144" width="11.44140625" style="1"/>
    <col min="6145" max="6145" width="15.44140625" style="1" customWidth="1"/>
    <col min="6146" max="6146" width="3.88671875" style="1" customWidth="1"/>
    <col min="6147" max="6147" width="49.88671875" style="1" customWidth="1"/>
    <col min="6148" max="6148" width="22.5546875" style="1" customWidth="1"/>
    <col min="6149" max="6149" width="23" style="1" customWidth="1"/>
    <col min="6150" max="6150" width="22.88671875" style="1" customWidth="1"/>
    <col min="6151" max="6151" width="23.44140625" style="1" customWidth="1"/>
    <col min="6152" max="6152" width="22" style="1" customWidth="1"/>
    <col min="6153" max="6153" width="7.5546875" style="1" customWidth="1"/>
    <col min="6154" max="6180" width="0" style="1" hidden="1" customWidth="1"/>
    <col min="6181" max="6400" width="11.44140625" style="1"/>
    <col min="6401" max="6401" width="15.44140625" style="1" customWidth="1"/>
    <col min="6402" max="6402" width="3.88671875" style="1" customWidth="1"/>
    <col min="6403" max="6403" width="49.88671875" style="1" customWidth="1"/>
    <col min="6404" max="6404" width="22.5546875" style="1" customWidth="1"/>
    <col min="6405" max="6405" width="23" style="1" customWidth="1"/>
    <col min="6406" max="6406" width="22.88671875" style="1" customWidth="1"/>
    <col min="6407" max="6407" width="23.44140625" style="1" customWidth="1"/>
    <col min="6408" max="6408" width="22" style="1" customWidth="1"/>
    <col min="6409" max="6409" width="7.5546875" style="1" customWidth="1"/>
    <col min="6410" max="6436" width="0" style="1" hidden="1" customWidth="1"/>
    <col min="6437" max="6656" width="11.44140625" style="1"/>
    <col min="6657" max="6657" width="15.44140625" style="1" customWidth="1"/>
    <col min="6658" max="6658" width="3.88671875" style="1" customWidth="1"/>
    <col min="6659" max="6659" width="49.88671875" style="1" customWidth="1"/>
    <col min="6660" max="6660" width="22.5546875" style="1" customWidth="1"/>
    <col min="6661" max="6661" width="23" style="1" customWidth="1"/>
    <col min="6662" max="6662" width="22.88671875" style="1" customWidth="1"/>
    <col min="6663" max="6663" width="23.44140625" style="1" customWidth="1"/>
    <col min="6664" max="6664" width="22" style="1" customWidth="1"/>
    <col min="6665" max="6665" width="7.5546875" style="1" customWidth="1"/>
    <col min="6666" max="6692" width="0" style="1" hidden="1" customWidth="1"/>
    <col min="6693" max="6912" width="11.44140625" style="1"/>
    <col min="6913" max="6913" width="15.44140625" style="1" customWidth="1"/>
    <col min="6914" max="6914" width="3.88671875" style="1" customWidth="1"/>
    <col min="6915" max="6915" width="49.88671875" style="1" customWidth="1"/>
    <col min="6916" max="6916" width="22.5546875" style="1" customWidth="1"/>
    <col min="6917" max="6917" width="23" style="1" customWidth="1"/>
    <col min="6918" max="6918" width="22.88671875" style="1" customWidth="1"/>
    <col min="6919" max="6919" width="23.44140625" style="1" customWidth="1"/>
    <col min="6920" max="6920" width="22" style="1" customWidth="1"/>
    <col min="6921" max="6921" width="7.5546875" style="1" customWidth="1"/>
    <col min="6922" max="6948" width="0" style="1" hidden="1" customWidth="1"/>
    <col min="6949" max="7168" width="11.44140625" style="1"/>
    <col min="7169" max="7169" width="15.44140625" style="1" customWidth="1"/>
    <col min="7170" max="7170" width="3.88671875" style="1" customWidth="1"/>
    <col min="7171" max="7171" width="49.88671875" style="1" customWidth="1"/>
    <col min="7172" max="7172" width="22.5546875" style="1" customWidth="1"/>
    <col min="7173" max="7173" width="23" style="1" customWidth="1"/>
    <col min="7174" max="7174" width="22.88671875" style="1" customWidth="1"/>
    <col min="7175" max="7175" width="23.44140625" style="1" customWidth="1"/>
    <col min="7176" max="7176" width="22" style="1" customWidth="1"/>
    <col min="7177" max="7177" width="7.5546875" style="1" customWidth="1"/>
    <col min="7178" max="7204" width="0" style="1" hidden="1" customWidth="1"/>
    <col min="7205" max="7424" width="11.44140625" style="1"/>
    <col min="7425" max="7425" width="15.44140625" style="1" customWidth="1"/>
    <col min="7426" max="7426" width="3.88671875" style="1" customWidth="1"/>
    <col min="7427" max="7427" width="49.88671875" style="1" customWidth="1"/>
    <col min="7428" max="7428" width="22.5546875" style="1" customWidth="1"/>
    <col min="7429" max="7429" width="23" style="1" customWidth="1"/>
    <col min="7430" max="7430" width="22.88671875" style="1" customWidth="1"/>
    <col min="7431" max="7431" width="23.44140625" style="1" customWidth="1"/>
    <col min="7432" max="7432" width="22" style="1" customWidth="1"/>
    <col min="7433" max="7433" width="7.5546875" style="1" customWidth="1"/>
    <col min="7434" max="7460" width="0" style="1" hidden="1" customWidth="1"/>
    <col min="7461" max="7680" width="11.44140625" style="1"/>
    <col min="7681" max="7681" width="15.44140625" style="1" customWidth="1"/>
    <col min="7682" max="7682" width="3.88671875" style="1" customWidth="1"/>
    <col min="7683" max="7683" width="49.88671875" style="1" customWidth="1"/>
    <col min="7684" max="7684" width="22.5546875" style="1" customWidth="1"/>
    <col min="7685" max="7685" width="23" style="1" customWidth="1"/>
    <col min="7686" max="7686" width="22.88671875" style="1" customWidth="1"/>
    <col min="7687" max="7687" width="23.44140625" style="1" customWidth="1"/>
    <col min="7688" max="7688" width="22" style="1" customWidth="1"/>
    <col min="7689" max="7689" width="7.5546875" style="1" customWidth="1"/>
    <col min="7690" max="7716" width="0" style="1" hidden="1" customWidth="1"/>
    <col min="7717" max="7936" width="11.44140625" style="1"/>
    <col min="7937" max="7937" width="15.44140625" style="1" customWidth="1"/>
    <col min="7938" max="7938" width="3.88671875" style="1" customWidth="1"/>
    <col min="7939" max="7939" width="49.88671875" style="1" customWidth="1"/>
    <col min="7940" max="7940" width="22.5546875" style="1" customWidth="1"/>
    <col min="7941" max="7941" width="23" style="1" customWidth="1"/>
    <col min="7942" max="7942" width="22.88671875" style="1" customWidth="1"/>
    <col min="7943" max="7943" width="23.44140625" style="1" customWidth="1"/>
    <col min="7944" max="7944" width="22" style="1" customWidth="1"/>
    <col min="7945" max="7945" width="7.5546875" style="1" customWidth="1"/>
    <col min="7946" max="7972" width="0" style="1" hidden="1" customWidth="1"/>
    <col min="7973" max="8192" width="11.44140625" style="1"/>
    <col min="8193" max="8193" width="15.44140625" style="1" customWidth="1"/>
    <col min="8194" max="8194" width="3.88671875" style="1" customWidth="1"/>
    <col min="8195" max="8195" width="49.88671875" style="1" customWidth="1"/>
    <col min="8196" max="8196" width="22.5546875" style="1" customWidth="1"/>
    <col min="8197" max="8197" width="23" style="1" customWidth="1"/>
    <col min="8198" max="8198" width="22.88671875" style="1" customWidth="1"/>
    <col min="8199" max="8199" width="23.44140625" style="1" customWidth="1"/>
    <col min="8200" max="8200" width="22" style="1" customWidth="1"/>
    <col min="8201" max="8201" width="7.5546875" style="1" customWidth="1"/>
    <col min="8202" max="8228" width="0" style="1" hidden="1" customWidth="1"/>
    <col min="8229" max="8448" width="11.44140625" style="1"/>
    <col min="8449" max="8449" width="15.44140625" style="1" customWidth="1"/>
    <col min="8450" max="8450" width="3.88671875" style="1" customWidth="1"/>
    <col min="8451" max="8451" width="49.88671875" style="1" customWidth="1"/>
    <col min="8452" max="8452" width="22.5546875" style="1" customWidth="1"/>
    <col min="8453" max="8453" width="23" style="1" customWidth="1"/>
    <col min="8454" max="8454" width="22.88671875" style="1" customWidth="1"/>
    <col min="8455" max="8455" width="23.44140625" style="1" customWidth="1"/>
    <col min="8456" max="8456" width="22" style="1" customWidth="1"/>
    <col min="8457" max="8457" width="7.5546875" style="1" customWidth="1"/>
    <col min="8458" max="8484" width="0" style="1" hidden="1" customWidth="1"/>
    <col min="8485" max="8704" width="11.44140625" style="1"/>
    <col min="8705" max="8705" width="15.44140625" style="1" customWidth="1"/>
    <col min="8706" max="8706" width="3.88671875" style="1" customWidth="1"/>
    <col min="8707" max="8707" width="49.88671875" style="1" customWidth="1"/>
    <col min="8708" max="8708" width="22.5546875" style="1" customWidth="1"/>
    <col min="8709" max="8709" width="23" style="1" customWidth="1"/>
    <col min="8710" max="8710" width="22.88671875" style="1" customWidth="1"/>
    <col min="8711" max="8711" width="23.44140625" style="1" customWidth="1"/>
    <col min="8712" max="8712" width="22" style="1" customWidth="1"/>
    <col min="8713" max="8713" width="7.5546875" style="1" customWidth="1"/>
    <col min="8714" max="8740" width="0" style="1" hidden="1" customWidth="1"/>
    <col min="8741" max="8960" width="11.44140625" style="1"/>
    <col min="8961" max="8961" width="15.44140625" style="1" customWidth="1"/>
    <col min="8962" max="8962" width="3.88671875" style="1" customWidth="1"/>
    <col min="8963" max="8963" width="49.88671875" style="1" customWidth="1"/>
    <col min="8964" max="8964" width="22.5546875" style="1" customWidth="1"/>
    <col min="8965" max="8965" width="23" style="1" customWidth="1"/>
    <col min="8966" max="8966" width="22.88671875" style="1" customWidth="1"/>
    <col min="8967" max="8967" width="23.44140625" style="1" customWidth="1"/>
    <col min="8968" max="8968" width="22" style="1" customWidth="1"/>
    <col min="8969" max="8969" width="7.5546875" style="1" customWidth="1"/>
    <col min="8970" max="8996" width="0" style="1" hidden="1" customWidth="1"/>
    <col min="8997" max="9216" width="11.44140625" style="1"/>
    <col min="9217" max="9217" width="15.44140625" style="1" customWidth="1"/>
    <col min="9218" max="9218" width="3.88671875" style="1" customWidth="1"/>
    <col min="9219" max="9219" width="49.88671875" style="1" customWidth="1"/>
    <col min="9220" max="9220" width="22.5546875" style="1" customWidth="1"/>
    <col min="9221" max="9221" width="23" style="1" customWidth="1"/>
    <col min="9222" max="9222" width="22.88671875" style="1" customWidth="1"/>
    <col min="9223" max="9223" width="23.44140625" style="1" customWidth="1"/>
    <col min="9224" max="9224" width="22" style="1" customWidth="1"/>
    <col min="9225" max="9225" width="7.5546875" style="1" customWidth="1"/>
    <col min="9226" max="9252" width="0" style="1" hidden="1" customWidth="1"/>
    <col min="9253" max="9472" width="11.44140625" style="1"/>
    <col min="9473" max="9473" width="15.44140625" style="1" customWidth="1"/>
    <col min="9474" max="9474" width="3.88671875" style="1" customWidth="1"/>
    <col min="9475" max="9475" width="49.88671875" style="1" customWidth="1"/>
    <col min="9476" max="9476" width="22.5546875" style="1" customWidth="1"/>
    <col min="9477" max="9477" width="23" style="1" customWidth="1"/>
    <col min="9478" max="9478" width="22.88671875" style="1" customWidth="1"/>
    <col min="9479" max="9479" width="23.44140625" style="1" customWidth="1"/>
    <col min="9480" max="9480" width="22" style="1" customWidth="1"/>
    <col min="9481" max="9481" width="7.5546875" style="1" customWidth="1"/>
    <col min="9482" max="9508" width="0" style="1" hidden="1" customWidth="1"/>
    <col min="9509" max="9728" width="11.44140625" style="1"/>
    <col min="9729" max="9729" width="15.44140625" style="1" customWidth="1"/>
    <col min="9730" max="9730" width="3.88671875" style="1" customWidth="1"/>
    <col min="9731" max="9731" width="49.88671875" style="1" customWidth="1"/>
    <col min="9732" max="9732" width="22.5546875" style="1" customWidth="1"/>
    <col min="9733" max="9733" width="23" style="1" customWidth="1"/>
    <col min="9734" max="9734" width="22.88671875" style="1" customWidth="1"/>
    <col min="9735" max="9735" width="23.44140625" style="1" customWidth="1"/>
    <col min="9736" max="9736" width="22" style="1" customWidth="1"/>
    <col min="9737" max="9737" width="7.5546875" style="1" customWidth="1"/>
    <col min="9738" max="9764" width="0" style="1" hidden="1" customWidth="1"/>
    <col min="9765" max="9984" width="11.44140625" style="1"/>
    <col min="9985" max="9985" width="15.44140625" style="1" customWidth="1"/>
    <col min="9986" max="9986" width="3.88671875" style="1" customWidth="1"/>
    <col min="9987" max="9987" width="49.88671875" style="1" customWidth="1"/>
    <col min="9988" max="9988" width="22.5546875" style="1" customWidth="1"/>
    <col min="9989" max="9989" width="23" style="1" customWidth="1"/>
    <col min="9990" max="9990" width="22.88671875" style="1" customWidth="1"/>
    <col min="9991" max="9991" width="23.44140625" style="1" customWidth="1"/>
    <col min="9992" max="9992" width="22" style="1" customWidth="1"/>
    <col min="9993" max="9993" width="7.5546875" style="1" customWidth="1"/>
    <col min="9994" max="10020" width="0" style="1" hidden="1" customWidth="1"/>
    <col min="10021" max="10240" width="11.44140625" style="1"/>
    <col min="10241" max="10241" width="15.44140625" style="1" customWidth="1"/>
    <col min="10242" max="10242" width="3.88671875" style="1" customWidth="1"/>
    <col min="10243" max="10243" width="49.88671875" style="1" customWidth="1"/>
    <col min="10244" max="10244" width="22.5546875" style="1" customWidth="1"/>
    <col min="10245" max="10245" width="23" style="1" customWidth="1"/>
    <col min="10246" max="10246" width="22.88671875" style="1" customWidth="1"/>
    <col min="10247" max="10247" width="23.44140625" style="1" customWidth="1"/>
    <col min="10248" max="10248" width="22" style="1" customWidth="1"/>
    <col min="10249" max="10249" width="7.5546875" style="1" customWidth="1"/>
    <col min="10250" max="10276" width="0" style="1" hidden="1" customWidth="1"/>
    <col min="10277" max="10496" width="11.44140625" style="1"/>
    <col min="10497" max="10497" width="15.44140625" style="1" customWidth="1"/>
    <col min="10498" max="10498" width="3.88671875" style="1" customWidth="1"/>
    <col min="10499" max="10499" width="49.88671875" style="1" customWidth="1"/>
    <col min="10500" max="10500" width="22.5546875" style="1" customWidth="1"/>
    <col min="10501" max="10501" width="23" style="1" customWidth="1"/>
    <col min="10502" max="10502" width="22.88671875" style="1" customWidth="1"/>
    <col min="10503" max="10503" width="23.44140625" style="1" customWidth="1"/>
    <col min="10504" max="10504" width="22" style="1" customWidth="1"/>
    <col min="10505" max="10505" width="7.5546875" style="1" customWidth="1"/>
    <col min="10506" max="10532" width="0" style="1" hidden="1" customWidth="1"/>
    <col min="10533" max="10752" width="11.44140625" style="1"/>
    <col min="10753" max="10753" width="15.44140625" style="1" customWidth="1"/>
    <col min="10754" max="10754" width="3.88671875" style="1" customWidth="1"/>
    <col min="10755" max="10755" width="49.88671875" style="1" customWidth="1"/>
    <col min="10756" max="10756" width="22.5546875" style="1" customWidth="1"/>
    <col min="10757" max="10757" width="23" style="1" customWidth="1"/>
    <col min="10758" max="10758" width="22.88671875" style="1" customWidth="1"/>
    <col min="10759" max="10759" width="23.44140625" style="1" customWidth="1"/>
    <col min="10760" max="10760" width="22" style="1" customWidth="1"/>
    <col min="10761" max="10761" width="7.5546875" style="1" customWidth="1"/>
    <col min="10762" max="10788" width="0" style="1" hidden="1" customWidth="1"/>
    <col min="10789" max="11008" width="11.44140625" style="1"/>
    <col min="11009" max="11009" width="15.44140625" style="1" customWidth="1"/>
    <col min="11010" max="11010" width="3.88671875" style="1" customWidth="1"/>
    <col min="11011" max="11011" width="49.88671875" style="1" customWidth="1"/>
    <col min="11012" max="11012" width="22.5546875" style="1" customWidth="1"/>
    <col min="11013" max="11013" width="23" style="1" customWidth="1"/>
    <col min="11014" max="11014" width="22.88671875" style="1" customWidth="1"/>
    <col min="11015" max="11015" width="23.44140625" style="1" customWidth="1"/>
    <col min="11016" max="11016" width="22" style="1" customWidth="1"/>
    <col min="11017" max="11017" width="7.5546875" style="1" customWidth="1"/>
    <col min="11018" max="11044" width="0" style="1" hidden="1" customWidth="1"/>
    <col min="11045" max="11264" width="11.44140625" style="1"/>
    <col min="11265" max="11265" width="15.44140625" style="1" customWidth="1"/>
    <col min="11266" max="11266" width="3.88671875" style="1" customWidth="1"/>
    <col min="11267" max="11267" width="49.88671875" style="1" customWidth="1"/>
    <col min="11268" max="11268" width="22.5546875" style="1" customWidth="1"/>
    <col min="11269" max="11269" width="23" style="1" customWidth="1"/>
    <col min="11270" max="11270" width="22.88671875" style="1" customWidth="1"/>
    <col min="11271" max="11271" width="23.44140625" style="1" customWidth="1"/>
    <col min="11272" max="11272" width="22" style="1" customWidth="1"/>
    <col min="11273" max="11273" width="7.5546875" style="1" customWidth="1"/>
    <col min="11274" max="11300" width="0" style="1" hidden="1" customWidth="1"/>
    <col min="11301" max="11520" width="11.44140625" style="1"/>
    <col min="11521" max="11521" width="15.44140625" style="1" customWidth="1"/>
    <col min="11522" max="11522" width="3.88671875" style="1" customWidth="1"/>
    <col min="11523" max="11523" width="49.88671875" style="1" customWidth="1"/>
    <col min="11524" max="11524" width="22.5546875" style="1" customWidth="1"/>
    <col min="11525" max="11525" width="23" style="1" customWidth="1"/>
    <col min="11526" max="11526" width="22.88671875" style="1" customWidth="1"/>
    <col min="11527" max="11527" width="23.44140625" style="1" customWidth="1"/>
    <col min="11528" max="11528" width="22" style="1" customWidth="1"/>
    <col min="11529" max="11529" width="7.5546875" style="1" customWidth="1"/>
    <col min="11530" max="11556" width="0" style="1" hidden="1" customWidth="1"/>
    <col min="11557" max="11776" width="11.44140625" style="1"/>
    <col min="11777" max="11777" width="15.44140625" style="1" customWidth="1"/>
    <col min="11778" max="11778" width="3.88671875" style="1" customWidth="1"/>
    <col min="11779" max="11779" width="49.88671875" style="1" customWidth="1"/>
    <col min="11780" max="11780" width="22.5546875" style="1" customWidth="1"/>
    <col min="11781" max="11781" width="23" style="1" customWidth="1"/>
    <col min="11782" max="11782" width="22.88671875" style="1" customWidth="1"/>
    <col min="11783" max="11783" width="23.44140625" style="1" customWidth="1"/>
    <col min="11784" max="11784" width="22" style="1" customWidth="1"/>
    <col min="11785" max="11785" width="7.5546875" style="1" customWidth="1"/>
    <col min="11786" max="11812" width="0" style="1" hidden="1" customWidth="1"/>
    <col min="11813" max="12032" width="11.44140625" style="1"/>
    <col min="12033" max="12033" width="15.44140625" style="1" customWidth="1"/>
    <col min="12034" max="12034" width="3.88671875" style="1" customWidth="1"/>
    <col min="12035" max="12035" width="49.88671875" style="1" customWidth="1"/>
    <col min="12036" max="12036" width="22.5546875" style="1" customWidth="1"/>
    <col min="12037" max="12037" width="23" style="1" customWidth="1"/>
    <col min="12038" max="12038" width="22.88671875" style="1" customWidth="1"/>
    <col min="12039" max="12039" width="23.44140625" style="1" customWidth="1"/>
    <col min="12040" max="12040" width="22" style="1" customWidth="1"/>
    <col min="12041" max="12041" width="7.5546875" style="1" customWidth="1"/>
    <col min="12042" max="12068" width="0" style="1" hidden="1" customWidth="1"/>
    <col min="12069" max="12288" width="11.44140625" style="1"/>
    <col min="12289" max="12289" width="15.44140625" style="1" customWidth="1"/>
    <col min="12290" max="12290" width="3.88671875" style="1" customWidth="1"/>
    <col min="12291" max="12291" width="49.88671875" style="1" customWidth="1"/>
    <col min="12292" max="12292" width="22.5546875" style="1" customWidth="1"/>
    <col min="12293" max="12293" width="23" style="1" customWidth="1"/>
    <col min="12294" max="12294" width="22.88671875" style="1" customWidth="1"/>
    <col min="12295" max="12295" width="23.44140625" style="1" customWidth="1"/>
    <col min="12296" max="12296" width="22" style="1" customWidth="1"/>
    <col min="12297" max="12297" width="7.5546875" style="1" customWidth="1"/>
    <col min="12298" max="12324" width="0" style="1" hidden="1" customWidth="1"/>
    <col min="12325" max="12544" width="11.44140625" style="1"/>
    <col min="12545" max="12545" width="15.44140625" style="1" customWidth="1"/>
    <col min="12546" max="12546" width="3.88671875" style="1" customWidth="1"/>
    <col min="12547" max="12547" width="49.88671875" style="1" customWidth="1"/>
    <col min="12548" max="12548" width="22.5546875" style="1" customWidth="1"/>
    <col min="12549" max="12549" width="23" style="1" customWidth="1"/>
    <col min="12550" max="12550" width="22.88671875" style="1" customWidth="1"/>
    <col min="12551" max="12551" width="23.44140625" style="1" customWidth="1"/>
    <col min="12552" max="12552" width="22" style="1" customWidth="1"/>
    <col min="12553" max="12553" width="7.5546875" style="1" customWidth="1"/>
    <col min="12554" max="12580" width="0" style="1" hidden="1" customWidth="1"/>
    <col min="12581" max="12800" width="11.44140625" style="1"/>
    <col min="12801" max="12801" width="15.44140625" style="1" customWidth="1"/>
    <col min="12802" max="12802" width="3.88671875" style="1" customWidth="1"/>
    <col min="12803" max="12803" width="49.88671875" style="1" customWidth="1"/>
    <col min="12804" max="12804" width="22.5546875" style="1" customWidth="1"/>
    <col min="12805" max="12805" width="23" style="1" customWidth="1"/>
    <col min="12806" max="12806" width="22.88671875" style="1" customWidth="1"/>
    <col min="12807" max="12807" width="23.44140625" style="1" customWidth="1"/>
    <col min="12808" max="12808" width="22" style="1" customWidth="1"/>
    <col min="12809" max="12809" width="7.5546875" style="1" customWidth="1"/>
    <col min="12810" max="12836" width="0" style="1" hidden="1" customWidth="1"/>
    <col min="12837" max="13056" width="11.44140625" style="1"/>
    <col min="13057" max="13057" width="15.44140625" style="1" customWidth="1"/>
    <col min="13058" max="13058" width="3.88671875" style="1" customWidth="1"/>
    <col min="13059" max="13059" width="49.88671875" style="1" customWidth="1"/>
    <col min="13060" max="13060" width="22.5546875" style="1" customWidth="1"/>
    <col min="13061" max="13061" width="23" style="1" customWidth="1"/>
    <col min="13062" max="13062" width="22.88671875" style="1" customWidth="1"/>
    <col min="13063" max="13063" width="23.44140625" style="1" customWidth="1"/>
    <col min="13064" max="13064" width="22" style="1" customWidth="1"/>
    <col min="13065" max="13065" width="7.5546875" style="1" customWidth="1"/>
    <col min="13066" max="13092" width="0" style="1" hidden="1" customWidth="1"/>
    <col min="13093" max="13312" width="11.44140625" style="1"/>
    <col min="13313" max="13313" width="15.44140625" style="1" customWidth="1"/>
    <col min="13314" max="13314" width="3.88671875" style="1" customWidth="1"/>
    <col min="13315" max="13315" width="49.88671875" style="1" customWidth="1"/>
    <col min="13316" max="13316" width="22.5546875" style="1" customWidth="1"/>
    <col min="13317" max="13317" width="23" style="1" customWidth="1"/>
    <col min="13318" max="13318" width="22.88671875" style="1" customWidth="1"/>
    <col min="13319" max="13319" width="23.44140625" style="1" customWidth="1"/>
    <col min="13320" max="13320" width="22" style="1" customWidth="1"/>
    <col min="13321" max="13321" width="7.5546875" style="1" customWidth="1"/>
    <col min="13322" max="13348" width="0" style="1" hidden="1" customWidth="1"/>
    <col min="13349" max="13568" width="11.44140625" style="1"/>
    <col min="13569" max="13569" width="15.44140625" style="1" customWidth="1"/>
    <col min="13570" max="13570" width="3.88671875" style="1" customWidth="1"/>
    <col min="13571" max="13571" width="49.88671875" style="1" customWidth="1"/>
    <col min="13572" max="13572" width="22.5546875" style="1" customWidth="1"/>
    <col min="13573" max="13573" width="23" style="1" customWidth="1"/>
    <col min="13574" max="13574" width="22.88671875" style="1" customWidth="1"/>
    <col min="13575" max="13575" width="23.44140625" style="1" customWidth="1"/>
    <col min="13576" max="13576" width="22" style="1" customWidth="1"/>
    <col min="13577" max="13577" width="7.5546875" style="1" customWidth="1"/>
    <col min="13578" max="13604" width="0" style="1" hidden="1" customWidth="1"/>
    <col min="13605" max="13824" width="11.44140625" style="1"/>
    <col min="13825" max="13825" width="15.44140625" style="1" customWidth="1"/>
    <col min="13826" max="13826" width="3.88671875" style="1" customWidth="1"/>
    <col min="13827" max="13827" width="49.88671875" style="1" customWidth="1"/>
    <col min="13828" max="13828" width="22.5546875" style="1" customWidth="1"/>
    <col min="13829" max="13829" width="23" style="1" customWidth="1"/>
    <col min="13830" max="13830" width="22.88671875" style="1" customWidth="1"/>
    <col min="13831" max="13831" width="23.44140625" style="1" customWidth="1"/>
    <col min="13832" max="13832" width="22" style="1" customWidth="1"/>
    <col min="13833" max="13833" width="7.5546875" style="1" customWidth="1"/>
    <col min="13834" max="13860" width="0" style="1" hidden="1" customWidth="1"/>
    <col min="13861" max="14080" width="11.44140625" style="1"/>
    <col min="14081" max="14081" width="15.44140625" style="1" customWidth="1"/>
    <col min="14082" max="14082" width="3.88671875" style="1" customWidth="1"/>
    <col min="14083" max="14083" width="49.88671875" style="1" customWidth="1"/>
    <col min="14084" max="14084" width="22.5546875" style="1" customWidth="1"/>
    <col min="14085" max="14085" width="23" style="1" customWidth="1"/>
    <col min="14086" max="14086" width="22.88671875" style="1" customWidth="1"/>
    <col min="14087" max="14087" width="23.44140625" style="1" customWidth="1"/>
    <col min="14088" max="14088" width="22" style="1" customWidth="1"/>
    <col min="14089" max="14089" width="7.5546875" style="1" customWidth="1"/>
    <col min="14090" max="14116" width="0" style="1" hidden="1" customWidth="1"/>
    <col min="14117" max="14336" width="11.44140625" style="1"/>
    <col min="14337" max="14337" width="15.44140625" style="1" customWidth="1"/>
    <col min="14338" max="14338" width="3.88671875" style="1" customWidth="1"/>
    <col min="14339" max="14339" width="49.88671875" style="1" customWidth="1"/>
    <col min="14340" max="14340" width="22.5546875" style="1" customWidth="1"/>
    <col min="14341" max="14341" width="23" style="1" customWidth="1"/>
    <col min="14342" max="14342" width="22.88671875" style="1" customWidth="1"/>
    <col min="14343" max="14343" width="23.44140625" style="1" customWidth="1"/>
    <col min="14344" max="14344" width="22" style="1" customWidth="1"/>
    <col min="14345" max="14345" width="7.5546875" style="1" customWidth="1"/>
    <col min="14346" max="14372" width="0" style="1" hidden="1" customWidth="1"/>
    <col min="14373" max="14592" width="11.44140625" style="1"/>
    <col min="14593" max="14593" width="15.44140625" style="1" customWidth="1"/>
    <col min="14594" max="14594" width="3.88671875" style="1" customWidth="1"/>
    <col min="14595" max="14595" width="49.88671875" style="1" customWidth="1"/>
    <col min="14596" max="14596" width="22.5546875" style="1" customWidth="1"/>
    <col min="14597" max="14597" width="23" style="1" customWidth="1"/>
    <col min="14598" max="14598" width="22.88671875" style="1" customWidth="1"/>
    <col min="14599" max="14599" width="23.44140625" style="1" customWidth="1"/>
    <col min="14600" max="14600" width="22" style="1" customWidth="1"/>
    <col min="14601" max="14601" width="7.5546875" style="1" customWidth="1"/>
    <col min="14602" max="14628" width="0" style="1" hidden="1" customWidth="1"/>
    <col min="14629" max="14848" width="11.44140625" style="1"/>
    <col min="14849" max="14849" width="15.44140625" style="1" customWidth="1"/>
    <col min="14850" max="14850" width="3.88671875" style="1" customWidth="1"/>
    <col min="14851" max="14851" width="49.88671875" style="1" customWidth="1"/>
    <col min="14852" max="14852" width="22.5546875" style="1" customWidth="1"/>
    <col min="14853" max="14853" width="23" style="1" customWidth="1"/>
    <col min="14854" max="14854" width="22.88671875" style="1" customWidth="1"/>
    <col min="14855" max="14855" width="23.44140625" style="1" customWidth="1"/>
    <col min="14856" max="14856" width="22" style="1" customWidth="1"/>
    <col min="14857" max="14857" width="7.5546875" style="1" customWidth="1"/>
    <col min="14858" max="14884" width="0" style="1" hidden="1" customWidth="1"/>
    <col min="14885" max="15104" width="11.44140625" style="1"/>
    <col min="15105" max="15105" width="15.44140625" style="1" customWidth="1"/>
    <col min="15106" max="15106" width="3.88671875" style="1" customWidth="1"/>
    <col min="15107" max="15107" width="49.88671875" style="1" customWidth="1"/>
    <col min="15108" max="15108" width="22.5546875" style="1" customWidth="1"/>
    <col min="15109" max="15109" width="23" style="1" customWidth="1"/>
    <col min="15110" max="15110" width="22.88671875" style="1" customWidth="1"/>
    <col min="15111" max="15111" width="23.44140625" style="1" customWidth="1"/>
    <col min="15112" max="15112" width="22" style="1" customWidth="1"/>
    <col min="15113" max="15113" width="7.5546875" style="1" customWidth="1"/>
    <col min="15114" max="15140" width="0" style="1" hidden="1" customWidth="1"/>
    <col min="15141" max="15360" width="11.44140625" style="1"/>
    <col min="15361" max="15361" width="15.44140625" style="1" customWidth="1"/>
    <col min="15362" max="15362" width="3.88671875" style="1" customWidth="1"/>
    <col min="15363" max="15363" width="49.88671875" style="1" customWidth="1"/>
    <col min="15364" max="15364" width="22.5546875" style="1" customWidth="1"/>
    <col min="15365" max="15365" width="23" style="1" customWidth="1"/>
    <col min="15366" max="15366" width="22.88671875" style="1" customWidth="1"/>
    <col min="15367" max="15367" width="23.44140625" style="1" customWidth="1"/>
    <col min="15368" max="15368" width="22" style="1" customWidth="1"/>
    <col min="15369" max="15369" width="7.5546875" style="1" customWidth="1"/>
    <col min="15370" max="15396" width="0" style="1" hidden="1" customWidth="1"/>
    <col min="15397" max="15616" width="11.44140625" style="1"/>
    <col min="15617" max="15617" width="15.44140625" style="1" customWidth="1"/>
    <col min="15618" max="15618" width="3.88671875" style="1" customWidth="1"/>
    <col min="15619" max="15619" width="49.88671875" style="1" customWidth="1"/>
    <col min="15620" max="15620" width="22.5546875" style="1" customWidth="1"/>
    <col min="15621" max="15621" width="23" style="1" customWidth="1"/>
    <col min="15622" max="15622" width="22.88671875" style="1" customWidth="1"/>
    <col min="15623" max="15623" width="23.44140625" style="1" customWidth="1"/>
    <col min="15624" max="15624" width="22" style="1" customWidth="1"/>
    <col min="15625" max="15625" width="7.5546875" style="1" customWidth="1"/>
    <col min="15626" max="15652" width="0" style="1" hidden="1" customWidth="1"/>
    <col min="15653" max="15872" width="11.44140625" style="1"/>
    <col min="15873" max="15873" width="15.44140625" style="1" customWidth="1"/>
    <col min="15874" max="15874" width="3.88671875" style="1" customWidth="1"/>
    <col min="15875" max="15875" width="49.88671875" style="1" customWidth="1"/>
    <col min="15876" max="15876" width="22.5546875" style="1" customWidth="1"/>
    <col min="15877" max="15877" width="23" style="1" customWidth="1"/>
    <col min="15878" max="15878" width="22.88671875" style="1" customWidth="1"/>
    <col min="15879" max="15879" width="23.44140625" style="1" customWidth="1"/>
    <col min="15880" max="15880" width="22" style="1" customWidth="1"/>
    <col min="15881" max="15881" width="7.5546875" style="1" customWidth="1"/>
    <col min="15882" max="15908" width="0" style="1" hidden="1" customWidth="1"/>
    <col min="15909" max="16128" width="11.44140625" style="1"/>
    <col min="16129" max="16129" width="15.44140625" style="1" customWidth="1"/>
    <col min="16130" max="16130" width="3.88671875" style="1" customWidth="1"/>
    <col min="16131" max="16131" width="49.88671875" style="1" customWidth="1"/>
    <col min="16132" max="16132" width="22.5546875" style="1" customWidth="1"/>
    <col min="16133" max="16133" width="23" style="1" customWidth="1"/>
    <col min="16134" max="16134" width="22.88671875" style="1" customWidth="1"/>
    <col min="16135" max="16135" width="23.44140625" style="1" customWidth="1"/>
    <col min="16136" max="16136" width="22" style="1" customWidth="1"/>
    <col min="16137" max="16137" width="7.5546875" style="1" customWidth="1"/>
    <col min="16138" max="16164" width="0" style="1" hidden="1" customWidth="1"/>
    <col min="16165" max="16384" width="11.44140625" style="1"/>
  </cols>
  <sheetData>
    <row r="1" spans="1:8" ht="15" thickBot="1" x14ac:dyDescent="0.35"/>
    <row r="2" spans="1:8" x14ac:dyDescent="0.3">
      <c r="A2" s="1998" t="s">
        <v>1</v>
      </c>
      <c r="B2" s="1999"/>
      <c r="C2" s="1999"/>
      <c r="D2" s="1999"/>
      <c r="E2" s="1999"/>
      <c r="F2" s="1999"/>
      <c r="G2" s="1999"/>
      <c r="H2" s="2000"/>
    </row>
    <row r="3" spans="1:8" ht="11.25" customHeight="1" x14ac:dyDescent="0.3">
      <c r="A3" s="1995" t="s">
        <v>115</v>
      </c>
      <c r="B3" s="1996"/>
      <c r="C3" s="1996"/>
      <c r="D3" s="1996"/>
      <c r="E3" s="1996"/>
      <c r="F3" s="1996"/>
      <c r="G3" s="1996"/>
      <c r="H3" s="1997"/>
    </row>
    <row r="4" spans="1:8" ht="0.75" customHeight="1" x14ac:dyDescent="0.3">
      <c r="A4" s="2"/>
      <c r="H4" s="5"/>
    </row>
    <row r="5" spans="1:8" ht="21.75" customHeight="1" x14ac:dyDescent="0.3">
      <c r="A5" s="6" t="s">
        <v>0</v>
      </c>
      <c r="H5" s="5"/>
    </row>
    <row r="6" spans="1:8" ht="16.5" hidden="1" customHeight="1" x14ac:dyDescent="0.3">
      <c r="A6" s="2"/>
      <c r="H6" s="7"/>
    </row>
    <row r="7" spans="1:8" ht="21.75" customHeight="1" thickBot="1" x14ac:dyDescent="0.35">
      <c r="A7" s="2" t="s">
        <v>116</v>
      </c>
      <c r="C7" s="57" t="s">
        <v>4</v>
      </c>
      <c r="E7" s="3" t="s">
        <v>117</v>
      </c>
      <c r="F7" s="3" t="s">
        <v>229</v>
      </c>
      <c r="G7" s="3" t="s">
        <v>118</v>
      </c>
      <c r="H7" s="5"/>
    </row>
    <row r="8" spans="1:8" ht="9.75" hidden="1" customHeight="1" x14ac:dyDescent="0.3">
      <c r="A8" s="103"/>
      <c r="B8" s="62"/>
      <c r="C8" s="111"/>
      <c r="D8" s="246"/>
      <c r="E8" s="63"/>
      <c r="F8" s="63"/>
      <c r="G8" s="63"/>
      <c r="H8" s="65"/>
    </row>
    <row r="9" spans="1:8" ht="15" thickBot="1" x14ac:dyDescent="0.35">
      <c r="A9" s="112"/>
      <c r="B9" s="113"/>
      <c r="C9" s="114"/>
      <c r="D9" s="247"/>
      <c r="E9" s="115"/>
      <c r="F9" s="115"/>
      <c r="G9" s="115"/>
      <c r="H9" s="116"/>
    </row>
    <row r="10" spans="1:8" ht="39" customHeight="1" thickBot="1" x14ac:dyDescent="0.35">
      <c r="A10" s="43" t="s">
        <v>119</v>
      </c>
      <c r="B10" s="44"/>
      <c r="C10" s="44" t="s">
        <v>120</v>
      </c>
      <c r="D10" s="248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2" thickBot="1" x14ac:dyDescent="0.35">
      <c r="A11" s="244" t="s">
        <v>13</v>
      </c>
      <c r="B11" s="117"/>
      <c r="C11" s="118" t="s">
        <v>14</v>
      </c>
      <c r="D11" s="249">
        <f>+D12+D58+D117</f>
        <v>69284009651</v>
      </c>
      <c r="E11" s="109">
        <f>+E12+E58+E117</f>
        <v>57459608373.440002</v>
      </c>
      <c r="F11" s="109">
        <f>+F12+F58+F117</f>
        <v>36692186845.879997</v>
      </c>
      <c r="G11" s="109">
        <f>+G12+G58+G117</f>
        <v>29403386368.73</v>
      </c>
      <c r="H11" s="110">
        <f>+H12+H58+H117</f>
        <v>28430116778.73</v>
      </c>
    </row>
    <row r="12" spans="1:8" ht="15.6" x14ac:dyDescent="0.3">
      <c r="A12" s="21">
        <v>1</v>
      </c>
      <c r="B12" s="22"/>
      <c r="C12" s="78" t="s">
        <v>15</v>
      </c>
      <c r="D12" s="250">
        <f>+D13</f>
        <v>51272894218</v>
      </c>
      <c r="E12" s="120">
        <f>+E13</f>
        <v>47996582874</v>
      </c>
      <c r="F12" s="120">
        <f>+F13</f>
        <v>27540254198</v>
      </c>
      <c r="G12" s="120">
        <f>+G13</f>
        <v>24104388305</v>
      </c>
      <c r="H12" s="121">
        <f>+H13</f>
        <v>23141531261</v>
      </c>
    </row>
    <row r="13" spans="1:8" ht="15.6" x14ac:dyDescent="0.3">
      <c r="A13" s="26">
        <v>10</v>
      </c>
      <c r="B13" s="27"/>
      <c r="C13" s="30" t="s">
        <v>15</v>
      </c>
      <c r="D13" s="124">
        <f>+D14+D34+D37</f>
        <v>51272894218</v>
      </c>
      <c r="E13" s="122">
        <f>+E14+E34+E37</f>
        <v>47996582874</v>
      </c>
      <c r="F13" s="122">
        <f>+F14+F34+F37</f>
        <v>27540254198</v>
      </c>
      <c r="G13" s="122">
        <f>+G14+G34+G37</f>
        <v>24104388305</v>
      </c>
      <c r="H13" s="123">
        <f>+H14+H34+H37</f>
        <v>23141531261</v>
      </c>
    </row>
    <row r="14" spans="1:8" ht="14.25" customHeight="1" x14ac:dyDescent="0.3">
      <c r="A14" s="26">
        <v>101</v>
      </c>
      <c r="B14" s="27"/>
      <c r="C14" s="30" t="s">
        <v>16</v>
      </c>
      <c r="D14" s="124">
        <f>+D15+D19+D22+D30+D33</f>
        <v>33249543984</v>
      </c>
      <c r="E14" s="122">
        <f>+E15+E19+E22+E30</f>
        <v>30613709905</v>
      </c>
      <c r="F14" s="122">
        <f>+F15+F19+F22+F30</f>
        <v>15404360284</v>
      </c>
      <c r="G14" s="122">
        <f>+G15+G19+G22+G30</f>
        <v>15379804009</v>
      </c>
      <c r="H14" s="123">
        <f>+H15+H19+H22+H30</f>
        <v>15379804009</v>
      </c>
    </row>
    <row r="15" spans="1:8" ht="15.6" x14ac:dyDescent="0.3">
      <c r="A15" s="26">
        <v>1011</v>
      </c>
      <c r="B15" s="27"/>
      <c r="C15" s="30" t="s">
        <v>126</v>
      </c>
      <c r="D15" s="124">
        <f>SUM(D16:D18)</f>
        <v>21385056936</v>
      </c>
      <c r="E15" s="122">
        <f>SUM(E16:E18)</f>
        <v>21385056936</v>
      </c>
      <c r="F15" s="122">
        <f>SUM(F16:F18)</f>
        <v>11565758236</v>
      </c>
      <c r="G15" s="122">
        <f>SUM(G16:G18)</f>
        <v>11541201961</v>
      </c>
      <c r="H15" s="123">
        <f>SUM(H16:H18)</f>
        <v>11541201961</v>
      </c>
    </row>
    <row r="16" spans="1:8" ht="15.6" x14ac:dyDescent="0.3">
      <c r="A16" s="26">
        <v>10111</v>
      </c>
      <c r="B16" s="27">
        <v>20</v>
      </c>
      <c r="C16" s="30" t="s">
        <v>18</v>
      </c>
      <c r="D16" s="124">
        <v>20072456140</v>
      </c>
      <c r="E16" s="122">
        <v>20072456140</v>
      </c>
      <c r="F16" s="122">
        <v>10921940247</v>
      </c>
      <c r="G16" s="122">
        <v>10921940247</v>
      </c>
      <c r="H16" s="123">
        <v>10921940247</v>
      </c>
    </row>
    <row r="17" spans="1:8" ht="15.6" x14ac:dyDescent="0.3">
      <c r="A17" s="26">
        <v>10112</v>
      </c>
      <c r="B17" s="27">
        <v>20</v>
      </c>
      <c r="C17" s="30" t="s">
        <v>19</v>
      </c>
      <c r="D17" s="124">
        <v>1120980658</v>
      </c>
      <c r="E17" s="122">
        <v>1120980658</v>
      </c>
      <c r="F17" s="122">
        <v>571483965</v>
      </c>
      <c r="G17" s="122">
        <v>571483965</v>
      </c>
      <c r="H17" s="123">
        <v>571483965</v>
      </c>
    </row>
    <row r="18" spans="1:8" ht="20.25" customHeight="1" x14ac:dyDescent="0.3">
      <c r="A18" s="26">
        <v>10114</v>
      </c>
      <c r="B18" s="27">
        <v>20</v>
      </c>
      <c r="C18" s="30" t="s">
        <v>20</v>
      </c>
      <c r="D18" s="124">
        <v>191620138</v>
      </c>
      <c r="E18" s="122">
        <v>191620138</v>
      </c>
      <c r="F18" s="122">
        <v>72334024</v>
      </c>
      <c r="G18" s="122">
        <v>47777749</v>
      </c>
      <c r="H18" s="123">
        <v>47777749</v>
      </c>
    </row>
    <row r="19" spans="1:8" ht="15.6" x14ac:dyDescent="0.3">
      <c r="A19" s="26">
        <v>1014</v>
      </c>
      <c r="B19" s="27"/>
      <c r="C19" s="30" t="s">
        <v>21</v>
      </c>
      <c r="D19" s="124">
        <f>SUM(D20:D21)</f>
        <v>4304408326</v>
      </c>
      <c r="E19" s="122">
        <f>SUM(E20:E21)</f>
        <v>4304408326</v>
      </c>
      <c r="F19" s="122">
        <f>SUM(F20:F21)</f>
        <v>1931396754</v>
      </c>
      <c r="G19" s="122">
        <f>SUM(G20:G21)</f>
        <v>1931396754</v>
      </c>
      <c r="H19" s="123">
        <f>SUM(H20:H21)</f>
        <v>1931396754</v>
      </c>
    </row>
    <row r="20" spans="1:8" ht="15.6" x14ac:dyDescent="0.3">
      <c r="A20" s="26">
        <v>10141</v>
      </c>
      <c r="B20" s="27">
        <v>20</v>
      </c>
      <c r="C20" s="30" t="s">
        <v>22</v>
      </c>
      <c r="D20" s="124">
        <v>777355830</v>
      </c>
      <c r="E20" s="122">
        <v>777355830</v>
      </c>
      <c r="F20" s="122">
        <v>381470767</v>
      </c>
      <c r="G20" s="122">
        <v>381470767</v>
      </c>
      <c r="H20" s="123">
        <v>381470767</v>
      </c>
    </row>
    <row r="21" spans="1:8" ht="15.6" x14ac:dyDescent="0.3">
      <c r="A21" s="26">
        <v>10142</v>
      </c>
      <c r="B21" s="27">
        <v>20</v>
      </c>
      <c r="C21" s="30" t="s">
        <v>23</v>
      </c>
      <c r="D21" s="124">
        <v>3527052496</v>
      </c>
      <c r="E21" s="124">
        <v>3527052496</v>
      </c>
      <c r="F21" s="122">
        <v>1549925987</v>
      </c>
      <c r="G21" s="122">
        <v>1549925987</v>
      </c>
      <c r="H21" s="123">
        <v>1549925987</v>
      </c>
    </row>
    <row r="22" spans="1:8" ht="15.75" customHeight="1" x14ac:dyDescent="0.3">
      <c r="A22" s="26">
        <v>1015</v>
      </c>
      <c r="B22" s="27"/>
      <c r="C22" s="30" t="s">
        <v>24</v>
      </c>
      <c r="D22" s="124">
        <f>SUM(D23:D29)</f>
        <v>4721278363</v>
      </c>
      <c r="E22" s="122">
        <f>SUM(E23:E29)</f>
        <v>4721278363</v>
      </c>
      <c r="F22" s="122">
        <f>SUM(F23:F29)</f>
        <v>1775099190</v>
      </c>
      <c r="G22" s="122">
        <f>SUM(G23:G29)</f>
        <v>1775099190</v>
      </c>
      <c r="H22" s="123">
        <f>SUM(H23:H29)</f>
        <v>1775099190</v>
      </c>
    </row>
    <row r="23" spans="1:8" ht="15.6" x14ac:dyDescent="0.3">
      <c r="A23" s="26">
        <v>10152</v>
      </c>
      <c r="B23" s="27">
        <v>20</v>
      </c>
      <c r="C23" s="30" t="s">
        <v>25</v>
      </c>
      <c r="D23" s="124">
        <v>731342122</v>
      </c>
      <c r="E23" s="122">
        <v>731342122</v>
      </c>
      <c r="F23" s="122">
        <v>240778611</v>
      </c>
      <c r="G23" s="122">
        <v>240778611</v>
      </c>
      <c r="H23" s="123">
        <v>240778611</v>
      </c>
    </row>
    <row r="24" spans="1:8" ht="15.6" x14ac:dyDescent="0.3">
      <c r="A24" s="26">
        <v>10155</v>
      </c>
      <c r="B24" s="27">
        <v>20</v>
      </c>
      <c r="C24" s="30" t="s">
        <v>26</v>
      </c>
      <c r="D24" s="124">
        <v>152324729</v>
      </c>
      <c r="E24" s="122">
        <v>152324729</v>
      </c>
      <c r="F24" s="122">
        <v>52829536</v>
      </c>
      <c r="G24" s="122">
        <v>52829536</v>
      </c>
      <c r="H24" s="123">
        <v>52829536</v>
      </c>
    </row>
    <row r="25" spans="1:8" ht="15.6" x14ac:dyDescent="0.3">
      <c r="A25" s="26">
        <v>101512</v>
      </c>
      <c r="B25" s="27">
        <v>20</v>
      </c>
      <c r="C25" s="30" t="s">
        <v>127</v>
      </c>
      <c r="D25" s="124">
        <v>2100000</v>
      </c>
      <c r="E25" s="122">
        <v>2100000</v>
      </c>
      <c r="F25" s="122">
        <v>940891</v>
      </c>
      <c r="G25" s="122">
        <v>940891</v>
      </c>
      <c r="H25" s="123">
        <v>940891</v>
      </c>
    </row>
    <row r="26" spans="1:8" ht="15.6" x14ac:dyDescent="0.3">
      <c r="A26" s="26">
        <v>101514</v>
      </c>
      <c r="B26" s="27">
        <v>20</v>
      </c>
      <c r="C26" s="30" t="s">
        <v>128</v>
      </c>
      <c r="D26" s="124">
        <v>1012895274</v>
      </c>
      <c r="E26" s="122">
        <v>1012895274</v>
      </c>
      <c r="F26" s="124">
        <v>997891711</v>
      </c>
      <c r="G26" s="124">
        <v>997891711</v>
      </c>
      <c r="H26" s="125">
        <v>997891711</v>
      </c>
    </row>
    <row r="27" spans="1:8" ht="15.6" x14ac:dyDescent="0.3">
      <c r="A27" s="26">
        <v>101515</v>
      </c>
      <c r="B27" s="27">
        <v>20</v>
      </c>
      <c r="C27" s="30" t="s">
        <v>28</v>
      </c>
      <c r="D27" s="124">
        <v>1012389369</v>
      </c>
      <c r="E27" s="122">
        <v>1012389369</v>
      </c>
      <c r="F27" s="122">
        <v>443149926</v>
      </c>
      <c r="G27" s="122">
        <v>443149926</v>
      </c>
      <c r="H27" s="123">
        <v>443149926</v>
      </c>
    </row>
    <row r="28" spans="1:8" ht="15.6" x14ac:dyDescent="0.3">
      <c r="A28" s="26">
        <v>101516</v>
      </c>
      <c r="B28" s="27">
        <v>20</v>
      </c>
      <c r="C28" s="30" t="s">
        <v>29</v>
      </c>
      <c r="D28" s="124">
        <v>1742247417</v>
      </c>
      <c r="E28" s="122">
        <v>1742247417</v>
      </c>
      <c r="F28" s="122">
        <v>6220411</v>
      </c>
      <c r="G28" s="122">
        <v>6220411</v>
      </c>
      <c r="H28" s="123">
        <v>6220411</v>
      </c>
    </row>
    <row r="29" spans="1:8" ht="15.6" x14ac:dyDescent="0.3">
      <c r="A29" s="26">
        <v>101592</v>
      </c>
      <c r="B29" s="27">
        <v>20</v>
      </c>
      <c r="C29" s="30" t="s">
        <v>129</v>
      </c>
      <c r="D29" s="124">
        <v>67979452</v>
      </c>
      <c r="E29" s="122">
        <v>67979452</v>
      </c>
      <c r="F29" s="122">
        <v>33288104</v>
      </c>
      <c r="G29" s="122">
        <v>33288104</v>
      </c>
      <c r="H29" s="123">
        <v>33288104</v>
      </c>
    </row>
    <row r="30" spans="1:8" ht="31.2" x14ac:dyDescent="0.3">
      <c r="A30" s="26">
        <v>1019</v>
      </c>
      <c r="B30" s="27"/>
      <c r="C30" s="30" t="s">
        <v>31</v>
      </c>
      <c r="D30" s="124">
        <f>+D31+D32</f>
        <v>202966280</v>
      </c>
      <c r="E30" s="122">
        <f>+E31+E32</f>
        <v>202966280</v>
      </c>
      <c r="F30" s="122">
        <f>+F31+F32</f>
        <v>132106104</v>
      </c>
      <c r="G30" s="122">
        <f>+G31+G32</f>
        <v>132106104</v>
      </c>
      <c r="H30" s="123">
        <f>+H31+H32</f>
        <v>132106104</v>
      </c>
    </row>
    <row r="31" spans="1:8" ht="15.6" x14ac:dyDescent="0.3">
      <c r="A31" s="26">
        <v>10191</v>
      </c>
      <c r="B31" s="27">
        <v>20</v>
      </c>
      <c r="C31" s="30" t="s">
        <v>32</v>
      </c>
      <c r="D31" s="124">
        <v>100182861</v>
      </c>
      <c r="E31" s="122">
        <v>100182861</v>
      </c>
      <c r="F31" s="122">
        <v>46068233</v>
      </c>
      <c r="G31" s="122">
        <v>46068233</v>
      </c>
      <c r="H31" s="123">
        <v>46068233</v>
      </c>
    </row>
    <row r="32" spans="1:8" ht="15.6" x14ac:dyDescent="0.3">
      <c r="A32" s="26">
        <v>10193</v>
      </c>
      <c r="B32" s="27">
        <v>20</v>
      </c>
      <c r="C32" s="30" t="s">
        <v>33</v>
      </c>
      <c r="D32" s="124">
        <v>102783419</v>
      </c>
      <c r="E32" s="122">
        <v>102783419</v>
      </c>
      <c r="F32" s="122">
        <v>86037871</v>
      </c>
      <c r="G32" s="122">
        <v>86037871</v>
      </c>
      <c r="H32" s="123">
        <v>86037871</v>
      </c>
    </row>
    <row r="33" spans="1:8" ht="30.75" customHeight="1" x14ac:dyDescent="0.3">
      <c r="A33" s="26">
        <v>10110</v>
      </c>
      <c r="B33" s="27">
        <v>20</v>
      </c>
      <c r="C33" s="30" t="s">
        <v>130</v>
      </c>
      <c r="D33" s="124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6" x14ac:dyDescent="0.3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8270980169</v>
      </c>
      <c r="F34" s="124">
        <f>SUM(F35:F36)</f>
        <v>7215297518</v>
      </c>
      <c r="G34" s="124">
        <f>SUM(G35:G36)</f>
        <v>3803987900</v>
      </c>
      <c r="H34" s="125">
        <f>SUM(H35:H36)</f>
        <v>3803987900</v>
      </c>
    </row>
    <row r="35" spans="1:8" ht="15.6" x14ac:dyDescent="0.3">
      <c r="A35" s="26">
        <v>10212</v>
      </c>
      <c r="B35" s="27">
        <v>20</v>
      </c>
      <c r="C35" s="30" t="s">
        <v>35</v>
      </c>
      <c r="D35" s="124">
        <v>590000000</v>
      </c>
      <c r="E35" s="122">
        <v>484174874</v>
      </c>
      <c r="F35" s="122">
        <v>311580668</v>
      </c>
      <c r="G35" s="122">
        <v>21580668</v>
      </c>
      <c r="H35" s="123">
        <v>21580668</v>
      </c>
    </row>
    <row r="36" spans="1:8" ht="15.6" x14ac:dyDescent="0.3">
      <c r="A36" s="26">
        <v>10214</v>
      </c>
      <c r="B36" s="27">
        <v>20</v>
      </c>
      <c r="C36" s="30" t="s">
        <v>36</v>
      </c>
      <c r="D36" s="124">
        <v>8321457434</v>
      </c>
      <c r="E36" s="122">
        <v>7786805295</v>
      </c>
      <c r="F36" s="122">
        <v>6903716850</v>
      </c>
      <c r="G36" s="122">
        <v>3782407232</v>
      </c>
      <c r="H36" s="123">
        <v>3782407232</v>
      </c>
    </row>
    <row r="37" spans="1:8" ht="31.5" customHeight="1" x14ac:dyDescent="0.3">
      <c r="A37" s="26">
        <v>105</v>
      </c>
      <c r="B37" s="27"/>
      <c r="C37" s="30" t="s">
        <v>131</v>
      </c>
      <c r="D37" s="124">
        <f>+D38+D42+D46+D47</f>
        <v>9111892800</v>
      </c>
      <c r="E37" s="122">
        <f>+E38+E42+E46+E47</f>
        <v>9111892800</v>
      </c>
      <c r="F37" s="122">
        <f>+F38+F42+F46+F47</f>
        <v>4920596396</v>
      </c>
      <c r="G37" s="122">
        <f>+G38+G42+G46+G47</f>
        <v>4920596396</v>
      </c>
      <c r="H37" s="123">
        <f>+H38+H42+H46+H47</f>
        <v>3957739352</v>
      </c>
    </row>
    <row r="38" spans="1:8" ht="15.6" x14ac:dyDescent="0.3">
      <c r="A38" s="26">
        <v>1051</v>
      </c>
      <c r="B38" s="27"/>
      <c r="C38" s="30" t="s">
        <v>38</v>
      </c>
      <c r="D38" s="124">
        <f>SUM(D39:D41)</f>
        <v>4924245681</v>
      </c>
      <c r="E38" s="122">
        <f>SUM(E39:E41)</f>
        <v>4924245681</v>
      </c>
      <c r="F38" s="122">
        <f>SUM(F39:F41)</f>
        <v>2426459729</v>
      </c>
      <c r="G38" s="122">
        <f>SUM(G39:G41)</f>
        <v>2426459729</v>
      </c>
      <c r="H38" s="123">
        <f>SUM(H39:H41)</f>
        <v>1869753529</v>
      </c>
    </row>
    <row r="39" spans="1:8" ht="15.6" x14ac:dyDescent="0.3">
      <c r="A39" s="26">
        <v>10511</v>
      </c>
      <c r="B39" s="27">
        <v>20</v>
      </c>
      <c r="C39" s="30" t="s">
        <v>39</v>
      </c>
      <c r="D39" s="124">
        <v>1044978140</v>
      </c>
      <c r="E39" s="122">
        <v>1044978140</v>
      </c>
      <c r="F39" s="122">
        <v>532769600</v>
      </c>
      <c r="G39" s="122">
        <v>532769600</v>
      </c>
      <c r="H39" s="123">
        <v>385636200</v>
      </c>
    </row>
    <row r="40" spans="1:8" ht="31.2" x14ac:dyDescent="0.3">
      <c r="A40" s="26">
        <v>10513</v>
      </c>
      <c r="B40" s="27">
        <v>20</v>
      </c>
      <c r="C40" s="30" t="s">
        <v>132</v>
      </c>
      <c r="D40" s="124">
        <v>1750775142</v>
      </c>
      <c r="E40" s="122">
        <v>1750775142</v>
      </c>
      <c r="F40" s="122">
        <v>860815104</v>
      </c>
      <c r="G40" s="122">
        <v>860815104</v>
      </c>
      <c r="H40" s="123">
        <v>675194304</v>
      </c>
    </row>
    <row r="41" spans="1:8" ht="15.6" x14ac:dyDescent="0.3">
      <c r="A41" s="26">
        <v>10514</v>
      </c>
      <c r="B41" s="27">
        <v>20</v>
      </c>
      <c r="C41" s="30" t="s">
        <v>41</v>
      </c>
      <c r="D41" s="124">
        <v>2128492399</v>
      </c>
      <c r="E41" s="122">
        <v>2128492399</v>
      </c>
      <c r="F41" s="122">
        <v>1032875025</v>
      </c>
      <c r="G41" s="122">
        <v>1032875025</v>
      </c>
      <c r="H41" s="123">
        <v>808923025</v>
      </c>
    </row>
    <row r="42" spans="1:8" ht="15.6" x14ac:dyDescent="0.3">
      <c r="A42" s="26">
        <v>1052</v>
      </c>
      <c r="B42" s="27"/>
      <c r="C42" s="30" t="s">
        <v>133</v>
      </c>
      <c r="D42" s="124">
        <f>+D43+D44+D45</f>
        <v>2862507970</v>
      </c>
      <c r="E42" s="122">
        <f>+E43+E44+E45</f>
        <v>2862507970</v>
      </c>
      <c r="F42" s="122">
        <f>+F43+F44+F45</f>
        <v>1828138157</v>
      </c>
      <c r="G42" s="122">
        <f>+G43+G44+G45</f>
        <v>1828138157</v>
      </c>
      <c r="H42" s="123">
        <f>+H43+H44+H45</f>
        <v>1605913513</v>
      </c>
    </row>
    <row r="43" spans="1:8" ht="15.6" x14ac:dyDescent="0.3">
      <c r="A43" s="26">
        <v>10522</v>
      </c>
      <c r="B43" s="27">
        <v>20</v>
      </c>
      <c r="C43" s="30" t="s">
        <v>43</v>
      </c>
      <c r="D43" s="124">
        <v>1532106631</v>
      </c>
      <c r="E43" s="122">
        <v>1532106631</v>
      </c>
      <c r="F43" s="122">
        <v>1181331305</v>
      </c>
      <c r="G43" s="122">
        <v>1181331305</v>
      </c>
      <c r="H43" s="123">
        <v>1098926661</v>
      </c>
    </row>
    <row r="44" spans="1:8" ht="31.2" x14ac:dyDescent="0.3">
      <c r="A44" s="26">
        <v>10523</v>
      </c>
      <c r="B44" s="27">
        <v>20</v>
      </c>
      <c r="C44" s="30" t="s">
        <v>44</v>
      </c>
      <c r="D44" s="124">
        <v>1197417320</v>
      </c>
      <c r="E44" s="122">
        <v>1197417320</v>
      </c>
      <c r="F44" s="122">
        <v>586561336</v>
      </c>
      <c r="G44" s="122">
        <v>586561336</v>
      </c>
      <c r="H44" s="123">
        <v>459528136</v>
      </c>
    </row>
    <row r="45" spans="1:8" ht="46.8" x14ac:dyDescent="0.3">
      <c r="A45" s="26">
        <v>10527</v>
      </c>
      <c r="B45" s="27">
        <v>20</v>
      </c>
      <c r="C45" s="30" t="s">
        <v>134</v>
      </c>
      <c r="D45" s="124">
        <v>132984019</v>
      </c>
      <c r="E45" s="122">
        <v>132984019</v>
      </c>
      <c r="F45" s="122">
        <v>60245516</v>
      </c>
      <c r="G45" s="122">
        <v>60245516</v>
      </c>
      <c r="H45" s="123">
        <v>47458716</v>
      </c>
    </row>
    <row r="46" spans="1:8" ht="15.6" x14ac:dyDescent="0.3">
      <c r="A46" s="26">
        <v>1056</v>
      </c>
      <c r="B46" s="27">
        <v>20</v>
      </c>
      <c r="C46" s="30" t="s">
        <v>46</v>
      </c>
      <c r="D46" s="124">
        <v>792189259</v>
      </c>
      <c r="E46" s="122">
        <v>792189259</v>
      </c>
      <c r="F46" s="122">
        <v>399586570</v>
      </c>
      <c r="G46" s="122">
        <v>399586570</v>
      </c>
      <c r="H46" s="123">
        <v>289234370</v>
      </c>
    </row>
    <row r="47" spans="1:8" ht="16.2" thickBot="1" x14ac:dyDescent="0.35">
      <c r="A47" s="32">
        <v>1057</v>
      </c>
      <c r="B47" s="33">
        <v>20</v>
      </c>
      <c r="C47" s="73" t="s">
        <v>47</v>
      </c>
      <c r="D47" s="251">
        <v>532949890</v>
      </c>
      <c r="E47" s="127">
        <v>532949890</v>
      </c>
      <c r="F47" s="127">
        <v>266411940</v>
      </c>
      <c r="G47" s="127">
        <v>266411940</v>
      </c>
      <c r="H47" s="128">
        <v>192837940</v>
      </c>
    </row>
    <row r="48" spans="1:8" ht="6" customHeight="1" thickBot="1" x14ac:dyDescent="0.35">
      <c r="A48" s="38"/>
      <c r="B48" s="39"/>
      <c r="C48" s="75"/>
      <c r="D48" s="252"/>
      <c r="E48" s="129"/>
      <c r="F48" s="42"/>
      <c r="G48" s="129"/>
      <c r="H48" s="130"/>
    </row>
    <row r="49" spans="1:8" x14ac:dyDescent="0.3">
      <c r="A49" s="1998" t="s">
        <v>1</v>
      </c>
      <c r="B49" s="1999"/>
      <c r="C49" s="1999"/>
      <c r="D49" s="1999"/>
      <c r="E49" s="1999"/>
      <c r="F49" s="1999"/>
      <c r="G49" s="1999"/>
      <c r="H49" s="2000"/>
    </row>
    <row r="50" spans="1:8" x14ac:dyDescent="0.3">
      <c r="A50" s="1995" t="s">
        <v>115</v>
      </c>
      <c r="B50" s="1996"/>
      <c r="C50" s="1996"/>
      <c r="D50" s="1996"/>
      <c r="E50" s="1996"/>
      <c r="F50" s="1996"/>
      <c r="G50" s="1996"/>
      <c r="H50" s="1997"/>
    </row>
    <row r="51" spans="1:8" hidden="1" x14ac:dyDescent="0.3">
      <c r="A51" s="2"/>
      <c r="H51" s="5"/>
    </row>
    <row r="52" spans="1:8" x14ac:dyDescent="0.3">
      <c r="A52" s="6" t="s">
        <v>0</v>
      </c>
      <c r="D52" s="253"/>
      <c r="H52" s="5"/>
    </row>
    <row r="53" spans="1:8" ht="1.5" customHeight="1" x14ac:dyDescent="0.3">
      <c r="A53" s="2"/>
      <c r="H53" s="7"/>
    </row>
    <row r="54" spans="1:8" ht="21" customHeight="1" thickBot="1" x14ac:dyDescent="0.35">
      <c r="A54" s="2" t="s">
        <v>116</v>
      </c>
      <c r="C54" s="57" t="s">
        <v>4</v>
      </c>
      <c r="E54" s="3" t="str">
        <f>E7</f>
        <v>MES:</v>
      </c>
      <c r="F54" s="3" t="str">
        <f>F7</f>
        <v>JUNIO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3">
      <c r="A55" s="2"/>
      <c r="H55" s="5"/>
    </row>
    <row r="56" spans="1:8" ht="15" thickBot="1" x14ac:dyDescent="0.35">
      <c r="A56" s="132"/>
      <c r="B56" s="133"/>
      <c r="C56" s="134"/>
      <c r="D56" s="254"/>
      <c r="E56" s="135"/>
      <c r="F56" s="135"/>
      <c r="G56" s="135"/>
      <c r="H56" s="136"/>
    </row>
    <row r="57" spans="1:8" ht="33.75" customHeight="1" thickBot="1" x14ac:dyDescent="0.35">
      <c r="A57" s="137" t="s">
        <v>119</v>
      </c>
      <c r="B57" s="138"/>
      <c r="C57" s="139" t="s">
        <v>120</v>
      </c>
      <c r="D57" s="255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3">
      <c r="A58" s="48">
        <v>2</v>
      </c>
      <c r="B58" s="49"/>
      <c r="C58" s="71" t="s">
        <v>48</v>
      </c>
      <c r="D58" s="256">
        <f>+D59</f>
        <v>8304006708</v>
      </c>
      <c r="E58" s="142">
        <f>+E59</f>
        <v>8170773100.4400005</v>
      </c>
      <c r="F58" s="142">
        <f>+F59</f>
        <v>7859680248.8799992</v>
      </c>
      <c r="G58" s="142">
        <f>+G59</f>
        <v>4006745664.73</v>
      </c>
      <c r="H58" s="143">
        <f>+H59</f>
        <v>4006745664.73</v>
      </c>
    </row>
    <row r="59" spans="1:8" ht="15.6" x14ac:dyDescent="0.3">
      <c r="A59" s="26">
        <v>20</v>
      </c>
      <c r="B59" s="27"/>
      <c r="C59" s="30" t="s">
        <v>48</v>
      </c>
      <c r="D59" s="124">
        <f>+D65+D60</f>
        <v>8304006708</v>
      </c>
      <c r="E59" s="122">
        <f>+E65+E60</f>
        <v>8170773100.4400005</v>
      </c>
      <c r="F59" s="122">
        <f>+F65+F60</f>
        <v>7859680248.8799992</v>
      </c>
      <c r="G59" s="122">
        <f>+G65+G60</f>
        <v>4006745664.73</v>
      </c>
      <c r="H59" s="123">
        <f>+H65+H60</f>
        <v>4006745664.73</v>
      </c>
    </row>
    <row r="60" spans="1:8" ht="20.25" customHeight="1" x14ac:dyDescent="0.3">
      <c r="A60" s="26">
        <v>203</v>
      </c>
      <c r="B60" s="27"/>
      <c r="C60" s="30" t="s">
        <v>135</v>
      </c>
      <c r="D60" s="124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6" x14ac:dyDescent="0.3">
      <c r="A61" s="26">
        <v>20350</v>
      </c>
      <c r="B61" s="27"/>
      <c r="C61" s="30" t="s">
        <v>136</v>
      </c>
      <c r="D61" s="124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3">
      <c r="A62" s="26">
        <v>203502</v>
      </c>
      <c r="B62" s="27">
        <v>20</v>
      </c>
      <c r="C62" s="30" t="s">
        <v>137</v>
      </c>
      <c r="D62" s="124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3">
      <c r="A63" s="26">
        <v>203503</v>
      </c>
      <c r="B63" s="27">
        <v>20</v>
      </c>
      <c r="C63" s="30" t="s">
        <v>138</v>
      </c>
      <c r="D63" s="124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3">
      <c r="A64" s="26">
        <v>2035090</v>
      </c>
      <c r="B64" s="27">
        <v>20</v>
      </c>
      <c r="C64" s="30" t="s">
        <v>139</v>
      </c>
      <c r="D64" s="124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3">
      <c r="A65" s="26">
        <v>204</v>
      </c>
      <c r="B65" s="27"/>
      <c r="C65" s="30" t="s">
        <v>49</v>
      </c>
      <c r="D65" s="124">
        <f>+D69+D66+D75+D91+D94+D96+D101+D105+D110+D111+D115+D107</f>
        <v>8285606708</v>
      </c>
      <c r="E65" s="122">
        <f>+E69+E66+E75+E91+E94+E96+E101+E105+E110+E111+E115+E107</f>
        <v>8170773100.4400005</v>
      </c>
      <c r="F65" s="122">
        <f>+F69+F66+F75+F91+F94+F96+F101+F105+F110+F111+F115+F107</f>
        <v>7859680248.8799992</v>
      </c>
      <c r="G65" s="122">
        <f>+G69+G66+G75+G91+G94+G96+G101+G105+G110+G111+G115+G107</f>
        <v>4006745664.73</v>
      </c>
      <c r="H65" s="123">
        <f>+H69+H66+H75+H91+H94+H96+H101+H105+H110+H111+H115+H107</f>
        <v>4006745664.73</v>
      </c>
    </row>
    <row r="66" spans="1:8" ht="22.5" customHeight="1" x14ac:dyDescent="0.3">
      <c r="A66" s="26">
        <v>2041</v>
      </c>
      <c r="B66" s="27"/>
      <c r="C66" s="30" t="s">
        <v>140</v>
      </c>
      <c r="D66" s="124">
        <f>SUM(D67:D68)</f>
        <v>6051950</v>
      </c>
      <c r="E66" s="122">
        <f>SUM(E67:E68)</f>
        <v>2722389</v>
      </c>
      <c r="F66" s="122">
        <f>SUM(F67:F68)</f>
        <v>2670360</v>
      </c>
      <c r="G66" s="122">
        <f>SUM(G67:G68)</f>
        <v>2670360</v>
      </c>
      <c r="H66" s="123">
        <f>SUM(H67:H68)</f>
        <v>2670360</v>
      </c>
    </row>
    <row r="67" spans="1:8" ht="24.75" customHeight="1" x14ac:dyDescent="0.3">
      <c r="A67" s="26">
        <v>20418</v>
      </c>
      <c r="B67" s="27">
        <v>20</v>
      </c>
      <c r="C67" s="30" t="s">
        <v>141</v>
      </c>
      <c r="D67" s="124">
        <v>6000000</v>
      </c>
      <c r="E67" s="122">
        <v>2670439</v>
      </c>
      <c r="F67" s="122">
        <v>2670360</v>
      </c>
      <c r="G67" s="122">
        <v>2670360</v>
      </c>
      <c r="H67" s="123">
        <v>2670360</v>
      </c>
    </row>
    <row r="68" spans="1:8" ht="25.5" customHeight="1" x14ac:dyDescent="0.3">
      <c r="A68" s="26">
        <v>204125</v>
      </c>
      <c r="B68" s="27">
        <v>20</v>
      </c>
      <c r="C68" s="30" t="s">
        <v>142</v>
      </c>
      <c r="D68" s="124">
        <v>51950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3">
      <c r="A69" s="26">
        <v>2044</v>
      </c>
      <c r="B69" s="27"/>
      <c r="C69" s="30" t="s">
        <v>50</v>
      </c>
      <c r="D69" s="124">
        <f>SUM(D70:D74)</f>
        <v>96500000</v>
      </c>
      <c r="E69" s="122">
        <f>SUM(E70:E74)</f>
        <v>72996811.590000004</v>
      </c>
      <c r="F69" s="122">
        <f>SUM(F70:F74)</f>
        <v>72995896.590000004</v>
      </c>
      <c r="G69" s="122">
        <f>SUM(G70:G74)</f>
        <v>37646580.18</v>
      </c>
      <c r="H69" s="123">
        <f>SUM(H70:H74)</f>
        <v>37646580.18</v>
      </c>
    </row>
    <row r="70" spans="1:8" ht="31.5" customHeight="1" x14ac:dyDescent="0.3">
      <c r="A70" s="26">
        <v>20441</v>
      </c>
      <c r="B70" s="27">
        <v>20</v>
      </c>
      <c r="C70" s="30" t="s">
        <v>51</v>
      </c>
      <c r="D70" s="124">
        <v>60000000</v>
      </c>
      <c r="E70" s="122">
        <v>52404658</v>
      </c>
      <c r="F70" s="122">
        <v>52404033</v>
      </c>
      <c r="G70" s="122">
        <v>17054718</v>
      </c>
      <c r="H70" s="123">
        <v>17054718</v>
      </c>
    </row>
    <row r="71" spans="1:8" ht="31.5" customHeight="1" x14ac:dyDescent="0.3">
      <c r="A71" s="26">
        <v>204413</v>
      </c>
      <c r="B71" s="27">
        <v>20</v>
      </c>
      <c r="C71" s="30" t="s">
        <v>143</v>
      </c>
      <c r="D71" s="124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3">
      <c r="A72" s="26">
        <v>204415</v>
      </c>
      <c r="B72" s="27">
        <v>20</v>
      </c>
      <c r="C72" s="30" t="s">
        <v>144</v>
      </c>
      <c r="D72" s="124">
        <v>28000000</v>
      </c>
      <c r="E72" s="122">
        <v>17808307.59</v>
      </c>
      <c r="F72" s="122">
        <v>17808151.59</v>
      </c>
      <c r="G72" s="122">
        <v>17808150.18</v>
      </c>
      <c r="H72" s="123">
        <v>17808150.18</v>
      </c>
    </row>
    <row r="73" spans="1:8" ht="31.5" customHeight="1" x14ac:dyDescent="0.3">
      <c r="A73" s="26">
        <v>204418</v>
      </c>
      <c r="B73" s="27">
        <v>20</v>
      </c>
      <c r="C73" s="30" t="s">
        <v>145</v>
      </c>
      <c r="D73" s="124">
        <v>6000000</v>
      </c>
      <c r="E73" s="122">
        <v>1983846</v>
      </c>
      <c r="F73" s="122">
        <v>1983712</v>
      </c>
      <c r="G73" s="122">
        <v>1983712</v>
      </c>
      <c r="H73" s="123">
        <v>1983712</v>
      </c>
    </row>
    <row r="74" spans="1:8" ht="31.5" customHeight="1" x14ac:dyDescent="0.3">
      <c r="A74" s="26">
        <v>204423</v>
      </c>
      <c r="B74" s="27">
        <v>20</v>
      </c>
      <c r="C74" s="30" t="s">
        <v>146</v>
      </c>
      <c r="D74" s="124">
        <v>500000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3">
      <c r="A75" s="26">
        <v>2045</v>
      </c>
      <c r="B75" s="27"/>
      <c r="C75" s="30" t="s">
        <v>52</v>
      </c>
      <c r="D75" s="124">
        <f>SUM(D76:D81)</f>
        <v>660044078</v>
      </c>
      <c r="E75" s="122">
        <f>SUM(E76:E81)</f>
        <v>639743088.85000002</v>
      </c>
      <c r="F75" s="122">
        <f>SUM(F76:F81)</f>
        <v>639687604.85000002</v>
      </c>
      <c r="G75" s="122">
        <f>SUM(G76:G81)</f>
        <v>280867272</v>
      </c>
      <c r="H75" s="123">
        <f>SUM(H76:H81)</f>
        <v>280867272</v>
      </c>
    </row>
    <row r="76" spans="1:8" ht="27.75" customHeight="1" x14ac:dyDescent="0.3">
      <c r="A76" s="26">
        <v>20451</v>
      </c>
      <c r="B76" s="27">
        <v>20</v>
      </c>
      <c r="C76" s="30" t="s">
        <v>53</v>
      </c>
      <c r="D76" s="124">
        <v>20020032</v>
      </c>
      <c r="E76" s="122">
        <v>20020032</v>
      </c>
      <c r="F76" s="122">
        <v>20000000</v>
      </c>
      <c r="G76" s="122">
        <v>9861214.5</v>
      </c>
      <c r="H76" s="123">
        <v>9861214.5</v>
      </c>
    </row>
    <row r="77" spans="1:8" ht="27.75" customHeight="1" x14ac:dyDescent="0.3">
      <c r="A77" s="26">
        <v>20452</v>
      </c>
      <c r="B77" s="27">
        <v>20</v>
      </c>
      <c r="C77" s="30" t="s">
        <v>147</v>
      </c>
      <c r="D77" s="124">
        <v>20024046</v>
      </c>
      <c r="E77" s="122">
        <v>20024046</v>
      </c>
      <c r="F77" s="122">
        <v>20000000</v>
      </c>
      <c r="G77" s="122">
        <v>9861214.5</v>
      </c>
      <c r="H77" s="123">
        <v>9861214.5</v>
      </c>
    </row>
    <row r="78" spans="1:8" ht="27.75" customHeight="1" x14ac:dyDescent="0.3">
      <c r="A78" s="26">
        <v>20456</v>
      </c>
      <c r="B78" s="27">
        <v>20</v>
      </c>
      <c r="C78" s="30" t="s">
        <v>148</v>
      </c>
      <c r="D78" s="124">
        <v>60000000</v>
      </c>
      <c r="E78" s="122">
        <v>60000000</v>
      </c>
      <c r="F78" s="122">
        <v>60000000</v>
      </c>
      <c r="G78" s="122">
        <v>28693775</v>
      </c>
      <c r="H78" s="123">
        <v>28693775</v>
      </c>
    </row>
    <row r="79" spans="1:8" ht="27.75" customHeight="1" x14ac:dyDescent="0.3">
      <c r="A79" s="26">
        <v>20458</v>
      </c>
      <c r="B79" s="27">
        <v>20</v>
      </c>
      <c r="C79" s="30" t="s">
        <v>149</v>
      </c>
      <c r="D79" s="124">
        <v>160000000</v>
      </c>
      <c r="E79" s="122">
        <v>155895094.84999999</v>
      </c>
      <c r="F79" s="122">
        <v>155893384.84999999</v>
      </c>
      <c r="G79" s="122">
        <v>66426215</v>
      </c>
      <c r="H79" s="123">
        <v>66426215</v>
      </c>
    </row>
    <row r="80" spans="1:8" ht="27.75" customHeight="1" x14ac:dyDescent="0.3">
      <c r="A80" s="26">
        <v>204510</v>
      </c>
      <c r="B80" s="27">
        <v>20</v>
      </c>
      <c r="C80" s="30" t="s">
        <v>56</v>
      </c>
      <c r="D80" s="124">
        <v>380000000</v>
      </c>
      <c r="E80" s="122">
        <v>363803916</v>
      </c>
      <c r="F80" s="122">
        <v>363794220</v>
      </c>
      <c r="G80" s="122">
        <v>158024853</v>
      </c>
      <c r="H80" s="123">
        <v>158024853</v>
      </c>
    </row>
    <row r="81" spans="1:8" ht="27.75" customHeight="1" thickBot="1" x14ac:dyDescent="0.35">
      <c r="A81" s="32">
        <v>204513</v>
      </c>
      <c r="B81" s="33">
        <v>20</v>
      </c>
      <c r="C81" s="73" t="s">
        <v>150</v>
      </c>
      <c r="D81" s="251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2.75" customHeight="1" thickBot="1" x14ac:dyDescent="0.35">
      <c r="A82" s="38"/>
      <c r="B82" s="39"/>
      <c r="C82" s="75"/>
      <c r="D82" s="252"/>
      <c r="E82" s="129"/>
      <c r="F82" s="129"/>
      <c r="G82" s="129"/>
      <c r="H82" s="129"/>
    </row>
    <row r="83" spans="1:8" x14ac:dyDescent="0.3">
      <c r="A83" s="1998" t="s">
        <v>1</v>
      </c>
      <c r="B83" s="1999"/>
      <c r="C83" s="1999"/>
      <c r="D83" s="1999"/>
      <c r="E83" s="1999"/>
      <c r="F83" s="1999"/>
      <c r="G83" s="1999"/>
      <c r="H83" s="2000"/>
    </row>
    <row r="84" spans="1:8" x14ac:dyDescent="0.3">
      <c r="A84" s="1995" t="s">
        <v>115</v>
      </c>
      <c r="B84" s="1996"/>
      <c r="C84" s="1996"/>
      <c r="D84" s="1996"/>
      <c r="E84" s="1996"/>
      <c r="F84" s="1996"/>
      <c r="G84" s="1996"/>
      <c r="H84" s="1997"/>
    </row>
    <row r="85" spans="1:8" x14ac:dyDescent="0.3">
      <c r="A85" s="6" t="s">
        <v>0</v>
      </c>
      <c r="H85" s="5"/>
    </row>
    <row r="86" spans="1:8" ht="3.75" customHeight="1" x14ac:dyDescent="0.3">
      <c r="A86" s="2"/>
      <c r="H86" s="7"/>
    </row>
    <row r="87" spans="1:8" ht="15" thickBot="1" x14ac:dyDescent="0.35">
      <c r="A87" s="103" t="s">
        <v>116</v>
      </c>
      <c r="B87" s="62"/>
      <c r="C87" s="111" t="s">
        <v>4</v>
      </c>
      <c r="D87" s="246"/>
      <c r="E87" s="63" t="str">
        <f>E54</f>
        <v>MES:</v>
      </c>
      <c r="F87" s="63" t="str">
        <f>F7</f>
        <v>JUNIO</v>
      </c>
      <c r="G87" s="63" t="str">
        <f>G54</f>
        <v xml:space="preserve">                                VIGENCIA FISCAL:      2017</v>
      </c>
      <c r="H87" s="65"/>
    </row>
    <row r="88" spans="1:8" ht="6.75" hidden="1" customHeight="1" x14ac:dyDescent="0.3">
      <c r="A88" s="2"/>
      <c r="H88" s="5"/>
    </row>
    <row r="89" spans="1:8" ht="15" thickBot="1" x14ac:dyDescent="0.35">
      <c r="A89" s="132"/>
      <c r="B89" s="133"/>
      <c r="C89" s="134"/>
      <c r="D89" s="254"/>
      <c r="E89" s="135"/>
      <c r="F89" s="135"/>
      <c r="G89" s="135"/>
      <c r="H89" s="136"/>
    </row>
    <row r="90" spans="1:8" ht="36" customHeight="1" thickBot="1" x14ac:dyDescent="0.35">
      <c r="A90" s="10" t="s">
        <v>119</v>
      </c>
      <c r="B90" s="43"/>
      <c r="C90" s="44" t="s">
        <v>120</v>
      </c>
      <c r="D90" s="248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3">
      <c r="A91" s="26">
        <v>2046</v>
      </c>
      <c r="B91" s="27"/>
      <c r="C91" s="30" t="s">
        <v>58</v>
      </c>
      <c r="D91" s="124">
        <f>+D92+D93</f>
        <v>71000000</v>
      </c>
      <c r="E91" s="122">
        <f>+E92+E93</f>
        <v>63674741</v>
      </c>
      <c r="F91" s="122">
        <f>+F92+F93</f>
        <v>63606098.890000001</v>
      </c>
      <c r="G91" s="122">
        <f>+G92+G93</f>
        <v>12754129</v>
      </c>
      <c r="H91" s="123">
        <f>+H92+H93</f>
        <v>12754129</v>
      </c>
    </row>
    <row r="92" spans="1:8" ht="18.75" customHeight="1" x14ac:dyDescent="0.3">
      <c r="A92" s="26">
        <v>20465</v>
      </c>
      <c r="B92" s="27">
        <v>20</v>
      </c>
      <c r="C92" s="30" t="s">
        <v>60</v>
      </c>
      <c r="D92" s="124">
        <v>70000000</v>
      </c>
      <c r="E92" s="122">
        <v>63555947</v>
      </c>
      <c r="F92" s="122">
        <v>63487323.890000001</v>
      </c>
      <c r="G92" s="122">
        <v>12635354</v>
      </c>
      <c r="H92" s="123">
        <v>12635354</v>
      </c>
    </row>
    <row r="93" spans="1:8" ht="18.75" customHeight="1" x14ac:dyDescent="0.3">
      <c r="A93" s="26">
        <v>20467</v>
      </c>
      <c r="B93" s="27">
        <v>20</v>
      </c>
      <c r="C93" s="30" t="s">
        <v>151</v>
      </c>
      <c r="D93" s="124">
        <v>1000000</v>
      </c>
      <c r="E93" s="122">
        <v>118794</v>
      </c>
      <c r="F93" s="122">
        <v>118775</v>
      </c>
      <c r="G93" s="122">
        <v>118775</v>
      </c>
      <c r="H93" s="123">
        <v>118775</v>
      </c>
    </row>
    <row r="94" spans="1:8" ht="18.75" customHeight="1" x14ac:dyDescent="0.3">
      <c r="A94" s="26">
        <v>2047</v>
      </c>
      <c r="B94" s="27"/>
      <c r="C94" s="30" t="s">
        <v>61</v>
      </c>
      <c r="D94" s="124">
        <f>+D95</f>
        <v>75599980</v>
      </c>
      <c r="E94" s="122">
        <f>+E95</f>
        <v>55317518</v>
      </c>
      <c r="F94" s="122">
        <f>+F95</f>
        <v>55255261</v>
      </c>
      <c r="G94" s="122">
        <f>+G95</f>
        <v>30895273</v>
      </c>
      <c r="H94" s="123">
        <f>+H95</f>
        <v>30895273</v>
      </c>
    </row>
    <row r="95" spans="1:8" ht="18.75" customHeight="1" x14ac:dyDescent="0.3">
      <c r="A95" s="26">
        <v>20476</v>
      </c>
      <c r="B95" s="27">
        <v>20</v>
      </c>
      <c r="C95" s="30" t="s">
        <v>62</v>
      </c>
      <c r="D95" s="124">
        <v>75599980</v>
      </c>
      <c r="E95" s="122">
        <v>55317518</v>
      </c>
      <c r="F95" s="122">
        <v>55255261</v>
      </c>
      <c r="G95" s="122">
        <v>30895273</v>
      </c>
      <c r="H95" s="123">
        <v>30895273</v>
      </c>
    </row>
    <row r="96" spans="1:8" ht="18.75" customHeight="1" x14ac:dyDescent="0.3">
      <c r="A96" s="26">
        <v>2048</v>
      </c>
      <c r="B96" s="27"/>
      <c r="C96" s="30" t="s">
        <v>63</v>
      </c>
      <c r="D96" s="124">
        <f>SUM(D97:D100)</f>
        <v>266000000</v>
      </c>
      <c r="E96" s="122">
        <f>SUM(E97:E100)</f>
        <v>257973829</v>
      </c>
      <c r="F96" s="122">
        <f>SUM(F97:F100)</f>
        <v>140073486.65000001</v>
      </c>
      <c r="G96" s="122">
        <f>SUM(G97:G100)</f>
        <v>138167063.65000001</v>
      </c>
      <c r="H96" s="123">
        <f>SUM(H97:H100)</f>
        <v>138167063.65000001</v>
      </c>
    </row>
    <row r="97" spans="1:8" ht="18.75" customHeight="1" x14ac:dyDescent="0.3">
      <c r="A97" s="26">
        <v>20481</v>
      </c>
      <c r="B97" s="27">
        <v>20</v>
      </c>
      <c r="C97" s="30" t="s">
        <v>152</v>
      </c>
      <c r="D97" s="124">
        <v>5000000</v>
      </c>
      <c r="E97" s="122">
        <v>4500000</v>
      </c>
      <c r="F97" s="122">
        <v>1622568</v>
      </c>
      <c r="G97" s="122">
        <v>1622568</v>
      </c>
      <c r="H97" s="123">
        <v>1622568</v>
      </c>
    </row>
    <row r="98" spans="1:8" ht="18.75" customHeight="1" x14ac:dyDescent="0.3">
      <c r="A98" s="26">
        <v>20482</v>
      </c>
      <c r="B98" s="27">
        <v>20</v>
      </c>
      <c r="C98" s="30" t="s">
        <v>153</v>
      </c>
      <c r="D98" s="124">
        <v>200000000</v>
      </c>
      <c r="E98" s="122">
        <v>200000000</v>
      </c>
      <c r="F98" s="122">
        <v>120129160</v>
      </c>
      <c r="G98" s="122">
        <v>120129160</v>
      </c>
      <c r="H98" s="123">
        <v>120129160</v>
      </c>
    </row>
    <row r="99" spans="1:8" ht="18.75" customHeight="1" x14ac:dyDescent="0.3">
      <c r="A99" s="26">
        <v>20485</v>
      </c>
      <c r="B99" s="27">
        <v>20</v>
      </c>
      <c r="C99" s="30" t="s">
        <v>154</v>
      </c>
      <c r="D99" s="124">
        <v>16000000</v>
      </c>
      <c r="E99" s="122">
        <v>16000000</v>
      </c>
      <c r="F99" s="122">
        <v>5485990.6500000004</v>
      </c>
      <c r="G99" s="122">
        <v>5485990.6500000004</v>
      </c>
      <c r="H99" s="123">
        <v>5485990.6500000004</v>
      </c>
    </row>
    <row r="100" spans="1:8" ht="18.75" customHeight="1" x14ac:dyDescent="0.3">
      <c r="A100" s="26">
        <v>20486</v>
      </c>
      <c r="B100" s="27">
        <v>20</v>
      </c>
      <c r="C100" s="30" t="s">
        <v>64</v>
      </c>
      <c r="D100" s="124">
        <v>45000000</v>
      </c>
      <c r="E100" s="122">
        <v>37473829</v>
      </c>
      <c r="F100" s="122">
        <v>12835768</v>
      </c>
      <c r="G100" s="122">
        <v>10929345</v>
      </c>
      <c r="H100" s="123">
        <v>10929345</v>
      </c>
    </row>
    <row r="101" spans="1:8" ht="18.75" customHeight="1" x14ac:dyDescent="0.3">
      <c r="A101" s="26">
        <v>2049</v>
      </c>
      <c r="B101" s="27"/>
      <c r="C101" s="30" t="s">
        <v>65</v>
      </c>
      <c r="D101" s="124">
        <f>SUM(D102:D104)</f>
        <v>782052135</v>
      </c>
      <c r="E101" s="122">
        <f>SUM(E102:E104)</f>
        <v>774334201</v>
      </c>
      <c r="F101" s="122">
        <f>SUM(F102:F104)</f>
        <v>767334201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3">
      <c r="A102" s="26">
        <v>20495</v>
      </c>
      <c r="B102" s="27">
        <v>20</v>
      </c>
      <c r="C102" s="30" t="s">
        <v>155</v>
      </c>
      <c r="D102" s="124">
        <v>58234082</v>
      </c>
      <c r="E102" s="122">
        <v>57734082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3">
      <c r="A103" s="26">
        <v>204911</v>
      </c>
      <c r="B103" s="27">
        <v>20</v>
      </c>
      <c r="C103" s="30" t="s">
        <v>156</v>
      </c>
      <c r="D103" s="124">
        <v>84230763</v>
      </c>
      <c r="E103" s="122">
        <v>80767485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3">
      <c r="A104" s="26">
        <v>204913</v>
      </c>
      <c r="B104" s="27">
        <v>20</v>
      </c>
      <c r="C104" s="30" t="s">
        <v>157</v>
      </c>
      <c r="D104" s="124">
        <v>639587290</v>
      </c>
      <c r="E104" s="122">
        <v>635832634</v>
      </c>
      <c r="F104" s="122">
        <v>631332634</v>
      </c>
      <c r="G104" s="122">
        <v>421332634</v>
      </c>
      <c r="H104" s="123">
        <v>421332634</v>
      </c>
    </row>
    <row r="105" spans="1:8" ht="18.75" customHeight="1" x14ac:dyDescent="0.3">
      <c r="A105" s="26">
        <v>20410</v>
      </c>
      <c r="B105" s="27"/>
      <c r="C105" s="30" t="s">
        <v>158</v>
      </c>
      <c r="D105" s="124">
        <f>+D106</f>
        <v>5120125000</v>
      </c>
      <c r="E105" s="122">
        <f>+E106</f>
        <v>5120125000</v>
      </c>
      <c r="F105" s="122">
        <f>+F106</f>
        <v>5120125000</v>
      </c>
      <c r="G105" s="122">
        <f>+G106</f>
        <v>2603803803</v>
      </c>
      <c r="H105" s="123">
        <f>+H106</f>
        <v>2603803803</v>
      </c>
    </row>
    <row r="106" spans="1:8" ht="18.75" customHeight="1" x14ac:dyDescent="0.3">
      <c r="A106" s="26">
        <v>204102</v>
      </c>
      <c r="B106" s="27">
        <v>20</v>
      </c>
      <c r="C106" s="30" t="s">
        <v>159</v>
      </c>
      <c r="D106" s="124">
        <v>5120125000</v>
      </c>
      <c r="E106" s="122">
        <v>5120125000</v>
      </c>
      <c r="F106" s="122">
        <v>5120125000</v>
      </c>
      <c r="G106" s="122">
        <v>2603803803</v>
      </c>
      <c r="H106" s="123">
        <v>2603803803</v>
      </c>
    </row>
    <row r="107" spans="1:8" ht="18.75" customHeight="1" x14ac:dyDescent="0.3">
      <c r="A107" s="26">
        <v>20411</v>
      </c>
      <c r="B107" s="27"/>
      <c r="C107" s="30" t="s">
        <v>160</v>
      </c>
      <c r="D107" s="124">
        <f>+D108+D109</f>
        <v>60000000</v>
      </c>
      <c r="E107" s="122">
        <f>+E108+E109</f>
        <v>55651957</v>
      </c>
      <c r="F107" s="122">
        <f>+F108+F109</f>
        <v>55651300</v>
      </c>
      <c r="G107" s="122">
        <f>+G108+G109</f>
        <v>26560026</v>
      </c>
      <c r="H107" s="123">
        <f>+H108+H109</f>
        <v>26560026</v>
      </c>
    </row>
    <row r="108" spans="1:8" ht="18.75" customHeight="1" x14ac:dyDescent="0.3">
      <c r="A108" s="26">
        <v>204111</v>
      </c>
      <c r="B108" s="27">
        <v>20</v>
      </c>
      <c r="C108" s="30" t="s">
        <v>161</v>
      </c>
      <c r="D108" s="124">
        <v>37500000</v>
      </c>
      <c r="E108" s="122">
        <v>34824813</v>
      </c>
      <c r="F108" s="122">
        <v>34824156</v>
      </c>
      <c r="G108" s="122">
        <v>9340262</v>
      </c>
      <c r="H108" s="123">
        <v>9340262</v>
      </c>
    </row>
    <row r="109" spans="1:8" ht="18.75" customHeight="1" x14ac:dyDescent="0.3">
      <c r="A109" s="26">
        <v>204112</v>
      </c>
      <c r="B109" s="27">
        <v>20</v>
      </c>
      <c r="C109" s="30" t="s">
        <v>162</v>
      </c>
      <c r="D109" s="124">
        <v>22500000</v>
      </c>
      <c r="E109" s="122">
        <v>20827144</v>
      </c>
      <c r="F109" s="122">
        <v>20827144</v>
      </c>
      <c r="G109" s="122">
        <v>17219764</v>
      </c>
      <c r="H109" s="123">
        <v>17219764</v>
      </c>
    </row>
    <row r="110" spans="1:8" ht="18.75" customHeight="1" x14ac:dyDescent="0.3">
      <c r="A110" s="26">
        <v>20414</v>
      </c>
      <c r="B110" s="27">
        <v>20</v>
      </c>
      <c r="C110" s="30" t="s">
        <v>67</v>
      </c>
      <c r="D110" s="124">
        <v>5000000</v>
      </c>
      <c r="E110" s="122">
        <v>5000000</v>
      </c>
      <c r="F110" s="122">
        <v>3052818.9</v>
      </c>
      <c r="G110" s="122">
        <v>3052818.9</v>
      </c>
      <c r="H110" s="123">
        <v>3052818.9</v>
      </c>
    </row>
    <row r="111" spans="1:8" ht="18.75" customHeight="1" x14ac:dyDescent="0.3">
      <c r="A111" s="26">
        <v>20421</v>
      </c>
      <c r="B111" s="27"/>
      <c r="C111" s="30" t="s">
        <v>163</v>
      </c>
      <c r="D111" s="124">
        <f>SUM(D112:D114)</f>
        <v>250000000</v>
      </c>
      <c r="E111" s="122">
        <f>SUM(E112:E114)</f>
        <v>250000000</v>
      </c>
      <c r="F111" s="122">
        <f>SUM(F112:F114)</f>
        <v>209639000</v>
      </c>
      <c r="G111" s="122">
        <f>SUM(G112:G114)</f>
        <v>9639000</v>
      </c>
      <c r="H111" s="123">
        <f>SUM(H112:H114)</f>
        <v>9639000</v>
      </c>
    </row>
    <row r="112" spans="1:8" ht="18.75" customHeight="1" x14ac:dyDescent="0.3">
      <c r="A112" s="26">
        <v>204213</v>
      </c>
      <c r="B112" s="27">
        <v>20</v>
      </c>
      <c r="C112" s="30" t="s">
        <v>164</v>
      </c>
      <c r="D112" s="124">
        <v>0</v>
      </c>
      <c r="E112" s="122">
        <v>0</v>
      </c>
      <c r="F112" s="122">
        <v>0</v>
      </c>
      <c r="G112" s="122">
        <v>0</v>
      </c>
      <c r="H112" s="123">
        <v>0</v>
      </c>
    </row>
    <row r="113" spans="1:8" ht="18.75" customHeight="1" x14ac:dyDescent="0.3">
      <c r="A113" s="26">
        <v>204214</v>
      </c>
      <c r="B113" s="27">
        <v>20</v>
      </c>
      <c r="C113" s="30" t="s">
        <v>69</v>
      </c>
      <c r="D113" s="124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3">
      <c r="A114" s="26">
        <v>204215</v>
      </c>
      <c r="B114" s="27">
        <v>20</v>
      </c>
      <c r="C114" s="30" t="s">
        <v>165</v>
      </c>
      <c r="D114" s="124">
        <v>50000000</v>
      </c>
      <c r="E114" s="122">
        <v>50000000</v>
      </c>
      <c r="F114" s="122">
        <v>9639000</v>
      </c>
      <c r="G114" s="122">
        <v>9639000</v>
      </c>
      <c r="H114" s="123">
        <v>9639000</v>
      </c>
    </row>
    <row r="115" spans="1:8" ht="18.75" customHeight="1" x14ac:dyDescent="0.3">
      <c r="A115" s="26">
        <v>20441</v>
      </c>
      <c r="B115" s="27"/>
      <c r="C115" s="30" t="s">
        <v>70</v>
      </c>
      <c r="D115" s="124">
        <f>+D116</f>
        <v>893233565</v>
      </c>
      <c r="E115" s="122">
        <f>+E116</f>
        <v>873233565</v>
      </c>
      <c r="F115" s="122">
        <f>+F116</f>
        <v>729589221</v>
      </c>
      <c r="G115" s="122">
        <f>+G116</f>
        <v>359589221</v>
      </c>
      <c r="H115" s="123">
        <f>+H116</f>
        <v>359589221</v>
      </c>
    </row>
    <row r="116" spans="1:8" ht="18.75" customHeight="1" x14ac:dyDescent="0.3">
      <c r="A116" s="26">
        <v>2044113</v>
      </c>
      <c r="B116" s="27">
        <v>20</v>
      </c>
      <c r="C116" s="30" t="s">
        <v>70</v>
      </c>
      <c r="D116" s="124">
        <v>893233565</v>
      </c>
      <c r="E116" s="122">
        <v>873233565</v>
      </c>
      <c r="F116" s="122">
        <v>729589221</v>
      </c>
      <c r="G116" s="122">
        <v>359589221</v>
      </c>
      <c r="H116" s="123">
        <v>359589221</v>
      </c>
    </row>
    <row r="117" spans="1:8" ht="18.75" customHeight="1" x14ac:dyDescent="0.3">
      <c r="A117" s="26">
        <v>3</v>
      </c>
      <c r="B117" s="27"/>
      <c r="C117" s="30" t="s">
        <v>71</v>
      </c>
      <c r="D117" s="124">
        <f>+D118+D121</f>
        <v>9707108725</v>
      </c>
      <c r="E117" s="122">
        <f>+E118+E121</f>
        <v>1292252399</v>
      </c>
      <c r="F117" s="122">
        <f>+F118+F121</f>
        <v>1292252399</v>
      </c>
      <c r="G117" s="122">
        <f>+G118+G121</f>
        <v>1292252399</v>
      </c>
      <c r="H117" s="123">
        <f>+H118+H121</f>
        <v>1281839853</v>
      </c>
    </row>
    <row r="118" spans="1:8" ht="18.75" customHeight="1" x14ac:dyDescent="0.3">
      <c r="A118" s="26">
        <v>32</v>
      </c>
      <c r="B118" s="27"/>
      <c r="C118" s="30" t="s">
        <v>166</v>
      </c>
      <c r="D118" s="124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3">
      <c r="A119" s="26">
        <v>321</v>
      </c>
      <c r="B119" s="27"/>
      <c r="C119" s="30" t="s">
        <v>167</v>
      </c>
      <c r="D119" s="124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3">
      <c r="A120" s="26">
        <v>3211</v>
      </c>
      <c r="B120" s="27">
        <v>20</v>
      </c>
      <c r="C120" s="30" t="s">
        <v>168</v>
      </c>
      <c r="D120" s="124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5">
      <c r="A121" s="32">
        <v>36</v>
      </c>
      <c r="B121" s="33"/>
      <c r="C121" s="73" t="s">
        <v>72</v>
      </c>
      <c r="D121" s="251">
        <f>+D132</f>
        <v>6336817781</v>
      </c>
      <c r="E121" s="127">
        <f>+E132</f>
        <v>1292252399</v>
      </c>
      <c r="F121" s="127">
        <f>+F132</f>
        <v>1292252399</v>
      </c>
      <c r="G121" s="127">
        <f>+G132</f>
        <v>1292252399</v>
      </c>
      <c r="H121" s="128">
        <f>+H132</f>
        <v>1281839853</v>
      </c>
    </row>
    <row r="122" spans="1:8" ht="16.2" thickBot="1" x14ac:dyDescent="0.35">
      <c r="A122" s="38"/>
      <c r="B122" s="39"/>
      <c r="C122" s="75"/>
      <c r="D122" s="257"/>
      <c r="E122" s="42"/>
      <c r="F122" s="42"/>
      <c r="G122" s="42"/>
      <c r="H122" s="42"/>
    </row>
    <row r="123" spans="1:8" x14ac:dyDescent="0.3">
      <c r="A123" s="1998" t="s">
        <v>1</v>
      </c>
      <c r="B123" s="1999"/>
      <c r="C123" s="1999"/>
      <c r="D123" s="1999"/>
      <c r="E123" s="1999"/>
      <c r="F123" s="1999"/>
      <c r="G123" s="1999"/>
      <c r="H123" s="2000"/>
    </row>
    <row r="124" spans="1:8" ht="12" customHeight="1" x14ac:dyDescent="0.3">
      <c r="A124" s="1995" t="s">
        <v>115</v>
      </c>
      <c r="B124" s="1996"/>
      <c r="C124" s="1996"/>
      <c r="D124" s="1996"/>
      <c r="E124" s="1996"/>
      <c r="F124" s="1996"/>
      <c r="G124" s="1996"/>
      <c r="H124" s="1997"/>
    </row>
    <row r="125" spans="1:8" ht="3" hidden="1" customHeight="1" x14ac:dyDescent="0.3">
      <c r="A125" s="2"/>
      <c r="H125" s="5"/>
    </row>
    <row r="126" spans="1:8" ht="14.25" customHeight="1" x14ac:dyDescent="0.3">
      <c r="A126" s="6" t="s">
        <v>0</v>
      </c>
      <c r="H126" s="5"/>
    </row>
    <row r="127" spans="1:8" ht="9.75" hidden="1" customHeight="1" x14ac:dyDescent="0.3">
      <c r="A127" s="2"/>
      <c r="H127" s="7"/>
    </row>
    <row r="128" spans="1:8" x14ac:dyDescent="0.3">
      <c r="A128" s="2" t="s">
        <v>116</v>
      </c>
      <c r="C128" s="57" t="s">
        <v>4</v>
      </c>
      <c r="E128" s="3" t="str">
        <f>E87</f>
        <v>MES:</v>
      </c>
      <c r="F128" s="3" t="str">
        <f>F7</f>
        <v>JUNIO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5">
      <c r="A129" s="2"/>
      <c r="H129" s="5"/>
    </row>
    <row r="130" spans="1:8" ht="15" thickBot="1" x14ac:dyDescent="0.35">
      <c r="A130" s="132"/>
      <c r="B130" s="133"/>
      <c r="C130" s="134"/>
      <c r="D130" s="254"/>
      <c r="E130" s="135"/>
      <c r="F130" s="135"/>
      <c r="G130" s="135"/>
      <c r="H130" s="136"/>
    </row>
    <row r="131" spans="1:8" ht="27" customHeight="1" thickBot="1" x14ac:dyDescent="0.35">
      <c r="A131" s="10" t="s">
        <v>119</v>
      </c>
      <c r="B131" s="43"/>
      <c r="C131" s="44" t="s">
        <v>120</v>
      </c>
      <c r="D131" s="248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6" x14ac:dyDescent="0.3">
      <c r="A132" s="21">
        <v>361</v>
      </c>
      <c r="B132" s="22"/>
      <c r="C132" s="78" t="s">
        <v>73</v>
      </c>
      <c r="D132" s="258">
        <f>+D133+D134</f>
        <v>6336817781</v>
      </c>
      <c r="E132" s="23">
        <f>+E133+E134</f>
        <v>1292252399</v>
      </c>
      <c r="F132" s="23">
        <f>+F133+F134</f>
        <v>1292252399</v>
      </c>
      <c r="G132" s="23">
        <f>+G133+G134</f>
        <v>1292252399</v>
      </c>
      <c r="H132" s="25">
        <f>+H133+H134</f>
        <v>1281839853</v>
      </c>
    </row>
    <row r="133" spans="1:8" ht="15.6" x14ac:dyDescent="0.3">
      <c r="A133" s="144">
        <v>3611</v>
      </c>
      <c r="B133" s="145">
        <v>10</v>
      </c>
      <c r="C133" s="83" t="s">
        <v>73</v>
      </c>
      <c r="D133" s="259">
        <f>+D135+D136+D137</f>
        <v>2013993633</v>
      </c>
      <c r="E133" s="146">
        <f>+E137+E136</f>
        <v>91011425</v>
      </c>
      <c r="F133" s="146">
        <f>+F137+F136</f>
        <v>91011425</v>
      </c>
      <c r="G133" s="146">
        <f>+G137+G136</f>
        <v>91011425</v>
      </c>
      <c r="H133" s="147">
        <f>+H137+H136</f>
        <v>80598879</v>
      </c>
    </row>
    <row r="134" spans="1:8" ht="15.6" x14ac:dyDescent="0.3">
      <c r="A134" s="26">
        <v>3611</v>
      </c>
      <c r="B134" s="27">
        <v>20</v>
      </c>
      <c r="C134" s="30" t="s">
        <v>73</v>
      </c>
      <c r="D134" s="182">
        <f>+D138</f>
        <v>4322824148</v>
      </c>
      <c r="E134" s="28">
        <f>+E135+E138</f>
        <v>1201240974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6" x14ac:dyDescent="0.3">
      <c r="A135" s="26">
        <v>36111</v>
      </c>
      <c r="B135" s="27">
        <v>10</v>
      </c>
      <c r="C135" s="30" t="s">
        <v>169</v>
      </c>
      <c r="D135" s="182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6" x14ac:dyDescent="0.3">
      <c r="A136" s="26">
        <v>36112</v>
      </c>
      <c r="B136" s="27">
        <v>10</v>
      </c>
      <c r="C136" s="30" t="s">
        <v>170</v>
      </c>
      <c r="D136" s="182">
        <v>604198090</v>
      </c>
      <c r="E136" s="28">
        <v>91011425</v>
      </c>
      <c r="F136" s="28">
        <v>91011425</v>
      </c>
      <c r="G136" s="28">
        <v>91011425</v>
      </c>
      <c r="H136" s="29">
        <v>80598879</v>
      </c>
    </row>
    <row r="137" spans="1:8" ht="15.6" x14ac:dyDescent="0.3">
      <c r="A137" s="26">
        <v>36113</v>
      </c>
      <c r="B137" s="27">
        <v>10</v>
      </c>
      <c r="C137" s="30" t="s">
        <v>74</v>
      </c>
      <c r="D137" s="182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2" thickBot="1" x14ac:dyDescent="0.35">
      <c r="A138" s="144">
        <v>36113</v>
      </c>
      <c r="B138" s="145">
        <v>20</v>
      </c>
      <c r="C138" s="83" t="s">
        <v>74</v>
      </c>
      <c r="D138" s="259">
        <v>4322824148</v>
      </c>
      <c r="E138" s="146">
        <v>1201240974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5">
      <c r="A139" s="244" t="s">
        <v>171</v>
      </c>
      <c r="B139" s="108"/>
      <c r="C139" s="148" t="s">
        <v>172</v>
      </c>
      <c r="D139" s="249">
        <f>+D140</f>
        <v>824041891236</v>
      </c>
      <c r="E139" s="109">
        <f t="shared" ref="E139:H141" si="1">+E140</f>
        <v>803343985127.57007</v>
      </c>
      <c r="F139" s="109">
        <f t="shared" si="1"/>
        <v>803343985127.57007</v>
      </c>
      <c r="G139" s="109">
        <f t="shared" si="1"/>
        <v>801102411780.57007</v>
      </c>
      <c r="H139" s="110">
        <f t="shared" si="1"/>
        <v>801102411780.57007</v>
      </c>
    </row>
    <row r="140" spans="1:8" ht="15.6" x14ac:dyDescent="0.3">
      <c r="A140" s="21">
        <v>7</v>
      </c>
      <c r="B140" s="22"/>
      <c r="C140" s="78" t="s">
        <v>172</v>
      </c>
      <c r="D140" s="258">
        <f>+D141</f>
        <v>824041891236</v>
      </c>
      <c r="E140" s="23">
        <f t="shared" si="1"/>
        <v>803343985127.57007</v>
      </c>
      <c r="F140" s="23">
        <f t="shared" si="1"/>
        <v>803343985127.57007</v>
      </c>
      <c r="G140" s="23">
        <f t="shared" si="1"/>
        <v>801102411780.57007</v>
      </c>
      <c r="H140" s="25">
        <f t="shared" si="1"/>
        <v>801102411780.57007</v>
      </c>
    </row>
    <row r="141" spans="1:8" ht="15.6" x14ac:dyDescent="0.3">
      <c r="A141" s="26">
        <v>71</v>
      </c>
      <c r="B141" s="27"/>
      <c r="C141" s="30" t="s">
        <v>173</v>
      </c>
      <c r="D141" s="182">
        <f>+D142</f>
        <v>824041891236</v>
      </c>
      <c r="E141" s="28">
        <f t="shared" si="1"/>
        <v>803343985127.57007</v>
      </c>
      <c r="F141" s="28">
        <f t="shared" si="1"/>
        <v>803343985127.57007</v>
      </c>
      <c r="G141" s="28">
        <f t="shared" si="1"/>
        <v>801102411780.57007</v>
      </c>
      <c r="H141" s="29">
        <f t="shared" si="1"/>
        <v>801102411780.57007</v>
      </c>
    </row>
    <row r="142" spans="1:8" ht="16.5" customHeight="1" thickBot="1" x14ac:dyDescent="0.35">
      <c r="A142" s="32">
        <v>711</v>
      </c>
      <c r="B142" s="33">
        <v>11</v>
      </c>
      <c r="C142" s="73" t="s">
        <v>174</v>
      </c>
      <c r="D142" s="260">
        <f>735949262360+88092628876</f>
        <v>824041891236</v>
      </c>
      <c r="E142" s="36">
        <v>803343985127.57007</v>
      </c>
      <c r="F142" s="36">
        <v>803343985127.57007</v>
      </c>
      <c r="G142" s="36">
        <v>801102411780.57007</v>
      </c>
      <c r="H142" s="37">
        <v>801102411780.57007</v>
      </c>
    </row>
    <row r="143" spans="1:8" ht="14.25" customHeight="1" thickBot="1" x14ac:dyDescent="0.35">
      <c r="A143" s="244" t="s">
        <v>75</v>
      </c>
      <c r="B143" s="108"/>
      <c r="C143" s="148" t="s">
        <v>76</v>
      </c>
      <c r="D143" s="249">
        <f>+D144+D179+D184+D197</f>
        <v>1746086183982</v>
      </c>
      <c r="E143" s="109">
        <f>+E144+E179+E184+E197</f>
        <v>1612169827197.5701</v>
      </c>
      <c r="F143" s="109">
        <f>+F144+F179+F184+F197</f>
        <v>1222558990514.5701</v>
      </c>
      <c r="G143" s="109">
        <f>+G144+G179+G184+G197</f>
        <v>612697394624.18005</v>
      </c>
      <c r="H143" s="110">
        <f>+H144+H179+H184+H197</f>
        <v>138736049644.17999</v>
      </c>
    </row>
    <row r="144" spans="1:8" ht="21.75" customHeight="1" x14ac:dyDescent="0.3">
      <c r="A144" s="21">
        <v>2401</v>
      </c>
      <c r="B144" s="22"/>
      <c r="C144" s="78" t="s">
        <v>175</v>
      </c>
      <c r="D144" s="124">
        <f>+D145</f>
        <v>1565987911692</v>
      </c>
      <c r="E144" s="122">
        <f>+E145</f>
        <v>1462189986649</v>
      </c>
      <c r="F144" s="122">
        <f>+F145</f>
        <v>1082308745084</v>
      </c>
      <c r="G144" s="122">
        <f>+G145</f>
        <v>582712128804</v>
      </c>
      <c r="H144" s="123">
        <f>+H145</f>
        <v>108751114348</v>
      </c>
    </row>
    <row r="145" spans="1:11" ht="15.6" x14ac:dyDescent="0.3">
      <c r="A145" s="26">
        <v>24010600</v>
      </c>
      <c r="B145" s="27"/>
      <c r="C145" s="30" t="s">
        <v>78</v>
      </c>
      <c r="D145" s="124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1462189986649</v>
      </c>
      <c r="F145" s="122">
        <f>+F146+F147+F148+F149+F150+F151+F152+F153+F154+F155+F156+F157+F158+F159+F160+F170+F171+F172+F173+F174+F175+F176+F177+F178</f>
        <v>1082308745084</v>
      </c>
      <c r="G145" s="122">
        <f>+G146+G147+G148+G149+G150+G151+G152+G153+G154+G155+G156+G157+G158+G159+G160+G170+G171+G172+G173+G174+G175+G176+G177+G178</f>
        <v>582712128804</v>
      </c>
      <c r="H145" s="123">
        <f>+H146+H147+H148+H149+H150+H151+H152+H153+H154+H155+H156+H157+H158+H159+H160+H170+H171+H172+H173+H174+H175+H176+H177+H178</f>
        <v>108751114348</v>
      </c>
    </row>
    <row r="146" spans="1:11" ht="30" customHeight="1" x14ac:dyDescent="0.3">
      <c r="A146" s="26">
        <v>240106001</v>
      </c>
      <c r="B146" s="27">
        <v>11</v>
      </c>
      <c r="C146" s="30" t="s">
        <v>176</v>
      </c>
      <c r="D146" s="124">
        <v>138986000000</v>
      </c>
      <c r="E146" s="122">
        <v>138986000000</v>
      </c>
      <c r="F146" s="122">
        <v>138986000000</v>
      </c>
      <c r="G146" s="122">
        <v>138986000000</v>
      </c>
      <c r="H146" s="123">
        <v>69236000000</v>
      </c>
    </row>
    <row r="147" spans="1:11" ht="27.75" customHeight="1" x14ac:dyDescent="0.3">
      <c r="A147" s="26">
        <v>240106001</v>
      </c>
      <c r="B147" s="27">
        <v>20</v>
      </c>
      <c r="C147" s="30" t="s">
        <v>176</v>
      </c>
      <c r="D147" s="124">
        <v>20000000000</v>
      </c>
      <c r="E147" s="122">
        <v>20000000000</v>
      </c>
      <c r="F147" s="122">
        <v>20000000000</v>
      </c>
      <c r="G147" s="122">
        <v>20000000000</v>
      </c>
      <c r="H147" s="123">
        <v>0</v>
      </c>
    </row>
    <row r="148" spans="1:11" ht="31.5" customHeight="1" x14ac:dyDescent="0.3">
      <c r="A148" s="26">
        <v>240106002</v>
      </c>
      <c r="B148" s="27">
        <v>10</v>
      </c>
      <c r="C148" s="30" t="s">
        <v>177</v>
      </c>
      <c r="D148" s="124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11" ht="46.5" customHeight="1" x14ac:dyDescent="0.3">
      <c r="A149" s="26">
        <v>240106003</v>
      </c>
      <c r="B149" s="27">
        <v>10</v>
      </c>
      <c r="C149" s="30" t="s">
        <v>98</v>
      </c>
      <c r="D149" s="124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11" s="264" customFormat="1" ht="47.25" customHeight="1" x14ac:dyDescent="0.3">
      <c r="A150" s="261">
        <v>240106003</v>
      </c>
      <c r="B150" s="262">
        <v>13</v>
      </c>
      <c r="C150" s="263" t="s">
        <v>98</v>
      </c>
      <c r="D150" s="124">
        <v>20000000000</v>
      </c>
      <c r="E150" s="124">
        <f>8528359387+8169601565</f>
        <v>16697960952</v>
      </c>
      <c r="F150" s="124">
        <v>8528359387</v>
      </c>
      <c r="G150" s="124">
        <v>3716329282</v>
      </c>
      <c r="H150" s="125">
        <v>839208332</v>
      </c>
      <c r="J150" s="265">
        <f>+D150-11830398435</f>
        <v>8169601565</v>
      </c>
      <c r="K150" s="264" t="s">
        <v>231</v>
      </c>
    </row>
    <row r="151" spans="1:11" ht="45" customHeight="1" x14ac:dyDescent="0.3">
      <c r="A151" s="26">
        <v>240106003</v>
      </c>
      <c r="B151" s="27">
        <v>11</v>
      </c>
      <c r="C151" s="30" t="s">
        <v>98</v>
      </c>
      <c r="D151" s="124">
        <v>39565253575</v>
      </c>
      <c r="E151" s="122">
        <v>35816541472</v>
      </c>
      <c r="F151" s="122">
        <v>816541472</v>
      </c>
      <c r="G151" s="122">
        <v>0</v>
      </c>
      <c r="H151" s="123">
        <v>0</v>
      </c>
    </row>
    <row r="152" spans="1:11" ht="31.5" customHeight="1" x14ac:dyDescent="0.3">
      <c r="A152" s="26">
        <v>240106003</v>
      </c>
      <c r="B152" s="27">
        <v>20</v>
      </c>
      <c r="C152" s="30" t="s">
        <v>98</v>
      </c>
      <c r="D152" s="124">
        <v>10494512551</v>
      </c>
      <c r="E152" s="122">
        <v>3891591524</v>
      </c>
      <c r="F152" s="122">
        <v>3891591524</v>
      </c>
      <c r="G152" s="122">
        <v>195910834</v>
      </c>
      <c r="H152" s="123">
        <v>195910834</v>
      </c>
    </row>
    <row r="153" spans="1:11" ht="31.5" customHeight="1" x14ac:dyDescent="0.3">
      <c r="A153" s="26">
        <v>240106004</v>
      </c>
      <c r="B153" s="27">
        <v>10</v>
      </c>
      <c r="C153" s="30" t="s">
        <v>81</v>
      </c>
      <c r="D153" s="124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11" ht="35.25" customHeight="1" x14ac:dyDescent="0.3">
      <c r="A154" s="26">
        <v>240106005</v>
      </c>
      <c r="B154" s="27">
        <v>11</v>
      </c>
      <c r="C154" s="30" t="s">
        <v>178</v>
      </c>
      <c r="D154" s="124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11" ht="60.75" customHeight="1" x14ac:dyDescent="0.3">
      <c r="A155" s="26">
        <v>240106006</v>
      </c>
      <c r="B155" s="27">
        <v>10</v>
      </c>
      <c r="C155" s="30" t="s">
        <v>179</v>
      </c>
      <c r="D155" s="124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11" ht="60.75" customHeight="1" x14ac:dyDescent="0.3">
      <c r="A156" s="26">
        <v>240106006</v>
      </c>
      <c r="B156" s="27">
        <v>13</v>
      </c>
      <c r="C156" s="30" t="s">
        <v>179</v>
      </c>
      <c r="D156" s="124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11" ht="45.75" customHeight="1" x14ac:dyDescent="0.3">
      <c r="A157" s="26">
        <v>240106007</v>
      </c>
      <c r="B157" s="27">
        <v>10</v>
      </c>
      <c r="C157" s="30" t="s">
        <v>180</v>
      </c>
      <c r="D157" s="124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11" ht="47.25" customHeight="1" x14ac:dyDescent="0.3">
      <c r="A158" s="26">
        <v>240106007</v>
      </c>
      <c r="B158" s="27">
        <v>13</v>
      </c>
      <c r="C158" s="30" t="s">
        <v>180</v>
      </c>
      <c r="D158" s="124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11" ht="62.25" customHeight="1" x14ac:dyDescent="0.3">
      <c r="A159" s="26">
        <v>240106008</v>
      </c>
      <c r="B159" s="27">
        <v>10</v>
      </c>
      <c r="C159" s="30" t="s">
        <v>181</v>
      </c>
      <c r="D159" s="124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11" ht="96.75" customHeight="1" thickBot="1" x14ac:dyDescent="0.35">
      <c r="A160" s="32">
        <v>240106009</v>
      </c>
      <c r="B160" s="33">
        <v>10</v>
      </c>
      <c r="C160" s="73" t="s">
        <v>182</v>
      </c>
      <c r="D160" s="251">
        <v>59971937176</v>
      </c>
      <c r="E160" s="122">
        <v>59971937176</v>
      </c>
      <c r="F160" s="127">
        <v>59971937176</v>
      </c>
      <c r="G160" s="127">
        <v>59971937176</v>
      </c>
      <c r="H160" s="128">
        <v>0</v>
      </c>
    </row>
    <row r="161" spans="1:215" ht="8.25" customHeight="1" thickBot="1" x14ac:dyDescent="0.35">
      <c r="A161" s="38"/>
      <c r="B161" s="39"/>
      <c r="C161" s="75"/>
      <c r="D161" s="252"/>
      <c r="E161" s="129"/>
      <c r="F161" s="129"/>
      <c r="G161" s="129"/>
      <c r="H161" s="129"/>
    </row>
    <row r="162" spans="1:215" x14ac:dyDescent="0.3">
      <c r="A162" s="1998" t="s">
        <v>1</v>
      </c>
      <c r="B162" s="1999"/>
      <c r="C162" s="1999"/>
      <c r="D162" s="1999"/>
      <c r="E162" s="1999"/>
      <c r="F162" s="1999"/>
      <c r="G162" s="1999"/>
      <c r="H162" s="2000"/>
    </row>
    <row r="163" spans="1:215" ht="14.25" customHeight="1" x14ac:dyDescent="0.3">
      <c r="A163" s="1995" t="s">
        <v>115</v>
      </c>
      <c r="B163" s="1996"/>
      <c r="C163" s="1996"/>
      <c r="D163" s="1996"/>
      <c r="E163" s="1996"/>
      <c r="F163" s="1996"/>
      <c r="G163" s="1996"/>
      <c r="H163" s="1997"/>
      <c r="I163" s="1996"/>
      <c r="J163" s="1996"/>
      <c r="K163" s="1996"/>
      <c r="L163" s="1996"/>
      <c r="M163" s="1996"/>
      <c r="N163" s="1996"/>
      <c r="O163" s="1997"/>
      <c r="P163" s="1995"/>
      <c r="Q163" s="1996"/>
      <c r="R163" s="1996"/>
      <c r="S163" s="1996"/>
      <c r="T163" s="1996"/>
      <c r="U163" s="1996"/>
      <c r="V163" s="1996"/>
      <c r="W163" s="1997"/>
      <c r="X163" s="1995"/>
      <c r="Y163" s="1996"/>
      <c r="Z163" s="1996"/>
      <c r="AA163" s="1996"/>
      <c r="AB163" s="1996"/>
      <c r="AC163" s="1996"/>
      <c r="AD163" s="1996"/>
      <c r="AE163" s="1997"/>
      <c r="AF163" s="1995"/>
      <c r="AG163" s="1996"/>
      <c r="AH163" s="1996"/>
      <c r="AI163" s="1996"/>
      <c r="AJ163" s="1996"/>
      <c r="AK163" s="1996"/>
      <c r="AL163" s="1996"/>
      <c r="AM163" s="1997"/>
      <c r="AN163" s="1995"/>
      <c r="AO163" s="1996"/>
      <c r="AP163" s="1996"/>
      <c r="AQ163" s="1996"/>
      <c r="AR163" s="1996"/>
      <c r="AS163" s="1996"/>
      <c r="AT163" s="1996"/>
      <c r="AU163" s="1997"/>
      <c r="AV163" s="1995"/>
      <c r="AW163" s="1996"/>
      <c r="AX163" s="1996"/>
      <c r="AY163" s="1996"/>
      <c r="AZ163" s="1996"/>
      <c r="BA163" s="1996"/>
      <c r="BB163" s="1996"/>
      <c r="BC163" s="1997"/>
      <c r="BD163" s="1995"/>
      <c r="BE163" s="1996"/>
      <c r="BF163" s="1996"/>
      <c r="BG163" s="1996"/>
      <c r="BH163" s="1996"/>
      <c r="BI163" s="1996"/>
      <c r="BJ163" s="1996"/>
      <c r="BK163" s="1997"/>
      <c r="BL163" s="1995"/>
      <c r="BM163" s="1996"/>
      <c r="BN163" s="1996"/>
      <c r="BO163" s="1996"/>
      <c r="BP163" s="1996"/>
      <c r="BQ163" s="1996"/>
      <c r="BR163" s="1996"/>
      <c r="BS163" s="1997"/>
      <c r="BT163" s="1995"/>
      <c r="BU163" s="1996"/>
      <c r="BV163" s="1996"/>
      <c r="BW163" s="1996"/>
      <c r="BX163" s="1996"/>
      <c r="BY163" s="1996"/>
      <c r="BZ163" s="1996"/>
      <c r="CA163" s="1997"/>
      <c r="CB163" s="1995"/>
      <c r="CC163" s="1996"/>
      <c r="CD163" s="1996"/>
      <c r="CE163" s="1996"/>
      <c r="CF163" s="1996"/>
      <c r="CG163" s="1996"/>
      <c r="CH163" s="1996"/>
      <c r="CI163" s="1997"/>
      <c r="CJ163" s="1995"/>
      <c r="CK163" s="1996"/>
      <c r="CL163" s="1996"/>
      <c r="CM163" s="1996"/>
      <c r="CN163" s="1996"/>
      <c r="CO163" s="1996"/>
      <c r="CP163" s="1996"/>
      <c r="CQ163" s="1997"/>
      <c r="CR163" s="1995"/>
      <c r="CS163" s="1996"/>
      <c r="CT163" s="1996"/>
      <c r="CU163" s="1996"/>
      <c r="CV163" s="1996"/>
      <c r="CW163" s="1996"/>
      <c r="CX163" s="1996"/>
      <c r="CY163" s="1997"/>
      <c r="CZ163" s="1995"/>
      <c r="DA163" s="1996"/>
      <c r="DB163" s="1996"/>
      <c r="DC163" s="1996"/>
      <c r="DD163" s="1996"/>
      <c r="DE163" s="1996"/>
      <c r="DF163" s="1996"/>
      <c r="DG163" s="1997"/>
      <c r="DH163" s="1995"/>
      <c r="DI163" s="1996"/>
      <c r="DJ163" s="1996"/>
      <c r="DK163" s="1996"/>
      <c r="DL163" s="1996"/>
      <c r="DM163" s="1996"/>
      <c r="DN163" s="1996"/>
      <c r="DO163" s="1997"/>
      <c r="DP163" s="1995"/>
      <c r="DQ163" s="1996"/>
      <c r="DR163" s="1996"/>
      <c r="DS163" s="1996"/>
      <c r="DT163" s="1996"/>
      <c r="DU163" s="1996"/>
      <c r="DV163" s="1996"/>
      <c r="DW163" s="1997"/>
      <c r="DX163" s="1995"/>
      <c r="DY163" s="1996"/>
      <c r="DZ163" s="1996"/>
      <c r="EA163" s="1996"/>
      <c r="EB163" s="1996"/>
      <c r="EC163" s="1996"/>
      <c r="ED163" s="1996"/>
      <c r="EE163" s="1997"/>
      <c r="EF163" s="1995"/>
      <c r="EG163" s="1996"/>
      <c r="EH163" s="1996"/>
      <c r="EI163" s="1996"/>
      <c r="EJ163" s="1996"/>
      <c r="EK163" s="1996"/>
      <c r="EL163" s="1996"/>
      <c r="EM163" s="1997"/>
      <c r="EN163" s="1995"/>
      <c r="EO163" s="1996"/>
      <c r="EP163" s="1996"/>
      <c r="EQ163" s="1996"/>
      <c r="ER163" s="1996"/>
      <c r="ES163" s="1996"/>
      <c r="ET163" s="1996"/>
      <c r="EU163" s="1997"/>
      <c r="EV163" s="1995"/>
      <c r="EW163" s="1996"/>
      <c r="EX163" s="1996"/>
      <c r="EY163" s="1996"/>
      <c r="EZ163" s="1996"/>
      <c r="FA163" s="1996"/>
      <c r="FB163" s="1996"/>
      <c r="FC163" s="1997"/>
      <c r="FD163" s="1995"/>
      <c r="FE163" s="1996"/>
      <c r="FF163" s="1996"/>
      <c r="FG163" s="1996"/>
      <c r="FH163" s="1996"/>
      <c r="FI163" s="1996"/>
      <c r="FJ163" s="1996"/>
      <c r="FK163" s="1997"/>
      <c r="FL163" s="1995"/>
      <c r="FM163" s="1996"/>
      <c r="FN163" s="1996"/>
      <c r="FO163" s="1996"/>
      <c r="FP163" s="1996"/>
      <c r="FQ163" s="1996"/>
      <c r="FR163" s="1996"/>
      <c r="FS163" s="1997"/>
      <c r="FT163" s="1995"/>
      <c r="FU163" s="1996"/>
      <c r="FV163" s="1996"/>
      <c r="FW163" s="1996"/>
      <c r="FX163" s="1996"/>
      <c r="FY163" s="1996"/>
      <c r="FZ163" s="1996"/>
      <c r="GA163" s="1997"/>
      <c r="GB163" s="1995"/>
      <c r="GC163" s="1996"/>
      <c r="GD163" s="1996"/>
      <c r="GE163" s="1996"/>
      <c r="GF163" s="1996"/>
      <c r="GG163" s="1996"/>
      <c r="GH163" s="1996"/>
      <c r="GI163" s="1997"/>
      <c r="GJ163" s="1995"/>
      <c r="GK163" s="1996"/>
      <c r="GL163" s="1996"/>
      <c r="GM163" s="1996"/>
      <c r="GN163" s="1996"/>
      <c r="GO163" s="1996"/>
      <c r="GP163" s="1996"/>
      <c r="GQ163" s="1997"/>
      <c r="GR163" s="1995"/>
      <c r="GS163" s="1996"/>
      <c r="GT163" s="1996"/>
      <c r="GU163" s="1996"/>
      <c r="GV163" s="1996"/>
      <c r="GW163" s="1996"/>
      <c r="GX163" s="1996"/>
      <c r="GY163" s="1997"/>
      <c r="GZ163" s="1995"/>
      <c r="HA163" s="1996"/>
      <c r="HB163" s="1996"/>
      <c r="HC163" s="1996"/>
      <c r="HD163" s="1996"/>
      <c r="HE163" s="1996"/>
      <c r="HF163" s="1996"/>
      <c r="HG163" s="1997"/>
    </row>
    <row r="164" spans="1:215" ht="3.75" customHeight="1" x14ac:dyDescent="0.3">
      <c r="A164" s="2"/>
      <c r="H164" s="5"/>
      <c r="J164" s="57"/>
      <c r="K164" s="3"/>
      <c r="L164" s="3"/>
      <c r="M164" s="3"/>
      <c r="N164" s="3"/>
      <c r="O164" s="5"/>
      <c r="P164" s="2"/>
      <c r="R164" s="57"/>
      <c r="S164" s="3"/>
      <c r="T164" s="3"/>
      <c r="U164" s="3"/>
      <c r="V164" s="3"/>
      <c r="W164" s="5"/>
      <c r="X164" s="2"/>
      <c r="Z164" s="57"/>
      <c r="AA164" s="3"/>
      <c r="AB164" s="3"/>
      <c r="AC164" s="3"/>
      <c r="AD164" s="3"/>
      <c r="AE164" s="5"/>
      <c r="AF164" s="2"/>
      <c r="AH164" s="57"/>
      <c r="AI164" s="3"/>
      <c r="AJ164" s="3"/>
      <c r="AK164" s="3"/>
      <c r="AL164" s="3"/>
      <c r="AM164" s="5"/>
      <c r="AN164" s="2"/>
      <c r="AP164" s="57"/>
      <c r="AQ164" s="3"/>
      <c r="AR164" s="3"/>
      <c r="AS164" s="3"/>
      <c r="AT164" s="3"/>
      <c r="AU164" s="5"/>
      <c r="AV164" s="2"/>
      <c r="AX164" s="57"/>
      <c r="AY164" s="3"/>
      <c r="AZ164" s="3"/>
      <c r="BA164" s="3"/>
      <c r="BB164" s="3"/>
      <c r="BC164" s="5"/>
      <c r="BD164" s="2"/>
      <c r="BF164" s="57"/>
      <c r="BG164" s="3"/>
      <c r="BH164" s="3"/>
      <c r="BI164" s="3"/>
      <c r="BJ164" s="3"/>
      <c r="BK164" s="5"/>
      <c r="BL164" s="2"/>
      <c r="BN164" s="57"/>
      <c r="BO164" s="3"/>
      <c r="BP164" s="3"/>
      <c r="BQ164" s="3"/>
      <c r="BR164" s="3"/>
      <c r="BS164" s="5"/>
      <c r="BT164" s="2"/>
      <c r="BV164" s="57"/>
      <c r="BW164" s="3"/>
      <c r="BX164" s="3"/>
      <c r="BY164" s="3"/>
      <c r="BZ164" s="3"/>
      <c r="CA164" s="5"/>
      <c r="CB164" s="2"/>
      <c r="CD164" s="57"/>
      <c r="CE164" s="3"/>
      <c r="CF164" s="3"/>
      <c r="CG164" s="3"/>
      <c r="CH164" s="3"/>
      <c r="CI164" s="5"/>
      <c r="CJ164" s="2"/>
      <c r="CL164" s="57"/>
      <c r="CM164" s="3"/>
      <c r="CN164" s="3"/>
      <c r="CO164" s="3"/>
      <c r="CP164" s="3"/>
      <c r="CQ164" s="5"/>
      <c r="CR164" s="2"/>
      <c r="CT164" s="57"/>
      <c r="CU164" s="3"/>
      <c r="CV164" s="3"/>
      <c r="CW164" s="3"/>
      <c r="CX164" s="3"/>
      <c r="CY164" s="5"/>
      <c r="CZ164" s="2"/>
      <c r="DB164" s="57"/>
      <c r="DC164" s="3"/>
      <c r="DD164" s="3"/>
      <c r="DE164" s="3"/>
      <c r="DF164" s="3"/>
      <c r="DG164" s="5"/>
      <c r="DH164" s="2"/>
      <c r="DJ164" s="57"/>
      <c r="DK164" s="3"/>
      <c r="DL164" s="3"/>
      <c r="DM164" s="3"/>
      <c r="DN164" s="3"/>
      <c r="DO164" s="5"/>
      <c r="DP164" s="2"/>
      <c r="DR164" s="57"/>
      <c r="DS164" s="3"/>
      <c r="DT164" s="3"/>
      <c r="DU164" s="3"/>
      <c r="DV164" s="3"/>
      <c r="DW164" s="5"/>
      <c r="DX164" s="2"/>
      <c r="DZ164" s="57"/>
      <c r="EA164" s="3"/>
      <c r="EB164" s="3"/>
      <c r="EC164" s="3"/>
      <c r="ED164" s="3"/>
      <c r="EE164" s="5"/>
      <c r="EF164" s="2"/>
      <c r="EH164" s="57"/>
      <c r="EI164" s="3"/>
      <c r="EJ164" s="3"/>
      <c r="EK164" s="3"/>
      <c r="EL164" s="3"/>
      <c r="EM164" s="5"/>
      <c r="EN164" s="2"/>
      <c r="EP164" s="57"/>
      <c r="EQ164" s="3"/>
      <c r="ER164" s="3"/>
      <c r="ES164" s="3"/>
      <c r="ET164" s="3"/>
      <c r="EU164" s="5"/>
      <c r="EV164" s="2"/>
      <c r="EX164" s="57"/>
      <c r="EY164" s="3"/>
      <c r="EZ164" s="3"/>
      <c r="FA164" s="3"/>
      <c r="FB164" s="3"/>
      <c r="FC164" s="5"/>
      <c r="FD164" s="2"/>
      <c r="FF164" s="57"/>
      <c r="FG164" s="3"/>
      <c r="FH164" s="3"/>
      <c r="FI164" s="3"/>
      <c r="FJ164" s="3"/>
      <c r="FK164" s="5"/>
      <c r="FL164" s="2"/>
      <c r="FN164" s="57"/>
      <c r="FO164" s="3"/>
      <c r="FP164" s="3"/>
      <c r="FQ164" s="3"/>
      <c r="FR164" s="3"/>
      <c r="FS164" s="5"/>
      <c r="FT164" s="2"/>
      <c r="FV164" s="57"/>
      <c r="FW164" s="3"/>
      <c r="FX164" s="3"/>
      <c r="FY164" s="3"/>
      <c r="FZ164" s="3"/>
      <c r="GA164" s="5"/>
      <c r="GB164" s="2"/>
      <c r="GD164" s="57"/>
      <c r="GE164" s="3"/>
      <c r="GF164" s="3"/>
      <c r="GG164" s="3"/>
      <c r="GH164" s="3"/>
      <c r="GI164" s="5"/>
      <c r="GJ164" s="2"/>
      <c r="GL164" s="57"/>
      <c r="GM164" s="3"/>
      <c r="GN164" s="3"/>
      <c r="GO164" s="3"/>
      <c r="GP164" s="3"/>
      <c r="GQ164" s="5"/>
      <c r="GR164" s="2"/>
      <c r="GT164" s="57"/>
      <c r="GU164" s="3"/>
      <c r="GV164" s="3"/>
      <c r="GW164" s="3"/>
      <c r="GX164" s="3"/>
      <c r="GY164" s="5"/>
      <c r="GZ164" s="2"/>
      <c r="HB164" s="57"/>
      <c r="HC164" s="3"/>
      <c r="HD164" s="3"/>
      <c r="HE164" s="3"/>
      <c r="HF164" s="3"/>
      <c r="HG164" s="5"/>
    </row>
    <row r="165" spans="1:215" ht="11.25" customHeight="1" x14ac:dyDescent="0.3">
      <c r="A165" s="6" t="s">
        <v>0</v>
      </c>
      <c r="H165" s="5"/>
      <c r="I165" s="119"/>
      <c r="J165" s="57"/>
      <c r="K165" s="3"/>
      <c r="L165" s="3"/>
      <c r="M165" s="3"/>
      <c r="N165" s="3"/>
      <c r="O165" s="5"/>
      <c r="P165" s="6"/>
      <c r="R165" s="57"/>
      <c r="S165" s="3"/>
      <c r="T165" s="3"/>
      <c r="U165" s="3"/>
      <c r="V165" s="3"/>
      <c r="W165" s="5"/>
      <c r="X165" s="6"/>
      <c r="Z165" s="57"/>
      <c r="AA165" s="3"/>
      <c r="AB165" s="3"/>
      <c r="AC165" s="3"/>
      <c r="AD165" s="3"/>
      <c r="AE165" s="5"/>
      <c r="AF165" s="6"/>
      <c r="AH165" s="57"/>
      <c r="AI165" s="3"/>
      <c r="AJ165" s="3"/>
      <c r="AK165" s="3"/>
      <c r="AL165" s="3"/>
      <c r="AM165" s="5"/>
      <c r="AN165" s="6"/>
      <c r="AP165" s="57"/>
      <c r="AQ165" s="3"/>
      <c r="AR165" s="3"/>
      <c r="AS165" s="3"/>
      <c r="AT165" s="3"/>
      <c r="AU165" s="5"/>
      <c r="AV165" s="6"/>
      <c r="AX165" s="57"/>
      <c r="AY165" s="3"/>
      <c r="AZ165" s="3"/>
      <c r="BA165" s="3"/>
      <c r="BB165" s="3"/>
      <c r="BC165" s="5"/>
      <c r="BD165" s="6"/>
      <c r="BF165" s="57"/>
      <c r="BG165" s="3"/>
      <c r="BH165" s="3"/>
      <c r="BI165" s="3"/>
      <c r="BJ165" s="3"/>
      <c r="BK165" s="5"/>
      <c r="BL165" s="6"/>
      <c r="BN165" s="57"/>
      <c r="BO165" s="3"/>
      <c r="BP165" s="3"/>
      <c r="BQ165" s="3"/>
      <c r="BR165" s="3"/>
      <c r="BS165" s="5"/>
      <c r="BT165" s="6"/>
      <c r="BV165" s="57"/>
      <c r="BW165" s="3"/>
      <c r="BX165" s="3"/>
      <c r="BY165" s="3"/>
      <c r="BZ165" s="3"/>
      <c r="CA165" s="5"/>
      <c r="CB165" s="6"/>
      <c r="CD165" s="57"/>
      <c r="CE165" s="3"/>
      <c r="CF165" s="3"/>
      <c r="CG165" s="3"/>
      <c r="CH165" s="3"/>
      <c r="CI165" s="5"/>
      <c r="CJ165" s="6"/>
      <c r="CL165" s="57"/>
      <c r="CM165" s="3"/>
      <c r="CN165" s="3"/>
      <c r="CO165" s="3"/>
      <c r="CP165" s="3"/>
      <c r="CQ165" s="5"/>
      <c r="CR165" s="6"/>
      <c r="CT165" s="57"/>
      <c r="CU165" s="3"/>
      <c r="CV165" s="3"/>
      <c r="CW165" s="3"/>
      <c r="CX165" s="3"/>
      <c r="CY165" s="5"/>
      <c r="CZ165" s="6"/>
      <c r="DB165" s="57"/>
      <c r="DC165" s="3"/>
      <c r="DD165" s="3"/>
      <c r="DE165" s="3"/>
      <c r="DF165" s="3"/>
      <c r="DG165" s="5"/>
      <c r="DH165" s="6"/>
      <c r="DJ165" s="57"/>
      <c r="DK165" s="3"/>
      <c r="DL165" s="3"/>
      <c r="DM165" s="3"/>
      <c r="DN165" s="3"/>
      <c r="DO165" s="5"/>
      <c r="DP165" s="6"/>
      <c r="DR165" s="57"/>
      <c r="DS165" s="3"/>
      <c r="DT165" s="3"/>
      <c r="DU165" s="3"/>
      <c r="DV165" s="3"/>
      <c r="DW165" s="5"/>
      <c r="DX165" s="6"/>
      <c r="DZ165" s="57"/>
      <c r="EA165" s="3"/>
      <c r="EB165" s="3"/>
      <c r="EC165" s="3"/>
      <c r="ED165" s="3"/>
      <c r="EE165" s="5"/>
      <c r="EF165" s="6"/>
      <c r="EH165" s="57"/>
      <c r="EI165" s="3"/>
      <c r="EJ165" s="3"/>
      <c r="EK165" s="3"/>
      <c r="EL165" s="3"/>
      <c r="EM165" s="5"/>
      <c r="EN165" s="6"/>
      <c r="EP165" s="57"/>
      <c r="EQ165" s="3"/>
      <c r="ER165" s="3"/>
      <c r="ES165" s="3"/>
      <c r="ET165" s="3"/>
      <c r="EU165" s="5"/>
      <c r="EV165" s="6"/>
      <c r="EX165" s="57"/>
      <c r="EY165" s="3"/>
      <c r="EZ165" s="3"/>
      <c r="FA165" s="3"/>
      <c r="FB165" s="3"/>
      <c r="FC165" s="5"/>
      <c r="FD165" s="6"/>
      <c r="FF165" s="57"/>
      <c r="FG165" s="3"/>
      <c r="FH165" s="3"/>
      <c r="FI165" s="3"/>
      <c r="FJ165" s="3"/>
      <c r="FK165" s="5"/>
      <c r="FL165" s="6"/>
      <c r="FN165" s="57"/>
      <c r="FO165" s="3"/>
      <c r="FP165" s="3"/>
      <c r="FQ165" s="3"/>
      <c r="FR165" s="3"/>
      <c r="FS165" s="5"/>
      <c r="FT165" s="6"/>
      <c r="FV165" s="57"/>
      <c r="FW165" s="3"/>
      <c r="FX165" s="3"/>
      <c r="FY165" s="3"/>
      <c r="FZ165" s="3"/>
      <c r="GA165" s="5"/>
      <c r="GB165" s="6"/>
      <c r="GD165" s="57"/>
      <c r="GE165" s="3"/>
      <c r="GF165" s="3"/>
      <c r="GG165" s="3"/>
      <c r="GH165" s="3"/>
      <c r="GI165" s="5"/>
      <c r="GJ165" s="6"/>
      <c r="GL165" s="57"/>
      <c r="GM165" s="3"/>
      <c r="GN165" s="3"/>
      <c r="GO165" s="3"/>
      <c r="GP165" s="3"/>
      <c r="GQ165" s="5"/>
      <c r="GR165" s="6"/>
      <c r="GT165" s="57"/>
      <c r="GU165" s="3"/>
      <c r="GV165" s="3"/>
      <c r="GW165" s="3"/>
      <c r="GX165" s="3"/>
      <c r="GY165" s="5"/>
      <c r="GZ165" s="6"/>
      <c r="HB165" s="57"/>
      <c r="HC165" s="3"/>
      <c r="HD165" s="3"/>
      <c r="HE165" s="3"/>
      <c r="HF165" s="3"/>
      <c r="HG165" s="5"/>
    </row>
    <row r="166" spans="1:215" ht="3.75" customHeight="1" x14ac:dyDescent="0.3">
      <c r="A166" s="2"/>
      <c r="H166" s="7"/>
      <c r="J166" s="57"/>
      <c r="K166" s="3"/>
      <c r="L166" s="3"/>
      <c r="M166" s="3"/>
      <c r="N166" s="3"/>
      <c r="O166" s="7"/>
      <c r="P166" s="2"/>
      <c r="R166" s="57"/>
      <c r="S166" s="3"/>
      <c r="T166" s="3"/>
      <c r="U166" s="3"/>
      <c r="V166" s="3"/>
      <c r="W166" s="7"/>
      <c r="X166" s="2"/>
      <c r="Z166" s="57"/>
      <c r="AA166" s="3"/>
      <c r="AB166" s="3"/>
      <c r="AC166" s="3"/>
      <c r="AD166" s="3"/>
      <c r="AE166" s="7"/>
      <c r="AF166" s="2"/>
      <c r="AH166" s="57"/>
      <c r="AI166" s="3"/>
      <c r="AJ166" s="3"/>
      <c r="AK166" s="3"/>
      <c r="AL166" s="3"/>
      <c r="AM166" s="7"/>
      <c r="AN166" s="2"/>
      <c r="AP166" s="57"/>
      <c r="AQ166" s="3"/>
      <c r="AR166" s="3"/>
      <c r="AS166" s="3"/>
      <c r="AT166" s="3"/>
      <c r="AU166" s="7"/>
      <c r="AV166" s="2"/>
      <c r="AX166" s="57"/>
      <c r="AY166" s="3"/>
      <c r="AZ166" s="3"/>
      <c r="BA166" s="3"/>
      <c r="BB166" s="3"/>
      <c r="BC166" s="7"/>
      <c r="BD166" s="2"/>
      <c r="BF166" s="57"/>
      <c r="BG166" s="3"/>
      <c r="BH166" s="3"/>
      <c r="BI166" s="3"/>
      <c r="BJ166" s="3"/>
      <c r="BK166" s="7"/>
      <c r="BL166" s="2"/>
      <c r="BN166" s="57"/>
      <c r="BO166" s="3"/>
      <c r="BP166" s="3"/>
      <c r="BQ166" s="3"/>
      <c r="BR166" s="3"/>
      <c r="BS166" s="7"/>
      <c r="BT166" s="2"/>
      <c r="BV166" s="57"/>
      <c r="BW166" s="3"/>
      <c r="BX166" s="3"/>
      <c r="BY166" s="3"/>
      <c r="BZ166" s="3"/>
      <c r="CA166" s="7"/>
      <c r="CB166" s="2"/>
      <c r="CD166" s="57"/>
      <c r="CE166" s="3"/>
      <c r="CF166" s="3"/>
      <c r="CG166" s="3"/>
      <c r="CH166" s="3"/>
      <c r="CI166" s="7"/>
      <c r="CJ166" s="2"/>
      <c r="CL166" s="57"/>
      <c r="CM166" s="3"/>
      <c r="CN166" s="3"/>
      <c r="CO166" s="3"/>
      <c r="CP166" s="3"/>
      <c r="CQ166" s="7"/>
      <c r="CR166" s="2"/>
      <c r="CT166" s="57"/>
      <c r="CU166" s="3"/>
      <c r="CV166" s="3"/>
      <c r="CW166" s="3"/>
      <c r="CX166" s="3"/>
      <c r="CY166" s="7"/>
      <c r="CZ166" s="2"/>
      <c r="DB166" s="57"/>
      <c r="DC166" s="3"/>
      <c r="DD166" s="3"/>
      <c r="DE166" s="3"/>
      <c r="DF166" s="3"/>
      <c r="DG166" s="7"/>
      <c r="DH166" s="2"/>
      <c r="DJ166" s="57"/>
      <c r="DK166" s="3"/>
      <c r="DL166" s="3"/>
      <c r="DM166" s="3"/>
      <c r="DN166" s="3"/>
      <c r="DO166" s="7"/>
      <c r="DP166" s="2"/>
      <c r="DR166" s="57"/>
      <c r="DS166" s="3"/>
      <c r="DT166" s="3"/>
      <c r="DU166" s="3"/>
      <c r="DV166" s="3"/>
      <c r="DW166" s="7"/>
      <c r="DX166" s="2"/>
      <c r="DZ166" s="57"/>
      <c r="EA166" s="3"/>
      <c r="EB166" s="3"/>
      <c r="EC166" s="3"/>
      <c r="ED166" s="3"/>
      <c r="EE166" s="7"/>
      <c r="EF166" s="2"/>
      <c r="EH166" s="57"/>
      <c r="EI166" s="3"/>
      <c r="EJ166" s="3"/>
      <c r="EK166" s="3"/>
      <c r="EL166" s="3"/>
      <c r="EM166" s="7"/>
      <c r="EN166" s="2"/>
      <c r="EP166" s="57"/>
      <c r="EQ166" s="3"/>
      <c r="ER166" s="3"/>
      <c r="ES166" s="3"/>
      <c r="ET166" s="3"/>
      <c r="EU166" s="7"/>
      <c r="EV166" s="2"/>
      <c r="EX166" s="57"/>
      <c r="EY166" s="3"/>
      <c r="EZ166" s="3"/>
      <c r="FA166" s="3"/>
      <c r="FB166" s="3"/>
      <c r="FC166" s="7"/>
      <c r="FD166" s="2"/>
      <c r="FF166" s="57"/>
      <c r="FG166" s="3"/>
      <c r="FH166" s="3"/>
      <c r="FI166" s="3"/>
      <c r="FJ166" s="3"/>
      <c r="FK166" s="7"/>
      <c r="FL166" s="2"/>
      <c r="FN166" s="57"/>
      <c r="FO166" s="3"/>
      <c r="FP166" s="3"/>
      <c r="FQ166" s="3"/>
      <c r="FR166" s="3"/>
      <c r="FS166" s="7"/>
      <c r="FT166" s="2"/>
      <c r="FV166" s="57"/>
      <c r="FW166" s="3"/>
      <c r="FX166" s="3"/>
      <c r="FY166" s="3"/>
      <c r="FZ166" s="3"/>
      <c r="GA166" s="7"/>
      <c r="GB166" s="2"/>
      <c r="GD166" s="57"/>
      <c r="GE166" s="3"/>
      <c r="GF166" s="3"/>
      <c r="GG166" s="3"/>
      <c r="GH166" s="3"/>
      <c r="GI166" s="7"/>
      <c r="GJ166" s="2"/>
      <c r="GL166" s="57"/>
      <c r="GM166" s="3"/>
      <c r="GN166" s="3"/>
      <c r="GO166" s="3"/>
      <c r="GP166" s="3"/>
      <c r="GQ166" s="7"/>
      <c r="GR166" s="2"/>
      <c r="GT166" s="57"/>
      <c r="GU166" s="3"/>
      <c r="GV166" s="3"/>
      <c r="GW166" s="3"/>
      <c r="GX166" s="3"/>
      <c r="GY166" s="7"/>
      <c r="GZ166" s="2"/>
      <c r="HB166" s="57"/>
      <c r="HC166" s="3"/>
      <c r="HD166" s="3"/>
      <c r="HE166" s="3"/>
      <c r="HF166" s="3"/>
      <c r="HG166" s="7"/>
    </row>
    <row r="167" spans="1:215" ht="13.5" customHeight="1" x14ac:dyDescent="0.3">
      <c r="A167" s="2" t="s">
        <v>116</v>
      </c>
      <c r="C167" s="57" t="s">
        <v>4</v>
      </c>
      <c r="E167" s="3" t="str">
        <f>E7</f>
        <v>MES:</v>
      </c>
      <c r="F167" s="3" t="str">
        <f>F7</f>
        <v>JUNIO</v>
      </c>
      <c r="G167" s="3" t="str">
        <f>G128</f>
        <v xml:space="preserve">                                VIGENCIA FISCAL:      2017</v>
      </c>
      <c r="H167" s="5"/>
      <c r="J167" s="57"/>
      <c r="K167" s="3"/>
      <c r="L167" s="3"/>
      <c r="M167" s="3"/>
      <c r="N167" s="3"/>
      <c r="O167" s="5"/>
      <c r="P167" s="2"/>
      <c r="R167" s="57"/>
      <c r="S167" s="3"/>
      <c r="T167" s="3"/>
      <c r="U167" s="3"/>
      <c r="V167" s="3"/>
      <c r="W167" s="5"/>
      <c r="X167" s="2"/>
      <c r="Z167" s="57"/>
      <c r="AA167" s="3"/>
      <c r="AB167" s="3"/>
      <c r="AC167" s="3"/>
      <c r="AD167" s="3"/>
      <c r="AE167" s="5"/>
      <c r="AF167" s="2"/>
      <c r="AH167" s="57"/>
      <c r="AI167" s="3"/>
      <c r="AJ167" s="3"/>
      <c r="AK167" s="3"/>
      <c r="AL167" s="3"/>
      <c r="AM167" s="5"/>
      <c r="AN167" s="2"/>
      <c r="AP167" s="57"/>
      <c r="AQ167" s="3"/>
      <c r="AR167" s="3"/>
      <c r="AS167" s="3"/>
      <c r="AT167" s="3"/>
      <c r="AU167" s="5"/>
      <c r="AV167" s="2"/>
      <c r="AX167" s="57"/>
      <c r="AY167" s="3"/>
      <c r="AZ167" s="3"/>
      <c r="BA167" s="3"/>
      <c r="BB167" s="3"/>
      <c r="BC167" s="5"/>
      <c r="BD167" s="2"/>
      <c r="BF167" s="57"/>
      <c r="BG167" s="3"/>
      <c r="BH167" s="3"/>
      <c r="BI167" s="3"/>
      <c r="BJ167" s="3"/>
      <c r="BK167" s="5"/>
      <c r="BL167" s="2"/>
      <c r="BN167" s="57"/>
      <c r="BO167" s="3"/>
      <c r="BP167" s="3"/>
      <c r="BQ167" s="3"/>
      <c r="BR167" s="3"/>
      <c r="BS167" s="5"/>
      <c r="BT167" s="2"/>
      <c r="BV167" s="57"/>
      <c r="BW167" s="3"/>
      <c r="BX167" s="3"/>
      <c r="BY167" s="3"/>
      <c r="BZ167" s="3"/>
      <c r="CA167" s="5"/>
      <c r="CB167" s="2"/>
      <c r="CD167" s="57"/>
      <c r="CE167" s="3"/>
      <c r="CF167" s="3"/>
      <c r="CG167" s="3"/>
      <c r="CH167" s="3"/>
      <c r="CI167" s="5"/>
      <c r="CJ167" s="2"/>
      <c r="CL167" s="57"/>
      <c r="CM167" s="3"/>
      <c r="CN167" s="3"/>
      <c r="CO167" s="3"/>
      <c r="CP167" s="3"/>
      <c r="CQ167" s="5"/>
      <c r="CR167" s="2"/>
      <c r="CT167" s="57"/>
      <c r="CU167" s="3"/>
      <c r="CV167" s="3"/>
      <c r="CW167" s="3"/>
      <c r="CX167" s="3"/>
      <c r="CY167" s="5"/>
      <c r="CZ167" s="2"/>
      <c r="DB167" s="57"/>
      <c r="DC167" s="3"/>
      <c r="DD167" s="3"/>
      <c r="DE167" s="3"/>
      <c r="DF167" s="3"/>
      <c r="DG167" s="5"/>
      <c r="DH167" s="2"/>
      <c r="DJ167" s="57"/>
      <c r="DK167" s="3"/>
      <c r="DL167" s="3"/>
      <c r="DM167" s="3"/>
      <c r="DN167" s="3"/>
      <c r="DO167" s="5"/>
      <c r="DP167" s="2"/>
      <c r="DR167" s="57"/>
      <c r="DS167" s="3"/>
      <c r="DT167" s="3"/>
      <c r="DU167" s="3"/>
      <c r="DV167" s="3"/>
      <c r="DW167" s="5"/>
      <c r="DX167" s="2"/>
      <c r="DZ167" s="57"/>
      <c r="EA167" s="3"/>
      <c r="EB167" s="3"/>
      <c r="EC167" s="3"/>
      <c r="ED167" s="3"/>
      <c r="EE167" s="5"/>
      <c r="EF167" s="2"/>
      <c r="EH167" s="57"/>
      <c r="EI167" s="3"/>
      <c r="EJ167" s="3"/>
      <c r="EK167" s="3"/>
      <c r="EL167" s="3"/>
      <c r="EM167" s="5"/>
      <c r="EN167" s="2"/>
      <c r="EP167" s="57"/>
      <c r="EQ167" s="3"/>
      <c r="ER167" s="3"/>
      <c r="ES167" s="3"/>
      <c r="ET167" s="3"/>
      <c r="EU167" s="5"/>
      <c r="EV167" s="2"/>
      <c r="EX167" s="57"/>
      <c r="EY167" s="3"/>
      <c r="EZ167" s="3"/>
      <c r="FA167" s="3"/>
      <c r="FB167" s="3"/>
      <c r="FC167" s="5"/>
      <c r="FD167" s="2"/>
      <c r="FF167" s="57"/>
      <c r="FG167" s="3"/>
      <c r="FH167" s="3"/>
      <c r="FI167" s="3"/>
      <c r="FJ167" s="3"/>
      <c r="FK167" s="5"/>
      <c r="FL167" s="2"/>
      <c r="FN167" s="57"/>
      <c r="FO167" s="3"/>
      <c r="FP167" s="3"/>
      <c r="FQ167" s="3"/>
      <c r="FR167" s="3"/>
      <c r="FS167" s="5"/>
      <c r="FT167" s="2"/>
      <c r="FV167" s="57"/>
      <c r="FW167" s="3"/>
      <c r="FX167" s="3"/>
      <c r="FY167" s="3"/>
      <c r="FZ167" s="3"/>
      <c r="GA167" s="5"/>
      <c r="GB167" s="2"/>
      <c r="GD167" s="57"/>
      <c r="GE167" s="3"/>
      <c r="GF167" s="3"/>
      <c r="GG167" s="3"/>
      <c r="GH167" s="3"/>
      <c r="GI167" s="5"/>
      <c r="GJ167" s="2"/>
      <c r="GL167" s="57"/>
      <c r="GM167" s="3"/>
      <c r="GN167" s="3"/>
      <c r="GO167" s="3"/>
      <c r="GP167" s="3"/>
      <c r="GQ167" s="5"/>
      <c r="GR167" s="2"/>
      <c r="GT167" s="57"/>
      <c r="GU167" s="3"/>
      <c r="GV167" s="3"/>
      <c r="GW167" s="3"/>
      <c r="GX167" s="3"/>
      <c r="GY167" s="5"/>
      <c r="GZ167" s="2"/>
      <c r="HB167" s="57"/>
      <c r="HC167" s="3"/>
      <c r="HD167" s="3"/>
      <c r="HE167" s="3"/>
      <c r="HF167" s="3"/>
      <c r="HG167" s="5"/>
    </row>
    <row r="168" spans="1:215" ht="11.25" customHeight="1" thickBot="1" x14ac:dyDescent="0.35">
      <c r="A168" s="2"/>
      <c r="H168" s="5"/>
      <c r="J168" s="57"/>
      <c r="K168" s="3"/>
      <c r="L168" s="3"/>
      <c r="M168" s="3"/>
      <c r="N168" s="3"/>
      <c r="O168" s="5"/>
      <c r="P168" s="2"/>
      <c r="R168" s="57"/>
      <c r="S168" s="3"/>
      <c r="T168" s="3"/>
      <c r="U168" s="3"/>
      <c r="V168" s="3"/>
      <c r="W168" s="5"/>
      <c r="X168" s="2"/>
      <c r="Z168" s="57"/>
      <c r="AA168" s="3"/>
      <c r="AB168" s="3"/>
      <c r="AC168" s="3"/>
      <c r="AD168" s="3"/>
      <c r="AE168" s="5"/>
      <c r="AF168" s="2"/>
      <c r="AH168" s="57"/>
      <c r="AI168" s="3"/>
      <c r="AJ168" s="3"/>
      <c r="AK168" s="3"/>
      <c r="AL168" s="3"/>
      <c r="AM168" s="5"/>
      <c r="AN168" s="2"/>
      <c r="AP168" s="57"/>
      <c r="AQ168" s="3"/>
      <c r="AR168" s="3"/>
      <c r="AS168" s="3"/>
      <c r="AT168" s="3"/>
      <c r="AU168" s="5"/>
      <c r="AV168" s="2"/>
      <c r="AX168" s="57"/>
      <c r="AY168" s="3"/>
      <c r="AZ168" s="3"/>
      <c r="BA168" s="3"/>
      <c r="BB168" s="3"/>
      <c r="BC168" s="5"/>
      <c r="BD168" s="2"/>
      <c r="BF168" s="57"/>
      <c r="BG168" s="3"/>
      <c r="BH168" s="3"/>
      <c r="BI168" s="3"/>
      <c r="BJ168" s="3"/>
      <c r="BK168" s="5"/>
      <c r="BL168" s="2"/>
      <c r="BN168" s="57"/>
      <c r="BO168" s="3"/>
      <c r="BP168" s="3"/>
      <c r="BQ168" s="3"/>
      <c r="BR168" s="3"/>
      <c r="BS168" s="5"/>
      <c r="BT168" s="2"/>
      <c r="BV168" s="57"/>
      <c r="BW168" s="3"/>
      <c r="BX168" s="3"/>
      <c r="BY168" s="3"/>
      <c r="BZ168" s="3"/>
      <c r="CA168" s="5"/>
      <c r="CB168" s="2"/>
      <c r="CD168" s="57"/>
      <c r="CE168" s="3"/>
      <c r="CF168" s="3"/>
      <c r="CG168" s="3"/>
      <c r="CH168" s="3"/>
      <c r="CI168" s="5"/>
      <c r="CJ168" s="2"/>
      <c r="CL168" s="57"/>
      <c r="CM168" s="3"/>
      <c r="CN168" s="3"/>
      <c r="CO168" s="3"/>
      <c r="CP168" s="3"/>
      <c r="CQ168" s="5"/>
      <c r="CR168" s="2"/>
      <c r="CT168" s="57"/>
      <c r="CU168" s="3"/>
      <c r="CV168" s="3"/>
      <c r="CW168" s="3"/>
      <c r="CX168" s="3"/>
      <c r="CY168" s="5"/>
      <c r="CZ168" s="2"/>
      <c r="DB168" s="57"/>
      <c r="DC168" s="3"/>
      <c r="DD168" s="3"/>
      <c r="DE168" s="3"/>
      <c r="DF168" s="3"/>
      <c r="DG168" s="5"/>
      <c r="DH168" s="2"/>
      <c r="DJ168" s="57"/>
      <c r="DK168" s="3"/>
      <c r="DL168" s="3"/>
      <c r="DM168" s="3"/>
      <c r="DN168" s="3"/>
      <c r="DO168" s="5"/>
      <c r="DP168" s="2"/>
      <c r="DR168" s="57"/>
      <c r="DS168" s="3"/>
      <c r="DT168" s="3"/>
      <c r="DU168" s="3"/>
      <c r="DV168" s="3"/>
      <c r="DW168" s="5"/>
      <c r="DX168" s="2"/>
      <c r="DZ168" s="57"/>
      <c r="EA168" s="3"/>
      <c r="EB168" s="3"/>
      <c r="EC168" s="3"/>
      <c r="ED168" s="3"/>
      <c r="EE168" s="5"/>
      <c r="EF168" s="2"/>
      <c r="EH168" s="57"/>
      <c r="EI168" s="3"/>
      <c r="EJ168" s="3"/>
      <c r="EK168" s="3"/>
      <c r="EL168" s="3"/>
      <c r="EM168" s="5"/>
      <c r="EN168" s="2"/>
      <c r="EP168" s="57"/>
      <c r="EQ168" s="3"/>
      <c r="ER168" s="3"/>
      <c r="ES168" s="3"/>
      <c r="ET168" s="3"/>
      <c r="EU168" s="5"/>
      <c r="EV168" s="2"/>
      <c r="EX168" s="57"/>
      <c r="EY168" s="3"/>
      <c r="EZ168" s="3"/>
      <c r="FA168" s="3"/>
      <c r="FB168" s="3"/>
      <c r="FC168" s="5"/>
      <c r="FD168" s="2"/>
      <c r="FF168" s="57"/>
      <c r="FG168" s="3"/>
      <c r="FH168" s="3"/>
      <c r="FI168" s="3"/>
      <c r="FJ168" s="3"/>
      <c r="FK168" s="5"/>
      <c r="FL168" s="2"/>
      <c r="FN168" s="57"/>
      <c r="FO168" s="3"/>
      <c r="FP168" s="3"/>
      <c r="FQ168" s="3"/>
      <c r="FR168" s="3"/>
      <c r="FS168" s="5"/>
      <c r="FT168" s="2"/>
      <c r="FV168" s="57"/>
      <c r="FW168" s="3"/>
      <c r="FX168" s="3"/>
      <c r="FY168" s="3"/>
      <c r="FZ168" s="3"/>
      <c r="GA168" s="5"/>
      <c r="GB168" s="2"/>
      <c r="GD168" s="57"/>
      <c r="GE168" s="3"/>
      <c r="GF168" s="3"/>
      <c r="GG168" s="3"/>
      <c r="GH168" s="3"/>
      <c r="GI168" s="5"/>
      <c r="GJ168" s="2"/>
      <c r="GL168" s="57"/>
      <c r="GM168" s="3"/>
      <c r="GN168" s="3"/>
      <c r="GO168" s="3"/>
      <c r="GP168" s="3"/>
      <c r="GQ168" s="5"/>
      <c r="GR168" s="2"/>
      <c r="GT168" s="57"/>
      <c r="GU168" s="3"/>
      <c r="GV168" s="3"/>
      <c r="GW168" s="3"/>
      <c r="GX168" s="3"/>
      <c r="GY168" s="5"/>
      <c r="GZ168" s="2"/>
      <c r="HB168" s="57"/>
      <c r="HC168" s="3"/>
      <c r="HD168" s="3"/>
      <c r="HE168" s="3"/>
      <c r="HF168" s="3"/>
      <c r="HG168" s="5"/>
    </row>
    <row r="169" spans="1:215" ht="27" customHeight="1" thickBot="1" x14ac:dyDescent="0.35">
      <c r="A169" s="10" t="s">
        <v>119</v>
      </c>
      <c r="B169" s="43"/>
      <c r="C169" s="44" t="s">
        <v>120</v>
      </c>
      <c r="D169" s="248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5" ht="81.75" customHeight="1" x14ac:dyDescent="0.3">
      <c r="A170" s="21">
        <v>240106009</v>
      </c>
      <c r="B170" s="22">
        <v>13</v>
      </c>
      <c r="C170" s="78" t="s">
        <v>182</v>
      </c>
      <c r="D170" s="25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215" ht="93.75" customHeight="1" x14ac:dyDescent="0.3">
      <c r="A171" s="26">
        <v>240106009</v>
      </c>
      <c r="B171" s="27">
        <v>11</v>
      </c>
      <c r="C171" s="30" t="s">
        <v>182</v>
      </c>
      <c r="D171" s="124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215" ht="45" customHeight="1" x14ac:dyDescent="0.3">
      <c r="A172" s="26">
        <v>2401060010</v>
      </c>
      <c r="B172" s="27">
        <v>10</v>
      </c>
      <c r="C172" s="30" t="s">
        <v>183</v>
      </c>
      <c r="D172" s="124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215" ht="50.25" customHeight="1" x14ac:dyDescent="0.3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5" ht="48" customHeight="1" x14ac:dyDescent="0.3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5" ht="79.5" customHeight="1" x14ac:dyDescent="0.3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215" ht="33.75" customHeight="1" x14ac:dyDescent="0.3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  <c r="J176" s="167">
        <f>165000000000+160000000000</f>
        <v>325000000000</v>
      </c>
      <c r="K176" s="1" t="s">
        <v>232</v>
      </c>
    </row>
    <row r="177" spans="1:11" ht="47.25" customHeight="1" x14ac:dyDescent="0.3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11" ht="45.75" customHeight="1" x14ac:dyDescent="0.3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  <c r="J178" s="167">
        <f>+D178-38288360000</f>
        <v>11711640000</v>
      </c>
      <c r="K178" s="1" t="s">
        <v>233</v>
      </c>
    </row>
    <row r="179" spans="1:11" ht="13.5" customHeight="1" x14ac:dyDescent="0.3">
      <c r="A179" s="26">
        <v>2404</v>
      </c>
      <c r="B179" s="27"/>
      <c r="C179" s="30" t="s">
        <v>186</v>
      </c>
      <c r="D179" s="124">
        <f>+D180</f>
        <v>123854526966</v>
      </c>
      <c r="E179" s="122">
        <f>+E180</f>
        <v>104732682787</v>
      </c>
      <c r="F179" s="122">
        <f>+F180</f>
        <v>103280091019</v>
      </c>
      <c r="G179" s="122">
        <f>+G180</f>
        <v>19556009671</v>
      </c>
      <c r="H179" s="123">
        <f>+H180</f>
        <v>19556009671</v>
      </c>
    </row>
    <row r="180" spans="1:11" ht="13.5" customHeight="1" x14ac:dyDescent="0.3">
      <c r="A180" s="26">
        <v>24040600</v>
      </c>
      <c r="B180" s="27"/>
      <c r="C180" s="30" t="s">
        <v>78</v>
      </c>
      <c r="D180" s="124">
        <f>SUM(D181:D183)</f>
        <v>123854526966</v>
      </c>
      <c r="E180" s="122">
        <f>SUM(E181:E183)</f>
        <v>104732682787</v>
      </c>
      <c r="F180" s="122">
        <f>SUM(F181:F183)</f>
        <v>103280091019</v>
      </c>
      <c r="G180" s="122">
        <f>SUM(G181:G183)</f>
        <v>19556009671</v>
      </c>
      <c r="H180" s="123">
        <f>SUM(H181:H183)</f>
        <v>19556009671</v>
      </c>
    </row>
    <row r="181" spans="1:11" ht="43.5" customHeight="1" x14ac:dyDescent="0.3">
      <c r="A181" s="26">
        <v>240406001</v>
      </c>
      <c r="B181" s="27">
        <v>10</v>
      </c>
      <c r="C181" s="30" t="s">
        <v>89</v>
      </c>
      <c r="D181" s="124">
        <v>25752084287</v>
      </c>
      <c r="E181" s="122">
        <v>25256687215</v>
      </c>
      <c r="F181" s="122">
        <v>25136099823</v>
      </c>
      <c r="G181" s="122">
        <v>801063963</v>
      </c>
      <c r="H181" s="123">
        <v>801063963</v>
      </c>
    </row>
    <row r="182" spans="1:11" ht="45" customHeight="1" x14ac:dyDescent="0.3">
      <c r="A182" s="26">
        <v>240406001</v>
      </c>
      <c r="B182" s="27">
        <v>13</v>
      </c>
      <c r="C182" s="30" t="s">
        <v>89</v>
      </c>
      <c r="D182" s="124">
        <v>30000000000</v>
      </c>
      <c r="E182" s="122">
        <v>19549065863</v>
      </c>
      <c r="F182" s="122">
        <v>18547075809</v>
      </c>
      <c r="G182" s="124">
        <v>0</v>
      </c>
      <c r="H182" s="125">
        <v>0</v>
      </c>
    </row>
    <row r="183" spans="1:11" ht="45" customHeight="1" x14ac:dyDescent="0.3">
      <c r="A183" s="26">
        <v>240406001</v>
      </c>
      <c r="B183" s="27">
        <v>20</v>
      </c>
      <c r="C183" s="30" t="s">
        <v>89</v>
      </c>
      <c r="D183" s="124">
        <v>68102442679</v>
      </c>
      <c r="E183" s="122">
        <v>59926929709</v>
      </c>
      <c r="F183" s="122">
        <v>59596915387</v>
      </c>
      <c r="G183" s="124">
        <v>18754945708</v>
      </c>
      <c r="H183" s="125">
        <v>18754945708</v>
      </c>
    </row>
    <row r="184" spans="1:11" ht="15.6" x14ac:dyDescent="0.3">
      <c r="A184" s="26">
        <v>2405</v>
      </c>
      <c r="B184" s="27"/>
      <c r="C184" s="30" t="s">
        <v>187</v>
      </c>
      <c r="D184" s="124">
        <f>+D185</f>
        <v>3500000000</v>
      </c>
      <c r="E184" s="122">
        <f>+E185</f>
        <v>2966697459</v>
      </c>
      <c r="F184" s="122">
        <f>+F185</f>
        <v>1815975045</v>
      </c>
      <c r="G184" s="122">
        <f>+G185</f>
        <v>929451768</v>
      </c>
      <c r="H184" s="123">
        <f>+H185</f>
        <v>929451768</v>
      </c>
    </row>
    <row r="185" spans="1:11" ht="16.5" customHeight="1" thickBot="1" x14ac:dyDescent="0.35">
      <c r="A185" s="32">
        <v>24050600</v>
      </c>
      <c r="B185" s="33"/>
      <c r="C185" s="73" t="s">
        <v>78</v>
      </c>
      <c r="D185" s="251">
        <f>+D196</f>
        <v>3500000000</v>
      </c>
      <c r="E185" s="127">
        <f>+E196</f>
        <v>2966697459</v>
      </c>
      <c r="F185" s="127">
        <f>+F196</f>
        <v>1815975045</v>
      </c>
      <c r="G185" s="127">
        <f>+G196</f>
        <v>929451768</v>
      </c>
      <c r="H185" s="128">
        <f>+H196</f>
        <v>929451768</v>
      </c>
    </row>
    <row r="186" spans="1:11" ht="6" customHeight="1" thickBot="1" x14ac:dyDescent="0.35">
      <c r="A186" s="149"/>
      <c r="B186" s="149"/>
      <c r="C186" s="150"/>
      <c r="D186" s="266"/>
      <c r="E186" s="151"/>
      <c r="F186" s="151"/>
      <c r="G186" s="151"/>
      <c r="H186" s="151"/>
    </row>
    <row r="187" spans="1:11" x14ac:dyDescent="0.3">
      <c r="A187" s="1998" t="s">
        <v>1</v>
      </c>
      <c r="B187" s="1999"/>
      <c r="C187" s="1999"/>
      <c r="D187" s="1999"/>
      <c r="E187" s="1999"/>
      <c r="F187" s="1999"/>
      <c r="G187" s="1999"/>
      <c r="H187" s="2000"/>
    </row>
    <row r="188" spans="1:11" ht="12" customHeight="1" x14ac:dyDescent="0.3">
      <c r="A188" s="1995" t="s">
        <v>115</v>
      </c>
      <c r="B188" s="1996"/>
      <c r="C188" s="1996"/>
      <c r="D188" s="1996"/>
      <c r="E188" s="1996"/>
      <c r="F188" s="1996"/>
      <c r="G188" s="1996"/>
      <c r="H188" s="1997"/>
    </row>
    <row r="189" spans="1:11" ht="1.5" hidden="1" customHeight="1" x14ac:dyDescent="0.3">
      <c r="A189" s="2"/>
      <c r="H189" s="5"/>
    </row>
    <row r="190" spans="1:11" ht="12" customHeight="1" x14ac:dyDescent="0.3">
      <c r="A190" s="6" t="s">
        <v>0</v>
      </c>
      <c r="H190" s="5"/>
    </row>
    <row r="191" spans="1:11" ht="2.25" hidden="1" customHeight="1" x14ac:dyDescent="0.3">
      <c r="A191" s="2"/>
      <c r="H191" s="7"/>
    </row>
    <row r="192" spans="1:11" ht="15.75" customHeight="1" thickBot="1" x14ac:dyDescent="0.35">
      <c r="A192" s="2" t="s">
        <v>116</v>
      </c>
      <c r="C192" s="57" t="s">
        <v>4</v>
      </c>
      <c r="E192" s="3" t="str">
        <f>E128</f>
        <v>MES:</v>
      </c>
      <c r="F192" s="3" t="str">
        <f>F7</f>
        <v>JUNIO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3">
      <c r="A193" s="2"/>
      <c r="H193" s="5"/>
    </row>
    <row r="194" spans="1:8" ht="15" customHeight="1" thickBot="1" x14ac:dyDescent="0.35">
      <c r="A194" s="132"/>
      <c r="B194" s="133"/>
      <c r="C194" s="134"/>
      <c r="D194" s="254"/>
      <c r="E194" s="135"/>
      <c r="F194" s="135"/>
      <c r="G194" s="135"/>
      <c r="H194" s="136"/>
    </row>
    <row r="195" spans="1:8" ht="27.75" customHeight="1" thickBot="1" x14ac:dyDescent="0.35">
      <c r="A195" s="10" t="s">
        <v>119</v>
      </c>
      <c r="B195" s="43"/>
      <c r="C195" s="44" t="s">
        <v>120</v>
      </c>
      <c r="D195" s="248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3">
      <c r="A196" s="26">
        <v>240506001</v>
      </c>
      <c r="B196" s="27">
        <v>20</v>
      </c>
      <c r="C196" s="78" t="s">
        <v>91</v>
      </c>
      <c r="D196" s="124">
        <v>3500000000</v>
      </c>
      <c r="E196" s="122">
        <v>2966697459</v>
      </c>
      <c r="F196" s="122">
        <v>1815975045</v>
      </c>
      <c r="G196" s="122">
        <v>929451768</v>
      </c>
      <c r="H196" s="123">
        <v>929451768</v>
      </c>
    </row>
    <row r="197" spans="1:8" ht="29.25" customHeight="1" x14ac:dyDescent="0.3">
      <c r="A197" s="26">
        <v>2499</v>
      </c>
      <c r="B197" s="27"/>
      <c r="C197" s="30" t="s">
        <v>188</v>
      </c>
      <c r="D197" s="124">
        <f>+D198</f>
        <v>52743745324</v>
      </c>
      <c r="E197" s="122">
        <f>+E198</f>
        <v>42280460302.57</v>
      </c>
      <c r="F197" s="122">
        <f>+F198</f>
        <v>35154179366.57</v>
      </c>
      <c r="G197" s="122">
        <f>+G198</f>
        <v>9499804381.1800003</v>
      </c>
      <c r="H197" s="123">
        <f>+H198</f>
        <v>9499473857.1800003</v>
      </c>
    </row>
    <row r="198" spans="1:8" ht="16.5" customHeight="1" x14ac:dyDescent="0.3">
      <c r="A198" s="26">
        <v>24990600</v>
      </c>
      <c r="B198" s="27"/>
      <c r="C198" s="30" t="s">
        <v>78</v>
      </c>
      <c r="D198" s="124">
        <f>SUM(D199:D205)</f>
        <v>52743745324</v>
      </c>
      <c r="E198" s="122">
        <f>SUM(E199:E205)</f>
        <v>42280460302.57</v>
      </c>
      <c r="F198" s="122">
        <f>SUM(F199:F205)</f>
        <v>35154179366.57</v>
      </c>
      <c r="G198" s="122">
        <f>SUM(G199:G205)</f>
        <v>9499804381.1800003</v>
      </c>
      <c r="H198" s="123">
        <f>SUM(H199:H205)</f>
        <v>9499473857.1800003</v>
      </c>
    </row>
    <row r="199" spans="1:8" ht="45" customHeight="1" x14ac:dyDescent="0.3">
      <c r="A199" s="26">
        <v>249906001</v>
      </c>
      <c r="B199" s="27">
        <v>10</v>
      </c>
      <c r="C199" s="30" t="s">
        <v>95</v>
      </c>
      <c r="D199" s="124">
        <v>3796516572</v>
      </c>
      <c r="E199" s="122">
        <v>2761100000</v>
      </c>
      <c r="F199" s="122">
        <v>254000000</v>
      </c>
      <c r="G199" s="122">
        <v>18400000</v>
      </c>
      <c r="H199" s="123">
        <v>18400000</v>
      </c>
    </row>
    <row r="200" spans="1:8" ht="45" customHeight="1" x14ac:dyDescent="0.3">
      <c r="A200" s="26">
        <v>249906001</v>
      </c>
      <c r="B200" s="27">
        <v>13</v>
      </c>
      <c r="C200" s="30" t="s">
        <v>95</v>
      </c>
      <c r="D200" s="124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3">
      <c r="A201" s="26">
        <v>249906001</v>
      </c>
      <c r="B201" s="27">
        <v>20</v>
      </c>
      <c r="C201" s="30" t="s">
        <v>95</v>
      </c>
      <c r="D201" s="124">
        <v>15789524800</v>
      </c>
      <c r="E201" s="122">
        <v>15735106243</v>
      </c>
      <c r="F201" s="122">
        <v>14299106243</v>
      </c>
      <c r="G201" s="122">
        <v>1367076634</v>
      </c>
      <c r="H201" s="123">
        <v>1367076634</v>
      </c>
    </row>
    <row r="202" spans="1:8" ht="57" customHeight="1" x14ac:dyDescent="0.3">
      <c r="A202" s="26">
        <v>249906002</v>
      </c>
      <c r="B202" s="27">
        <v>20</v>
      </c>
      <c r="C202" s="30" t="s">
        <v>189</v>
      </c>
      <c r="D202" s="124">
        <v>58000000</v>
      </c>
      <c r="E202" s="122">
        <v>21250000</v>
      </c>
      <c r="F202" s="122">
        <v>21250000</v>
      </c>
      <c r="G202" s="122">
        <v>2125000</v>
      </c>
      <c r="H202" s="123">
        <v>2125000</v>
      </c>
    </row>
    <row r="203" spans="1:8" ht="59.25" customHeight="1" x14ac:dyDescent="0.3">
      <c r="A203" s="26">
        <v>249906002</v>
      </c>
      <c r="B203" s="27">
        <v>21</v>
      </c>
      <c r="C203" s="30" t="s">
        <v>189</v>
      </c>
      <c r="D203" s="124">
        <v>192000000</v>
      </c>
      <c r="E203" s="122">
        <v>70000000</v>
      </c>
      <c r="F203" s="122">
        <v>0</v>
      </c>
      <c r="G203" s="122">
        <v>0</v>
      </c>
      <c r="H203" s="123">
        <v>0</v>
      </c>
    </row>
    <row r="204" spans="1:8" ht="76.5" customHeight="1" x14ac:dyDescent="0.3">
      <c r="A204" s="26">
        <v>249906003</v>
      </c>
      <c r="B204" s="27">
        <v>20</v>
      </c>
      <c r="C204" s="30" t="s">
        <v>93</v>
      </c>
      <c r="D204" s="124">
        <v>4000000000</v>
      </c>
      <c r="E204" s="122">
        <v>3264992569.5700002</v>
      </c>
      <c r="F204" s="122">
        <v>2494680468.5700002</v>
      </c>
      <c r="G204" s="122">
        <v>746511152.57000005</v>
      </c>
      <c r="H204" s="123">
        <v>746511152.57000005</v>
      </c>
    </row>
    <row r="205" spans="1:8" ht="60.75" customHeight="1" thickBot="1" x14ac:dyDescent="0.35">
      <c r="A205" s="26">
        <v>249906004</v>
      </c>
      <c r="B205" s="27">
        <v>20</v>
      </c>
      <c r="C205" s="30" t="s">
        <v>190</v>
      </c>
      <c r="D205" s="124">
        <v>23907703952</v>
      </c>
      <c r="E205" s="122">
        <v>20428011490</v>
      </c>
      <c r="F205" s="122">
        <v>18085142655</v>
      </c>
      <c r="G205" s="122">
        <v>7365691594.6099997</v>
      </c>
      <c r="H205" s="123">
        <v>7365361070.6099997</v>
      </c>
    </row>
    <row r="206" spans="1:8" ht="15" customHeight="1" thickBot="1" x14ac:dyDescent="0.35">
      <c r="A206" s="2001" t="s">
        <v>191</v>
      </c>
      <c r="B206" s="2002"/>
      <c r="C206" s="2003"/>
      <c r="D206" s="267">
        <f>+D143+D139+D11</f>
        <v>2639412084869</v>
      </c>
      <c r="E206" s="152">
        <f>+E143+E139+E11</f>
        <v>2472973420698.5801</v>
      </c>
      <c r="F206" s="152">
        <f>+F143+F139+F11</f>
        <v>2062595162488.02</v>
      </c>
      <c r="G206" s="152">
        <f>+G143+G139+G11</f>
        <v>1443203192773.48</v>
      </c>
      <c r="H206" s="89">
        <f>+H143+H139+H11</f>
        <v>968268578203.47998</v>
      </c>
    </row>
    <row r="207" spans="1:8" ht="16.5" customHeight="1" x14ac:dyDescent="0.3">
      <c r="A207" s="268"/>
      <c r="B207" s="269"/>
      <c r="C207" s="270"/>
      <c r="D207" s="271"/>
      <c r="E207" s="271"/>
      <c r="F207" s="272"/>
      <c r="G207" s="272"/>
      <c r="H207" s="273"/>
    </row>
    <row r="208" spans="1:8" ht="16.5" customHeight="1" x14ac:dyDescent="0.3">
      <c r="A208" s="2"/>
      <c r="D208" s="3"/>
      <c r="F208" s="151"/>
      <c r="G208" s="151"/>
      <c r="H208" s="5"/>
    </row>
    <row r="209" spans="1:8" ht="7.5" customHeight="1" x14ac:dyDescent="0.3">
      <c r="A209" s="2"/>
      <c r="D209" s="3"/>
      <c r="F209" s="151"/>
      <c r="G209" s="151"/>
      <c r="H209" s="5"/>
    </row>
    <row r="210" spans="1:8" ht="16.5" hidden="1" customHeight="1" x14ac:dyDescent="0.3">
      <c r="A210" s="2"/>
      <c r="D210" s="3"/>
      <c r="F210" s="151"/>
      <c r="G210" s="151"/>
      <c r="H210" s="5"/>
    </row>
    <row r="211" spans="1:8" ht="16.5" hidden="1" customHeight="1" x14ac:dyDescent="0.3">
      <c r="A211" s="274"/>
      <c r="B211" s="275"/>
      <c r="C211" s="276"/>
      <c r="D211" s="277"/>
      <c r="E211" s="277"/>
      <c r="F211" s="278"/>
      <c r="G211" s="278"/>
      <c r="H211" s="279"/>
    </row>
    <row r="212" spans="1:8" ht="16.5" customHeight="1" x14ac:dyDescent="0.3">
      <c r="A212" s="274"/>
      <c r="B212" s="275"/>
      <c r="C212" s="276"/>
      <c r="D212" s="277"/>
      <c r="E212" s="277"/>
      <c r="F212" s="278"/>
      <c r="G212" s="278"/>
      <c r="H212" s="279"/>
    </row>
    <row r="213" spans="1:8" ht="5.25" customHeight="1" x14ac:dyDescent="0.3">
      <c r="A213" s="274"/>
      <c r="B213" s="275"/>
      <c r="C213" s="276" t="s">
        <v>192</v>
      </c>
      <c r="D213" s="280"/>
      <c r="E213" s="275"/>
      <c r="F213" s="278" t="s">
        <v>193</v>
      </c>
      <c r="G213" s="278"/>
      <c r="H213" s="279"/>
    </row>
    <row r="214" spans="1:8" x14ac:dyDescent="0.3">
      <c r="A214" s="281"/>
      <c r="B214" s="275"/>
      <c r="C214" s="282" t="s">
        <v>194</v>
      </c>
      <c r="D214" s="275"/>
      <c r="E214" s="280"/>
      <c r="F214" s="102" t="s">
        <v>198</v>
      </c>
      <c r="G214" s="277"/>
      <c r="H214" s="279"/>
    </row>
    <row r="215" spans="1:8" x14ac:dyDescent="0.3">
      <c r="A215" s="281"/>
      <c r="B215" s="275"/>
      <c r="C215" s="282" t="s">
        <v>196</v>
      </c>
      <c r="D215" s="280"/>
      <c r="E215" s="275"/>
      <c r="F215" s="283" t="s">
        <v>234</v>
      </c>
      <c r="G215" s="277"/>
      <c r="H215" s="284"/>
    </row>
    <row r="216" spans="1:8" x14ac:dyDescent="0.3">
      <c r="A216" s="281"/>
      <c r="B216" s="275"/>
      <c r="C216" s="282"/>
      <c r="D216" s="275"/>
      <c r="E216" s="275"/>
      <c r="F216" s="283" t="s">
        <v>200</v>
      </c>
      <c r="G216" s="277"/>
      <c r="H216" s="284"/>
    </row>
    <row r="217" spans="1:8" ht="16.5" hidden="1" customHeight="1" x14ac:dyDescent="0.3">
      <c r="A217" s="274"/>
      <c r="B217" s="275"/>
      <c r="C217" s="276"/>
      <c r="D217" s="283"/>
      <c r="E217" s="277"/>
      <c r="F217" s="277"/>
      <c r="G217" s="277"/>
      <c r="H217" s="279"/>
    </row>
    <row r="218" spans="1:8" ht="16.5" hidden="1" customHeight="1" x14ac:dyDescent="0.3">
      <c r="A218" s="274"/>
      <c r="B218" s="275"/>
      <c r="C218" s="276"/>
      <c r="D218" s="283"/>
      <c r="E218" s="275"/>
      <c r="F218" s="277"/>
      <c r="G218" s="277"/>
      <c r="H218" s="279"/>
    </row>
    <row r="219" spans="1:8" ht="16.5" customHeight="1" x14ac:dyDescent="0.3">
      <c r="A219" s="274"/>
      <c r="B219" s="275"/>
      <c r="C219" s="276"/>
      <c r="D219" s="283"/>
      <c r="E219" s="275"/>
      <c r="F219" s="277"/>
      <c r="G219" s="277"/>
      <c r="H219" s="279"/>
    </row>
    <row r="220" spans="1:8" x14ac:dyDescent="0.3">
      <c r="A220" s="274"/>
      <c r="B220" s="275"/>
      <c r="C220" s="276"/>
      <c r="D220" s="283"/>
      <c r="E220" s="275"/>
      <c r="F220" s="277"/>
      <c r="G220" s="277"/>
      <c r="H220" s="279"/>
    </row>
    <row r="221" spans="1:8" ht="2.25" customHeight="1" x14ac:dyDescent="0.3">
      <c r="A221" s="274"/>
      <c r="B221" s="275"/>
      <c r="C221" s="276"/>
      <c r="D221" s="283"/>
      <c r="E221" s="275"/>
      <c r="F221" s="277"/>
      <c r="G221" s="277"/>
      <c r="H221" s="279"/>
    </row>
    <row r="222" spans="1:8" x14ac:dyDescent="0.3">
      <c r="A222" s="274"/>
      <c r="B222" s="275"/>
      <c r="C222" s="158" t="s">
        <v>193</v>
      </c>
      <c r="D222" s="285" t="s">
        <v>193</v>
      </c>
      <c r="E222" s="275"/>
      <c r="F222" s="102" t="s">
        <v>193</v>
      </c>
      <c r="G222" s="277"/>
      <c r="H222" s="279"/>
    </row>
    <row r="223" spans="1:8" ht="12.75" customHeight="1" x14ac:dyDescent="0.3">
      <c r="A223" s="274"/>
      <c r="B223" s="275"/>
      <c r="C223" s="283" t="s">
        <v>199</v>
      </c>
      <c r="D223" s="286"/>
      <c r="E223" s="275"/>
      <c r="F223" s="283" t="s">
        <v>110</v>
      </c>
      <c r="G223" s="277"/>
      <c r="H223" s="279"/>
    </row>
    <row r="224" spans="1:8" ht="12.75" customHeight="1" thickBot="1" x14ac:dyDescent="0.35">
      <c r="A224" s="274"/>
      <c r="B224" s="275"/>
      <c r="C224" s="287" t="s">
        <v>201</v>
      </c>
      <c r="D224" s="286"/>
      <c r="E224" s="275"/>
      <c r="F224" s="288" t="s">
        <v>202</v>
      </c>
      <c r="G224" s="277"/>
      <c r="H224" s="279"/>
    </row>
    <row r="225" spans="1:8" ht="17.25" customHeight="1" thickBot="1" x14ac:dyDescent="0.35">
      <c r="A225" s="289"/>
      <c r="B225" s="290"/>
      <c r="C225" s="62"/>
      <c r="D225" s="62"/>
      <c r="E225" s="290"/>
      <c r="F225" s="62"/>
      <c r="G225" s="291"/>
      <c r="H225" s="292"/>
    </row>
    <row r="226" spans="1:8" x14ac:dyDescent="0.3">
      <c r="A226" s="2"/>
      <c r="C226" s="150"/>
      <c r="D226" s="293"/>
      <c r="E226" s="149"/>
      <c r="F226" s="151"/>
      <c r="G226" s="151"/>
    </row>
    <row r="229" spans="1:8" x14ac:dyDescent="0.3">
      <c r="E229" s="166"/>
    </row>
  </sheetData>
  <mergeCells count="39">
    <mergeCell ref="A187:H187"/>
    <mergeCell ref="A188:H188"/>
    <mergeCell ref="A206:C206"/>
    <mergeCell ref="FL163:FS163"/>
    <mergeCell ref="FT163:GA163"/>
    <mergeCell ref="BT163:CA163"/>
    <mergeCell ref="CB163:CI163"/>
    <mergeCell ref="CJ163:CQ163"/>
    <mergeCell ref="CR163:CY163"/>
    <mergeCell ref="CZ163:DG163"/>
    <mergeCell ref="DH163:DO163"/>
    <mergeCell ref="X163:AE163"/>
    <mergeCell ref="AF163:AM163"/>
    <mergeCell ref="AN163:AU163"/>
    <mergeCell ref="AV163:BC163"/>
    <mergeCell ref="BD163:BK163"/>
    <mergeCell ref="GB163:GI163"/>
    <mergeCell ref="GJ163:GQ163"/>
    <mergeCell ref="GR163:GY163"/>
    <mergeCell ref="GZ163:HG163"/>
    <mergeCell ref="DP163:DW163"/>
    <mergeCell ref="DX163:EE163"/>
    <mergeCell ref="EF163:EM163"/>
    <mergeCell ref="EN163:EU163"/>
    <mergeCell ref="EV163:FC163"/>
    <mergeCell ref="FD163:FK163"/>
    <mergeCell ref="BL163:BS163"/>
    <mergeCell ref="A123:H123"/>
    <mergeCell ref="A124:H124"/>
    <mergeCell ref="A162:H162"/>
    <mergeCell ref="A163:H163"/>
    <mergeCell ref="I163:O163"/>
    <mergeCell ref="P163:W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31496062992125984" right="0.31496062992125984" top="0" bottom="0" header="0.31496062992125984" footer="0.31496062992125984"/>
  <pageSetup scale="59" orientation="landscape" horizontalDpi="4294967293" verticalDpi="0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R239"/>
  <sheetViews>
    <sheetView topLeftCell="D1" zoomScaleNormal="100" workbookViewId="0">
      <pane ySplit="11" topLeftCell="A12" activePane="bottomLeft" state="frozen"/>
      <selection pane="bottomLeft" activeCell="D176" sqref="D176"/>
    </sheetView>
  </sheetViews>
  <sheetFormatPr baseColWidth="10" defaultRowHeight="14.4" x14ac:dyDescent="0.3"/>
  <cols>
    <col min="1" max="1" width="15.44140625" style="523" customWidth="1"/>
    <col min="2" max="2" width="3.88671875" style="523" customWidth="1"/>
    <col min="3" max="3" width="49.88671875" style="524" customWidth="1"/>
    <col min="4" max="4" width="22.5546875" style="525" customWidth="1"/>
    <col min="5" max="5" width="23" style="525" customWidth="1"/>
    <col min="6" max="6" width="22.88671875" style="525" customWidth="1"/>
    <col min="7" max="7" width="23.44140625" style="525" customWidth="1"/>
    <col min="8" max="8" width="22" style="525" customWidth="1"/>
    <col min="9" max="9" width="7.5546875" style="523" customWidth="1"/>
    <col min="10" max="256" width="11.44140625" style="523"/>
    <col min="257" max="257" width="15.44140625" style="523" customWidth="1"/>
    <col min="258" max="258" width="3.88671875" style="523" customWidth="1"/>
    <col min="259" max="259" width="49.88671875" style="523" customWidth="1"/>
    <col min="260" max="260" width="22.5546875" style="523" customWidth="1"/>
    <col min="261" max="261" width="23" style="523" customWidth="1"/>
    <col min="262" max="262" width="22.88671875" style="523" customWidth="1"/>
    <col min="263" max="263" width="23.44140625" style="523" customWidth="1"/>
    <col min="264" max="264" width="22" style="523" customWidth="1"/>
    <col min="265" max="265" width="7.5546875" style="523" customWidth="1"/>
    <col min="266" max="512" width="11.44140625" style="523"/>
    <col min="513" max="513" width="15.44140625" style="523" customWidth="1"/>
    <col min="514" max="514" width="3.88671875" style="523" customWidth="1"/>
    <col min="515" max="515" width="49.88671875" style="523" customWidth="1"/>
    <col min="516" max="516" width="22.5546875" style="523" customWidth="1"/>
    <col min="517" max="517" width="23" style="523" customWidth="1"/>
    <col min="518" max="518" width="22.88671875" style="523" customWidth="1"/>
    <col min="519" max="519" width="23.44140625" style="523" customWidth="1"/>
    <col min="520" max="520" width="22" style="523" customWidth="1"/>
    <col min="521" max="521" width="7.5546875" style="523" customWidth="1"/>
    <col min="522" max="768" width="11.44140625" style="523"/>
    <col min="769" max="769" width="15.44140625" style="523" customWidth="1"/>
    <col min="770" max="770" width="3.88671875" style="523" customWidth="1"/>
    <col min="771" max="771" width="49.88671875" style="523" customWidth="1"/>
    <col min="772" max="772" width="22.5546875" style="523" customWidth="1"/>
    <col min="773" max="773" width="23" style="523" customWidth="1"/>
    <col min="774" max="774" width="22.88671875" style="523" customWidth="1"/>
    <col min="775" max="775" width="23.44140625" style="523" customWidth="1"/>
    <col min="776" max="776" width="22" style="523" customWidth="1"/>
    <col min="777" max="777" width="7.5546875" style="523" customWidth="1"/>
    <col min="778" max="1024" width="11.44140625" style="523"/>
    <col min="1025" max="1025" width="15.44140625" style="523" customWidth="1"/>
    <col min="1026" max="1026" width="3.88671875" style="523" customWidth="1"/>
    <col min="1027" max="1027" width="49.88671875" style="523" customWidth="1"/>
    <col min="1028" max="1028" width="22.5546875" style="523" customWidth="1"/>
    <col min="1029" max="1029" width="23" style="523" customWidth="1"/>
    <col min="1030" max="1030" width="22.88671875" style="523" customWidth="1"/>
    <col min="1031" max="1031" width="23.44140625" style="523" customWidth="1"/>
    <col min="1032" max="1032" width="22" style="523" customWidth="1"/>
    <col min="1033" max="1033" width="7.5546875" style="523" customWidth="1"/>
    <col min="1034" max="1280" width="11.44140625" style="523"/>
    <col min="1281" max="1281" width="15.44140625" style="523" customWidth="1"/>
    <col min="1282" max="1282" width="3.88671875" style="523" customWidth="1"/>
    <col min="1283" max="1283" width="49.88671875" style="523" customWidth="1"/>
    <col min="1284" max="1284" width="22.5546875" style="523" customWidth="1"/>
    <col min="1285" max="1285" width="23" style="523" customWidth="1"/>
    <col min="1286" max="1286" width="22.88671875" style="523" customWidth="1"/>
    <col min="1287" max="1287" width="23.44140625" style="523" customWidth="1"/>
    <col min="1288" max="1288" width="22" style="523" customWidth="1"/>
    <col min="1289" max="1289" width="7.5546875" style="523" customWidth="1"/>
    <col min="1290" max="1536" width="11.44140625" style="523"/>
    <col min="1537" max="1537" width="15.44140625" style="523" customWidth="1"/>
    <col min="1538" max="1538" width="3.88671875" style="523" customWidth="1"/>
    <col min="1539" max="1539" width="49.88671875" style="523" customWidth="1"/>
    <col min="1540" max="1540" width="22.5546875" style="523" customWidth="1"/>
    <col min="1541" max="1541" width="23" style="523" customWidth="1"/>
    <col min="1542" max="1542" width="22.88671875" style="523" customWidth="1"/>
    <col min="1543" max="1543" width="23.44140625" style="523" customWidth="1"/>
    <col min="1544" max="1544" width="22" style="523" customWidth="1"/>
    <col min="1545" max="1545" width="7.5546875" style="523" customWidth="1"/>
    <col min="1546" max="1792" width="11.44140625" style="523"/>
    <col min="1793" max="1793" width="15.44140625" style="523" customWidth="1"/>
    <col min="1794" max="1794" width="3.88671875" style="523" customWidth="1"/>
    <col min="1795" max="1795" width="49.88671875" style="523" customWidth="1"/>
    <col min="1796" max="1796" width="22.5546875" style="523" customWidth="1"/>
    <col min="1797" max="1797" width="23" style="523" customWidth="1"/>
    <col min="1798" max="1798" width="22.88671875" style="523" customWidth="1"/>
    <col min="1799" max="1799" width="23.44140625" style="523" customWidth="1"/>
    <col min="1800" max="1800" width="22" style="523" customWidth="1"/>
    <col min="1801" max="1801" width="7.5546875" style="523" customWidth="1"/>
    <col min="1802" max="2048" width="11.44140625" style="523"/>
    <col min="2049" max="2049" width="15.44140625" style="523" customWidth="1"/>
    <col min="2050" max="2050" width="3.88671875" style="523" customWidth="1"/>
    <col min="2051" max="2051" width="49.88671875" style="523" customWidth="1"/>
    <col min="2052" max="2052" width="22.5546875" style="523" customWidth="1"/>
    <col min="2053" max="2053" width="23" style="523" customWidth="1"/>
    <col min="2054" max="2054" width="22.88671875" style="523" customWidth="1"/>
    <col min="2055" max="2055" width="23.44140625" style="523" customWidth="1"/>
    <col min="2056" max="2056" width="22" style="523" customWidth="1"/>
    <col min="2057" max="2057" width="7.5546875" style="523" customWidth="1"/>
    <col min="2058" max="2304" width="11.44140625" style="523"/>
    <col min="2305" max="2305" width="15.44140625" style="523" customWidth="1"/>
    <col min="2306" max="2306" width="3.88671875" style="523" customWidth="1"/>
    <col min="2307" max="2307" width="49.88671875" style="523" customWidth="1"/>
    <col min="2308" max="2308" width="22.5546875" style="523" customWidth="1"/>
    <col min="2309" max="2309" width="23" style="523" customWidth="1"/>
    <col min="2310" max="2310" width="22.88671875" style="523" customWidth="1"/>
    <col min="2311" max="2311" width="23.44140625" style="523" customWidth="1"/>
    <col min="2312" max="2312" width="22" style="523" customWidth="1"/>
    <col min="2313" max="2313" width="7.5546875" style="523" customWidth="1"/>
    <col min="2314" max="2560" width="11.44140625" style="523"/>
    <col min="2561" max="2561" width="15.44140625" style="523" customWidth="1"/>
    <col min="2562" max="2562" width="3.88671875" style="523" customWidth="1"/>
    <col min="2563" max="2563" width="49.88671875" style="523" customWidth="1"/>
    <col min="2564" max="2564" width="22.5546875" style="523" customWidth="1"/>
    <col min="2565" max="2565" width="23" style="523" customWidth="1"/>
    <col min="2566" max="2566" width="22.88671875" style="523" customWidth="1"/>
    <col min="2567" max="2567" width="23.44140625" style="523" customWidth="1"/>
    <col min="2568" max="2568" width="22" style="523" customWidth="1"/>
    <col min="2569" max="2569" width="7.5546875" style="523" customWidth="1"/>
    <col min="2570" max="2816" width="11.44140625" style="523"/>
    <col min="2817" max="2817" width="15.44140625" style="523" customWidth="1"/>
    <col min="2818" max="2818" width="3.88671875" style="523" customWidth="1"/>
    <col min="2819" max="2819" width="49.88671875" style="523" customWidth="1"/>
    <col min="2820" max="2820" width="22.5546875" style="523" customWidth="1"/>
    <col min="2821" max="2821" width="23" style="523" customWidth="1"/>
    <col min="2822" max="2822" width="22.88671875" style="523" customWidth="1"/>
    <col min="2823" max="2823" width="23.44140625" style="523" customWidth="1"/>
    <col min="2824" max="2824" width="22" style="523" customWidth="1"/>
    <col min="2825" max="2825" width="7.5546875" style="523" customWidth="1"/>
    <col min="2826" max="3072" width="11.44140625" style="523"/>
    <col min="3073" max="3073" width="15.44140625" style="523" customWidth="1"/>
    <col min="3074" max="3074" width="3.88671875" style="523" customWidth="1"/>
    <col min="3075" max="3075" width="49.88671875" style="523" customWidth="1"/>
    <col min="3076" max="3076" width="22.5546875" style="523" customWidth="1"/>
    <col min="3077" max="3077" width="23" style="523" customWidth="1"/>
    <col min="3078" max="3078" width="22.88671875" style="523" customWidth="1"/>
    <col min="3079" max="3079" width="23.44140625" style="523" customWidth="1"/>
    <col min="3080" max="3080" width="22" style="523" customWidth="1"/>
    <col min="3081" max="3081" width="7.5546875" style="523" customWidth="1"/>
    <col min="3082" max="3328" width="11.44140625" style="523"/>
    <col min="3329" max="3329" width="15.44140625" style="523" customWidth="1"/>
    <col min="3330" max="3330" width="3.88671875" style="523" customWidth="1"/>
    <col min="3331" max="3331" width="49.88671875" style="523" customWidth="1"/>
    <col min="3332" max="3332" width="22.5546875" style="523" customWidth="1"/>
    <col min="3333" max="3333" width="23" style="523" customWidth="1"/>
    <col min="3334" max="3334" width="22.88671875" style="523" customWidth="1"/>
    <col min="3335" max="3335" width="23.44140625" style="523" customWidth="1"/>
    <col min="3336" max="3336" width="22" style="523" customWidth="1"/>
    <col min="3337" max="3337" width="7.5546875" style="523" customWidth="1"/>
    <col min="3338" max="3584" width="11.44140625" style="523"/>
    <col min="3585" max="3585" width="15.44140625" style="523" customWidth="1"/>
    <col min="3586" max="3586" width="3.88671875" style="523" customWidth="1"/>
    <col min="3587" max="3587" width="49.88671875" style="523" customWidth="1"/>
    <col min="3588" max="3588" width="22.5546875" style="523" customWidth="1"/>
    <col min="3589" max="3589" width="23" style="523" customWidth="1"/>
    <col min="3590" max="3590" width="22.88671875" style="523" customWidth="1"/>
    <col min="3591" max="3591" width="23.44140625" style="523" customWidth="1"/>
    <col min="3592" max="3592" width="22" style="523" customWidth="1"/>
    <col min="3593" max="3593" width="7.5546875" style="523" customWidth="1"/>
    <col min="3594" max="3840" width="11.44140625" style="523"/>
    <col min="3841" max="3841" width="15.44140625" style="523" customWidth="1"/>
    <col min="3842" max="3842" width="3.88671875" style="523" customWidth="1"/>
    <col min="3843" max="3843" width="49.88671875" style="523" customWidth="1"/>
    <col min="3844" max="3844" width="22.5546875" style="523" customWidth="1"/>
    <col min="3845" max="3845" width="23" style="523" customWidth="1"/>
    <col min="3846" max="3846" width="22.88671875" style="523" customWidth="1"/>
    <col min="3847" max="3847" width="23.44140625" style="523" customWidth="1"/>
    <col min="3848" max="3848" width="22" style="523" customWidth="1"/>
    <col min="3849" max="3849" width="7.5546875" style="523" customWidth="1"/>
    <col min="3850" max="4096" width="11.44140625" style="523"/>
    <col min="4097" max="4097" width="15.44140625" style="523" customWidth="1"/>
    <col min="4098" max="4098" width="3.88671875" style="523" customWidth="1"/>
    <col min="4099" max="4099" width="49.88671875" style="523" customWidth="1"/>
    <col min="4100" max="4100" width="22.5546875" style="523" customWidth="1"/>
    <col min="4101" max="4101" width="23" style="523" customWidth="1"/>
    <col min="4102" max="4102" width="22.88671875" style="523" customWidth="1"/>
    <col min="4103" max="4103" width="23.44140625" style="523" customWidth="1"/>
    <col min="4104" max="4104" width="22" style="523" customWidth="1"/>
    <col min="4105" max="4105" width="7.5546875" style="523" customWidth="1"/>
    <col min="4106" max="4352" width="11.44140625" style="523"/>
    <col min="4353" max="4353" width="15.44140625" style="523" customWidth="1"/>
    <col min="4354" max="4354" width="3.88671875" style="523" customWidth="1"/>
    <col min="4355" max="4355" width="49.88671875" style="523" customWidth="1"/>
    <col min="4356" max="4356" width="22.5546875" style="523" customWidth="1"/>
    <col min="4357" max="4357" width="23" style="523" customWidth="1"/>
    <col min="4358" max="4358" width="22.88671875" style="523" customWidth="1"/>
    <col min="4359" max="4359" width="23.44140625" style="523" customWidth="1"/>
    <col min="4360" max="4360" width="22" style="523" customWidth="1"/>
    <col min="4361" max="4361" width="7.5546875" style="523" customWidth="1"/>
    <col min="4362" max="4608" width="11.44140625" style="523"/>
    <col min="4609" max="4609" width="15.44140625" style="523" customWidth="1"/>
    <col min="4610" max="4610" width="3.88671875" style="523" customWidth="1"/>
    <col min="4611" max="4611" width="49.88671875" style="523" customWidth="1"/>
    <col min="4612" max="4612" width="22.5546875" style="523" customWidth="1"/>
    <col min="4613" max="4613" width="23" style="523" customWidth="1"/>
    <col min="4614" max="4614" width="22.88671875" style="523" customWidth="1"/>
    <col min="4615" max="4615" width="23.44140625" style="523" customWidth="1"/>
    <col min="4616" max="4616" width="22" style="523" customWidth="1"/>
    <col min="4617" max="4617" width="7.5546875" style="523" customWidth="1"/>
    <col min="4618" max="4864" width="11.44140625" style="523"/>
    <col min="4865" max="4865" width="15.44140625" style="523" customWidth="1"/>
    <col min="4866" max="4866" width="3.88671875" style="523" customWidth="1"/>
    <col min="4867" max="4867" width="49.88671875" style="523" customWidth="1"/>
    <col min="4868" max="4868" width="22.5546875" style="523" customWidth="1"/>
    <col min="4869" max="4869" width="23" style="523" customWidth="1"/>
    <col min="4870" max="4870" width="22.88671875" style="523" customWidth="1"/>
    <col min="4871" max="4871" width="23.44140625" style="523" customWidth="1"/>
    <col min="4872" max="4872" width="22" style="523" customWidth="1"/>
    <col min="4873" max="4873" width="7.5546875" style="523" customWidth="1"/>
    <col min="4874" max="5120" width="11.44140625" style="523"/>
    <col min="5121" max="5121" width="15.44140625" style="523" customWidth="1"/>
    <col min="5122" max="5122" width="3.88671875" style="523" customWidth="1"/>
    <col min="5123" max="5123" width="49.88671875" style="523" customWidth="1"/>
    <col min="5124" max="5124" width="22.5546875" style="523" customWidth="1"/>
    <col min="5125" max="5125" width="23" style="523" customWidth="1"/>
    <col min="5126" max="5126" width="22.88671875" style="523" customWidth="1"/>
    <col min="5127" max="5127" width="23.44140625" style="523" customWidth="1"/>
    <col min="5128" max="5128" width="22" style="523" customWidth="1"/>
    <col min="5129" max="5129" width="7.5546875" style="523" customWidth="1"/>
    <col min="5130" max="5376" width="11.44140625" style="523"/>
    <col min="5377" max="5377" width="15.44140625" style="523" customWidth="1"/>
    <col min="5378" max="5378" width="3.88671875" style="523" customWidth="1"/>
    <col min="5379" max="5379" width="49.88671875" style="523" customWidth="1"/>
    <col min="5380" max="5380" width="22.5546875" style="523" customWidth="1"/>
    <col min="5381" max="5381" width="23" style="523" customWidth="1"/>
    <col min="5382" max="5382" width="22.88671875" style="523" customWidth="1"/>
    <col min="5383" max="5383" width="23.44140625" style="523" customWidth="1"/>
    <col min="5384" max="5384" width="22" style="523" customWidth="1"/>
    <col min="5385" max="5385" width="7.5546875" style="523" customWidth="1"/>
    <col min="5386" max="5632" width="11.44140625" style="523"/>
    <col min="5633" max="5633" width="15.44140625" style="523" customWidth="1"/>
    <col min="5634" max="5634" width="3.88671875" style="523" customWidth="1"/>
    <col min="5635" max="5635" width="49.88671875" style="523" customWidth="1"/>
    <col min="5636" max="5636" width="22.5546875" style="523" customWidth="1"/>
    <col min="5637" max="5637" width="23" style="523" customWidth="1"/>
    <col min="5638" max="5638" width="22.88671875" style="523" customWidth="1"/>
    <col min="5639" max="5639" width="23.44140625" style="523" customWidth="1"/>
    <col min="5640" max="5640" width="22" style="523" customWidth="1"/>
    <col min="5641" max="5641" width="7.5546875" style="523" customWidth="1"/>
    <col min="5642" max="5888" width="11.44140625" style="523"/>
    <col min="5889" max="5889" width="15.44140625" style="523" customWidth="1"/>
    <col min="5890" max="5890" width="3.88671875" style="523" customWidth="1"/>
    <col min="5891" max="5891" width="49.88671875" style="523" customWidth="1"/>
    <col min="5892" max="5892" width="22.5546875" style="523" customWidth="1"/>
    <col min="5893" max="5893" width="23" style="523" customWidth="1"/>
    <col min="5894" max="5894" width="22.88671875" style="523" customWidth="1"/>
    <col min="5895" max="5895" width="23.44140625" style="523" customWidth="1"/>
    <col min="5896" max="5896" width="22" style="523" customWidth="1"/>
    <col min="5897" max="5897" width="7.5546875" style="523" customWidth="1"/>
    <col min="5898" max="6144" width="11.44140625" style="523"/>
    <col min="6145" max="6145" width="15.44140625" style="523" customWidth="1"/>
    <col min="6146" max="6146" width="3.88671875" style="523" customWidth="1"/>
    <col min="6147" max="6147" width="49.88671875" style="523" customWidth="1"/>
    <col min="6148" max="6148" width="22.5546875" style="523" customWidth="1"/>
    <col min="6149" max="6149" width="23" style="523" customWidth="1"/>
    <col min="6150" max="6150" width="22.88671875" style="523" customWidth="1"/>
    <col min="6151" max="6151" width="23.44140625" style="523" customWidth="1"/>
    <col min="6152" max="6152" width="22" style="523" customWidth="1"/>
    <col min="6153" max="6153" width="7.5546875" style="523" customWidth="1"/>
    <col min="6154" max="6400" width="11.44140625" style="523"/>
    <col min="6401" max="6401" width="15.44140625" style="523" customWidth="1"/>
    <col min="6402" max="6402" width="3.88671875" style="523" customWidth="1"/>
    <col min="6403" max="6403" width="49.88671875" style="523" customWidth="1"/>
    <col min="6404" max="6404" width="22.5546875" style="523" customWidth="1"/>
    <col min="6405" max="6405" width="23" style="523" customWidth="1"/>
    <col min="6406" max="6406" width="22.88671875" style="523" customWidth="1"/>
    <col min="6407" max="6407" width="23.44140625" style="523" customWidth="1"/>
    <col min="6408" max="6408" width="22" style="523" customWidth="1"/>
    <col min="6409" max="6409" width="7.5546875" style="523" customWidth="1"/>
    <col min="6410" max="6656" width="11.44140625" style="523"/>
    <col min="6657" max="6657" width="15.44140625" style="523" customWidth="1"/>
    <col min="6658" max="6658" width="3.88671875" style="523" customWidth="1"/>
    <col min="6659" max="6659" width="49.88671875" style="523" customWidth="1"/>
    <col min="6660" max="6660" width="22.5546875" style="523" customWidth="1"/>
    <col min="6661" max="6661" width="23" style="523" customWidth="1"/>
    <col min="6662" max="6662" width="22.88671875" style="523" customWidth="1"/>
    <col min="6663" max="6663" width="23.44140625" style="523" customWidth="1"/>
    <col min="6664" max="6664" width="22" style="523" customWidth="1"/>
    <col min="6665" max="6665" width="7.5546875" style="523" customWidth="1"/>
    <col min="6666" max="6912" width="11.44140625" style="523"/>
    <col min="6913" max="6913" width="15.44140625" style="523" customWidth="1"/>
    <col min="6914" max="6914" width="3.88671875" style="523" customWidth="1"/>
    <col min="6915" max="6915" width="49.88671875" style="523" customWidth="1"/>
    <col min="6916" max="6916" width="22.5546875" style="523" customWidth="1"/>
    <col min="6917" max="6917" width="23" style="523" customWidth="1"/>
    <col min="6918" max="6918" width="22.88671875" style="523" customWidth="1"/>
    <col min="6919" max="6919" width="23.44140625" style="523" customWidth="1"/>
    <col min="6920" max="6920" width="22" style="523" customWidth="1"/>
    <col min="6921" max="6921" width="7.5546875" style="523" customWidth="1"/>
    <col min="6922" max="7168" width="11.44140625" style="523"/>
    <col min="7169" max="7169" width="15.44140625" style="523" customWidth="1"/>
    <col min="7170" max="7170" width="3.88671875" style="523" customWidth="1"/>
    <col min="7171" max="7171" width="49.88671875" style="523" customWidth="1"/>
    <col min="7172" max="7172" width="22.5546875" style="523" customWidth="1"/>
    <col min="7173" max="7173" width="23" style="523" customWidth="1"/>
    <col min="7174" max="7174" width="22.88671875" style="523" customWidth="1"/>
    <col min="7175" max="7175" width="23.44140625" style="523" customWidth="1"/>
    <col min="7176" max="7176" width="22" style="523" customWidth="1"/>
    <col min="7177" max="7177" width="7.5546875" style="523" customWidth="1"/>
    <col min="7178" max="7424" width="11.44140625" style="523"/>
    <col min="7425" max="7425" width="15.44140625" style="523" customWidth="1"/>
    <col min="7426" max="7426" width="3.88671875" style="523" customWidth="1"/>
    <col min="7427" max="7427" width="49.88671875" style="523" customWidth="1"/>
    <col min="7428" max="7428" width="22.5546875" style="523" customWidth="1"/>
    <col min="7429" max="7429" width="23" style="523" customWidth="1"/>
    <col min="7430" max="7430" width="22.88671875" style="523" customWidth="1"/>
    <col min="7431" max="7431" width="23.44140625" style="523" customWidth="1"/>
    <col min="7432" max="7432" width="22" style="523" customWidth="1"/>
    <col min="7433" max="7433" width="7.5546875" style="523" customWidth="1"/>
    <col min="7434" max="7680" width="11.44140625" style="523"/>
    <col min="7681" max="7681" width="15.44140625" style="523" customWidth="1"/>
    <col min="7682" max="7682" width="3.88671875" style="523" customWidth="1"/>
    <col min="7683" max="7683" width="49.88671875" style="523" customWidth="1"/>
    <col min="7684" max="7684" width="22.5546875" style="523" customWidth="1"/>
    <col min="7685" max="7685" width="23" style="523" customWidth="1"/>
    <col min="7686" max="7686" width="22.88671875" style="523" customWidth="1"/>
    <col min="7687" max="7687" width="23.44140625" style="523" customWidth="1"/>
    <col min="7688" max="7688" width="22" style="523" customWidth="1"/>
    <col min="7689" max="7689" width="7.5546875" style="523" customWidth="1"/>
    <col min="7690" max="7936" width="11.44140625" style="523"/>
    <col min="7937" max="7937" width="15.44140625" style="523" customWidth="1"/>
    <col min="7938" max="7938" width="3.88671875" style="523" customWidth="1"/>
    <col min="7939" max="7939" width="49.88671875" style="523" customWidth="1"/>
    <col min="7940" max="7940" width="22.5546875" style="523" customWidth="1"/>
    <col min="7941" max="7941" width="23" style="523" customWidth="1"/>
    <col min="7942" max="7942" width="22.88671875" style="523" customWidth="1"/>
    <col min="7943" max="7943" width="23.44140625" style="523" customWidth="1"/>
    <col min="7944" max="7944" width="22" style="523" customWidth="1"/>
    <col min="7945" max="7945" width="7.5546875" style="523" customWidth="1"/>
    <col min="7946" max="8192" width="11.44140625" style="523"/>
    <col min="8193" max="8193" width="15.44140625" style="523" customWidth="1"/>
    <col min="8194" max="8194" width="3.88671875" style="523" customWidth="1"/>
    <col min="8195" max="8195" width="49.88671875" style="523" customWidth="1"/>
    <col min="8196" max="8196" width="22.5546875" style="523" customWidth="1"/>
    <col min="8197" max="8197" width="23" style="523" customWidth="1"/>
    <col min="8198" max="8198" width="22.88671875" style="523" customWidth="1"/>
    <col min="8199" max="8199" width="23.44140625" style="523" customWidth="1"/>
    <col min="8200" max="8200" width="22" style="523" customWidth="1"/>
    <col min="8201" max="8201" width="7.5546875" style="523" customWidth="1"/>
    <col min="8202" max="8448" width="11.44140625" style="523"/>
    <col min="8449" max="8449" width="15.44140625" style="523" customWidth="1"/>
    <col min="8450" max="8450" width="3.88671875" style="523" customWidth="1"/>
    <col min="8451" max="8451" width="49.88671875" style="523" customWidth="1"/>
    <col min="8452" max="8452" width="22.5546875" style="523" customWidth="1"/>
    <col min="8453" max="8453" width="23" style="523" customWidth="1"/>
    <col min="8454" max="8454" width="22.88671875" style="523" customWidth="1"/>
    <col min="8455" max="8455" width="23.44140625" style="523" customWidth="1"/>
    <col min="8456" max="8456" width="22" style="523" customWidth="1"/>
    <col min="8457" max="8457" width="7.5546875" style="523" customWidth="1"/>
    <col min="8458" max="8704" width="11.44140625" style="523"/>
    <col min="8705" max="8705" width="15.44140625" style="523" customWidth="1"/>
    <col min="8706" max="8706" width="3.88671875" style="523" customWidth="1"/>
    <col min="8707" max="8707" width="49.88671875" style="523" customWidth="1"/>
    <col min="8708" max="8708" width="22.5546875" style="523" customWidth="1"/>
    <col min="8709" max="8709" width="23" style="523" customWidth="1"/>
    <col min="8710" max="8710" width="22.88671875" style="523" customWidth="1"/>
    <col min="8711" max="8711" width="23.44140625" style="523" customWidth="1"/>
    <col min="8712" max="8712" width="22" style="523" customWidth="1"/>
    <col min="8713" max="8713" width="7.5546875" style="523" customWidth="1"/>
    <col min="8714" max="8960" width="11.44140625" style="523"/>
    <col min="8961" max="8961" width="15.44140625" style="523" customWidth="1"/>
    <col min="8962" max="8962" width="3.88671875" style="523" customWidth="1"/>
    <col min="8963" max="8963" width="49.88671875" style="523" customWidth="1"/>
    <col min="8964" max="8964" width="22.5546875" style="523" customWidth="1"/>
    <col min="8965" max="8965" width="23" style="523" customWidth="1"/>
    <col min="8966" max="8966" width="22.88671875" style="523" customWidth="1"/>
    <col min="8967" max="8967" width="23.44140625" style="523" customWidth="1"/>
    <col min="8968" max="8968" width="22" style="523" customWidth="1"/>
    <col min="8969" max="8969" width="7.5546875" style="523" customWidth="1"/>
    <col min="8970" max="9216" width="11.44140625" style="523"/>
    <col min="9217" max="9217" width="15.44140625" style="523" customWidth="1"/>
    <col min="9218" max="9218" width="3.88671875" style="523" customWidth="1"/>
    <col min="9219" max="9219" width="49.88671875" style="523" customWidth="1"/>
    <col min="9220" max="9220" width="22.5546875" style="523" customWidth="1"/>
    <col min="9221" max="9221" width="23" style="523" customWidth="1"/>
    <col min="9222" max="9222" width="22.88671875" style="523" customWidth="1"/>
    <col min="9223" max="9223" width="23.44140625" style="523" customWidth="1"/>
    <col min="9224" max="9224" width="22" style="523" customWidth="1"/>
    <col min="9225" max="9225" width="7.5546875" style="523" customWidth="1"/>
    <col min="9226" max="9472" width="11.44140625" style="523"/>
    <col min="9473" max="9473" width="15.44140625" style="523" customWidth="1"/>
    <col min="9474" max="9474" width="3.88671875" style="523" customWidth="1"/>
    <col min="9475" max="9475" width="49.88671875" style="523" customWidth="1"/>
    <col min="9476" max="9476" width="22.5546875" style="523" customWidth="1"/>
    <col min="9477" max="9477" width="23" style="523" customWidth="1"/>
    <col min="9478" max="9478" width="22.88671875" style="523" customWidth="1"/>
    <col min="9479" max="9479" width="23.44140625" style="523" customWidth="1"/>
    <col min="9480" max="9480" width="22" style="523" customWidth="1"/>
    <col min="9481" max="9481" width="7.5546875" style="523" customWidth="1"/>
    <col min="9482" max="9728" width="11.44140625" style="523"/>
    <col min="9729" max="9729" width="15.44140625" style="523" customWidth="1"/>
    <col min="9730" max="9730" width="3.88671875" style="523" customWidth="1"/>
    <col min="9731" max="9731" width="49.88671875" style="523" customWidth="1"/>
    <col min="9732" max="9732" width="22.5546875" style="523" customWidth="1"/>
    <col min="9733" max="9733" width="23" style="523" customWidth="1"/>
    <col min="9734" max="9734" width="22.88671875" style="523" customWidth="1"/>
    <col min="9735" max="9735" width="23.44140625" style="523" customWidth="1"/>
    <col min="9736" max="9736" width="22" style="523" customWidth="1"/>
    <col min="9737" max="9737" width="7.5546875" style="523" customWidth="1"/>
    <col min="9738" max="9984" width="11.44140625" style="523"/>
    <col min="9985" max="9985" width="15.44140625" style="523" customWidth="1"/>
    <col min="9986" max="9986" width="3.88671875" style="523" customWidth="1"/>
    <col min="9987" max="9987" width="49.88671875" style="523" customWidth="1"/>
    <col min="9988" max="9988" width="22.5546875" style="523" customWidth="1"/>
    <col min="9989" max="9989" width="23" style="523" customWidth="1"/>
    <col min="9990" max="9990" width="22.88671875" style="523" customWidth="1"/>
    <col min="9991" max="9991" width="23.44140625" style="523" customWidth="1"/>
    <col min="9992" max="9992" width="22" style="523" customWidth="1"/>
    <col min="9993" max="9993" width="7.5546875" style="523" customWidth="1"/>
    <col min="9994" max="10240" width="11.44140625" style="523"/>
    <col min="10241" max="10241" width="15.44140625" style="523" customWidth="1"/>
    <col min="10242" max="10242" width="3.88671875" style="523" customWidth="1"/>
    <col min="10243" max="10243" width="49.88671875" style="523" customWidth="1"/>
    <col min="10244" max="10244" width="22.5546875" style="523" customWidth="1"/>
    <col min="10245" max="10245" width="23" style="523" customWidth="1"/>
    <col min="10246" max="10246" width="22.88671875" style="523" customWidth="1"/>
    <col min="10247" max="10247" width="23.44140625" style="523" customWidth="1"/>
    <col min="10248" max="10248" width="22" style="523" customWidth="1"/>
    <col min="10249" max="10249" width="7.5546875" style="523" customWidth="1"/>
    <col min="10250" max="10496" width="11.44140625" style="523"/>
    <col min="10497" max="10497" width="15.44140625" style="523" customWidth="1"/>
    <col min="10498" max="10498" width="3.88671875" style="523" customWidth="1"/>
    <col min="10499" max="10499" width="49.88671875" style="523" customWidth="1"/>
    <col min="10500" max="10500" width="22.5546875" style="523" customWidth="1"/>
    <col min="10501" max="10501" width="23" style="523" customWidth="1"/>
    <col min="10502" max="10502" width="22.88671875" style="523" customWidth="1"/>
    <col min="10503" max="10503" width="23.44140625" style="523" customWidth="1"/>
    <col min="10504" max="10504" width="22" style="523" customWidth="1"/>
    <col min="10505" max="10505" width="7.5546875" style="523" customWidth="1"/>
    <col min="10506" max="10752" width="11.44140625" style="523"/>
    <col min="10753" max="10753" width="15.44140625" style="523" customWidth="1"/>
    <col min="10754" max="10754" width="3.88671875" style="523" customWidth="1"/>
    <col min="10755" max="10755" width="49.88671875" style="523" customWidth="1"/>
    <col min="10756" max="10756" width="22.5546875" style="523" customWidth="1"/>
    <col min="10757" max="10757" width="23" style="523" customWidth="1"/>
    <col min="10758" max="10758" width="22.88671875" style="523" customWidth="1"/>
    <col min="10759" max="10759" width="23.44140625" style="523" customWidth="1"/>
    <col min="10760" max="10760" width="22" style="523" customWidth="1"/>
    <col min="10761" max="10761" width="7.5546875" style="523" customWidth="1"/>
    <col min="10762" max="11008" width="11.44140625" style="523"/>
    <col min="11009" max="11009" width="15.44140625" style="523" customWidth="1"/>
    <col min="11010" max="11010" width="3.88671875" style="523" customWidth="1"/>
    <col min="11011" max="11011" width="49.88671875" style="523" customWidth="1"/>
    <col min="11012" max="11012" width="22.5546875" style="523" customWidth="1"/>
    <col min="11013" max="11013" width="23" style="523" customWidth="1"/>
    <col min="11014" max="11014" width="22.88671875" style="523" customWidth="1"/>
    <col min="11015" max="11015" width="23.44140625" style="523" customWidth="1"/>
    <col min="11016" max="11016" width="22" style="523" customWidth="1"/>
    <col min="11017" max="11017" width="7.5546875" style="523" customWidth="1"/>
    <col min="11018" max="11264" width="11.44140625" style="523"/>
    <col min="11265" max="11265" width="15.44140625" style="523" customWidth="1"/>
    <col min="11266" max="11266" width="3.88671875" style="523" customWidth="1"/>
    <col min="11267" max="11267" width="49.88671875" style="523" customWidth="1"/>
    <col min="11268" max="11268" width="22.5546875" style="523" customWidth="1"/>
    <col min="11269" max="11269" width="23" style="523" customWidth="1"/>
    <col min="11270" max="11270" width="22.88671875" style="523" customWidth="1"/>
    <col min="11271" max="11271" width="23.44140625" style="523" customWidth="1"/>
    <col min="11272" max="11272" width="22" style="523" customWidth="1"/>
    <col min="11273" max="11273" width="7.5546875" style="523" customWidth="1"/>
    <col min="11274" max="11520" width="11.44140625" style="523"/>
    <col min="11521" max="11521" width="15.44140625" style="523" customWidth="1"/>
    <col min="11522" max="11522" width="3.88671875" style="523" customWidth="1"/>
    <col min="11523" max="11523" width="49.88671875" style="523" customWidth="1"/>
    <col min="11524" max="11524" width="22.5546875" style="523" customWidth="1"/>
    <col min="11525" max="11525" width="23" style="523" customWidth="1"/>
    <col min="11526" max="11526" width="22.88671875" style="523" customWidth="1"/>
    <col min="11527" max="11527" width="23.44140625" style="523" customWidth="1"/>
    <col min="11528" max="11528" width="22" style="523" customWidth="1"/>
    <col min="11529" max="11529" width="7.5546875" style="523" customWidth="1"/>
    <col min="11530" max="11776" width="11.44140625" style="523"/>
    <col min="11777" max="11777" width="15.44140625" style="523" customWidth="1"/>
    <col min="11778" max="11778" width="3.88671875" style="523" customWidth="1"/>
    <col min="11779" max="11779" width="49.88671875" style="523" customWidth="1"/>
    <col min="11780" max="11780" width="22.5546875" style="523" customWidth="1"/>
    <col min="11781" max="11781" width="23" style="523" customWidth="1"/>
    <col min="11782" max="11782" width="22.88671875" style="523" customWidth="1"/>
    <col min="11783" max="11783" width="23.44140625" style="523" customWidth="1"/>
    <col min="11784" max="11784" width="22" style="523" customWidth="1"/>
    <col min="11785" max="11785" width="7.5546875" style="523" customWidth="1"/>
    <col min="11786" max="12032" width="11.44140625" style="523"/>
    <col min="12033" max="12033" width="15.44140625" style="523" customWidth="1"/>
    <col min="12034" max="12034" width="3.88671875" style="523" customWidth="1"/>
    <col min="12035" max="12035" width="49.88671875" style="523" customWidth="1"/>
    <col min="12036" max="12036" width="22.5546875" style="523" customWidth="1"/>
    <col min="12037" max="12037" width="23" style="523" customWidth="1"/>
    <col min="12038" max="12038" width="22.88671875" style="523" customWidth="1"/>
    <col min="12039" max="12039" width="23.44140625" style="523" customWidth="1"/>
    <col min="12040" max="12040" width="22" style="523" customWidth="1"/>
    <col min="12041" max="12041" width="7.5546875" style="523" customWidth="1"/>
    <col min="12042" max="12288" width="11.44140625" style="523"/>
    <col min="12289" max="12289" width="15.44140625" style="523" customWidth="1"/>
    <col min="12290" max="12290" width="3.88671875" style="523" customWidth="1"/>
    <col min="12291" max="12291" width="49.88671875" style="523" customWidth="1"/>
    <col min="12292" max="12292" width="22.5546875" style="523" customWidth="1"/>
    <col min="12293" max="12293" width="23" style="523" customWidth="1"/>
    <col min="12294" max="12294" width="22.88671875" style="523" customWidth="1"/>
    <col min="12295" max="12295" width="23.44140625" style="523" customWidth="1"/>
    <col min="12296" max="12296" width="22" style="523" customWidth="1"/>
    <col min="12297" max="12297" width="7.5546875" style="523" customWidth="1"/>
    <col min="12298" max="12544" width="11.44140625" style="523"/>
    <col min="12545" max="12545" width="15.44140625" style="523" customWidth="1"/>
    <col min="12546" max="12546" width="3.88671875" style="523" customWidth="1"/>
    <col min="12547" max="12547" width="49.88671875" style="523" customWidth="1"/>
    <col min="12548" max="12548" width="22.5546875" style="523" customWidth="1"/>
    <col min="12549" max="12549" width="23" style="523" customWidth="1"/>
    <col min="12550" max="12550" width="22.88671875" style="523" customWidth="1"/>
    <col min="12551" max="12551" width="23.44140625" style="523" customWidth="1"/>
    <col min="12552" max="12552" width="22" style="523" customWidth="1"/>
    <col min="12553" max="12553" width="7.5546875" style="523" customWidth="1"/>
    <col min="12554" max="12800" width="11.44140625" style="523"/>
    <col min="12801" max="12801" width="15.44140625" style="523" customWidth="1"/>
    <col min="12802" max="12802" width="3.88671875" style="523" customWidth="1"/>
    <col min="12803" max="12803" width="49.88671875" style="523" customWidth="1"/>
    <col min="12804" max="12804" width="22.5546875" style="523" customWidth="1"/>
    <col min="12805" max="12805" width="23" style="523" customWidth="1"/>
    <col min="12806" max="12806" width="22.88671875" style="523" customWidth="1"/>
    <col min="12807" max="12807" width="23.44140625" style="523" customWidth="1"/>
    <col min="12808" max="12808" width="22" style="523" customWidth="1"/>
    <col min="12809" max="12809" width="7.5546875" style="523" customWidth="1"/>
    <col min="12810" max="13056" width="11.44140625" style="523"/>
    <col min="13057" max="13057" width="15.44140625" style="523" customWidth="1"/>
    <col min="13058" max="13058" width="3.88671875" style="523" customWidth="1"/>
    <col min="13059" max="13059" width="49.88671875" style="523" customWidth="1"/>
    <col min="13060" max="13060" width="22.5546875" style="523" customWidth="1"/>
    <col min="13061" max="13061" width="23" style="523" customWidth="1"/>
    <col min="13062" max="13062" width="22.88671875" style="523" customWidth="1"/>
    <col min="13063" max="13063" width="23.44140625" style="523" customWidth="1"/>
    <col min="13064" max="13064" width="22" style="523" customWidth="1"/>
    <col min="13065" max="13065" width="7.5546875" style="523" customWidth="1"/>
    <col min="13066" max="13312" width="11.44140625" style="523"/>
    <col min="13313" max="13313" width="15.44140625" style="523" customWidth="1"/>
    <col min="13314" max="13314" width="3.88671875" style="523" customWidth="1"/>
    <col min="13315" max="13315" width="49.88671875" style="523" customWidth="1"/>
    <col min="13316" max="13316" width="22.5546875" style="523" customWidth="1"/>
    <col min="13317" max="13317" width="23" style="523" customWidth="1"/>
    <col min="13318" max="13318" width="22.88671875" style="523" customWidth="1"/>
    <col min="13319" max="13319" width="23.44140625" style="523" customWidth="1"/>
    <col min="13320" max="13320" width="22" style="523" customWidth="1"/>
    <col min="13321" max="13321" width="7.5546875" style="523" customWidth="1"/>
    <col min="13322" max="13568" width="11.44140625" style="523"/>
    <col min="13569" max="13569" width="15.44140625" style="523" customWidth="1"/>
    <col min="13570" max="13570" width="3.88671875" style="523" customWidth="1"/>
    <col min="13571" max="13571" width="49.88671875" style="523" customWidth="1"/>
    <col min="13572" max="13572" width="22.5546875" style="523" customWidth="1"/>
    <col min="13573" max="13573" width="23" style="523" customWidth="1"/>
    <col min="13574" max="13574" width="22.88671875" style="523" customWidth="1"/>
    <col min="13575" max="13575" width="23.44140625" style="523" customWidth="1"/>
    <col min="13576" max="13576" width="22" style="523" customWidth="1"/>
    <col min="13577" max="13577" width="7.5546875" style="523" customWidth="1"/>
    <col min="13578" max="13824" width="11.44140625" style="523"/>
    <col min="13825" max="13825" width="15.44140625" style="523" customWidth="1"/>
    <col min="13826" max="13826" width="3.88671875" style="523" customWidth="1"/>
    <col min="13827" max="13827" width="49.88671875" style="523" customWidth="1"/>
    <col min="13828" max="13828" width="22.5546875" style="523" customWidth="1"/>
    <col min="13829" max="13829" width="23" style="523" customWidth="1"/>
    <col min="13830" max="13830" width="22.88671875" style="523" customWidth="1"/>
    <col min="13831" max="13831" width="23.44140625" style="523" customWidth="1"/>
    <col min="13832" max="13832" width="22" style="523" customWidth="1"/>
    <col min="13833" max="13833" width="7.5546875" style="523" customWidth="1"/>
    <col min="13834" max="14080" width="11.44140625" style="523"/>
    <col min="14081" max="14081" width="15.44140625" style="523" customWidth="1"/>
    <col min="14082" max="14082" width="3.88671875" style="523" customWidth="1"/>
    <col min="14083" max="14083" width="49.88671875" style="523" customWidth="1"/>
    <col min="14084" max="14084" width="22.5546875" style="523" customWidth="1"/>
    <col min="14085" max="14085" width="23" style="523" customWidth="1"/>
    <col min="14086" max="14086" width="22.88671875" style="523" customWidth="1"/>
    <col min="14087" max="14087" width="23.44140625" style="523" customWidth="1"/>
    <col min="14088" max="14088" width="22" style="523" customWidth="1"/>
    <col min="14089" max="14089" width="7.5546875" style="523" customWidth="1"/>
    <col min="14090" max="14336" width="11.44140625" style="523"/>
    <col min="14337" max="14337" width="15.44140625" style="523" customWidth="1"/>
    <col min="14338" max="14338" width="3.88671875" style="523" customWidth="1"/>
    <col min="14339" max="14339" width="49.88671875" style="523" customWidth="1"/>
    <col min="14340" max="14340" width="22.5546875" style="523" customWidth="1"/>
    <col min="14341" max="14341" width="23" style="523" customWidth="1"/>
    <col min="14342" max="14342" width="22.88671875" style="523" customWidth="1"/>
    <col min="14343" max="14343" width="23.44140625" style="523" customWidth="1"/>
    <col min="14344" max="14344" width="22" style="523" customWidth="1"/>
    <col min="14345" max="14345" width="7.5546875" style="523" customWidth="1"/>
    <col min="14346" max="14592" width="11.44140625" style="523"/>
    <col min="14593" max="14593" width="15.44140625" style="523" customWidth="1"/>
    <col min="14594" max="14594" width="3.88671875" style="523" customWidth="1"/>
    <col min="14595" max="14595" width="49.88671875" style="523" customWidth="1"/>
    <col min="14596" max="14596" width="22.5546875" style="523" customWidth="1"/>
    <col min="14597" max="14597" width="23" style="523" customWidth="1"/>
    <col min="14598" max="14598" width="22.88671875" style="523" customWidth="1"/>
    <col min="14599" max="14599" width="23.44140625" style="523" customWidth="1"/>
    <col min="14600" max="14600" width="22" style="523" customWidth="1"/>
    <col min="14601" max="14601" width="7.5546875" style="523" customWidth="1"/>
    <col min="14602" max="14848" width="11.44140625" style="523"/>
    <col min="14849" max="14849" width="15.44140625" style="523" customWidth="1"/>
    <col min="14850" max="14850" width="3.88671875" style="523" customWidth="1"/>
    <col min="14851" max="14851" width="49.88671875" style="523" customWidth="1"/>
    <col min="14852" max="14852" width="22.5546875" style="523" customWidth="1"/>
    <col min="14853" max="14853" width="23" style="523" customWidth="1"/>
    <col min="14854" max="14854" width="22.88671875" style="523" customWidth="1"/>
    <col min="14855" max="14855" width="23.44140625" style="523" customWidth="1"/>
    <col min="14856" max="14856" width="22" style="523" customWidth="1"/>
    <col min="14857" max="14857" width="7.5546875" style="523" customWidth="1"/>
    <col min="14858" max="15104" width="11.44140625" style="523"/>
    <col min="15105" max="15105" width="15.44140625" style="523" customWidth="1"/>
    <col min="15106" max="15106" width="3.88671875" style="523" customWidth="1"/>
    <col min="15107" max="15107" width="49.88671875" style="523" customWidth="1"/>
    <col min="15108" max="15108" width="22.5546875" style="523" customWidth="1"/>
    <col min="15109" max="15109" width="23" style="523" customWidth="1"/>
    <col min="15110" max="15110" width="22.88671875" style="523" customWidth="1"/>
    <col min="15111" max="15111" width="23.44140625" style="523" customWidth="1"/>
    <col min="15112" max="15112" width="22" style="523" customWidth="1"/>
    <col min="15113" max="15113" width="7.5546875" style="523" customWidth="1"/>
    <col min="15114" max="15360" width="11.44140625" style="523"/>
    <col min="15361" max="15361" width="15.44140625" style="523" customWidth="1"/>
    <col min="15362" max="15362" width="3.88671875" style="523" customWidth="1"/>
    <col min="15363" max="15363" width="49.88671875" style="523" customWidth="1"/>
    <col min="15364" max="15364" width="22.5546875" style="523" customWidth="1"/>
    <col min="15365" max="15365" width="23" style="523" customWidth="1"/>
    <col min="15366" max="15366" width="22.88671875" style="523" customWidth="1"/>
    <col min="15367" max="15367" width="23.44140625" style="523" customWidth="1"/>
    <col min="15368" max="15368" width="22" style="523" customWidth="1"/>
    <col min="15369" max="15369" width="7.5546875" style="523" customWidth="1"/>
    <col min="15370" max="15616" width="11.44140625" style="523"/>
    <col min="15617" max="15617" width="15.44140625" style="523" customWidth="1"/>
    <col min="15618" max="15618" width="3.88671875" style="523" customWidth="1"/>
    <col min="15619" max="15619" width="49.88671875" style="523" customWidth="1"/>
    <col min="15620" max="15620" width="22.5546875" style="523" customWidth="1"/>
    <col min="15621" max="15621" width="23" style="523" customWidth="1"/>
    <col min="15622" max="15622" width="22.88671875" style="523" customWidth="1"/>
    <col min="15623" max="15623" width="23.44140625" style="523" customWidth="1"/>
    <col min="15624" max="15624" width="22" style="523" customWidth="1"/>
    <col min="15625" max="15625" width="7.5546875" style="523" customWidth="1"/>
    <col min="15626" max="15872" width="11.44140625" style="523"/>
    <col min="15873" max="15873" width="15.44140625" style="523" customWidth="1"/>
    <col min="15874" max="15874" width="3.88671875" style="523" customWidth="1"/>
    <col min="15875" max="15875" width="49.88671875" style="523" customWidth="1"/>
    <col min="15876" max="15876" width="22.5546875" style="523" customWidth="1"/>
    <col min="15877" max="15877" width="23" style="523" customWidth="1"/>
    <col min="15878" max="15878" width="22.88671875" style="523" customWidth="1"/>
    <col min="15879" max="15879" width="23.44140625" style="523" customWidth="1"/>
    <col min="15880" max="15880" width="22" style="523" customWidth="1"/>
    <col min="15881" max="15881" width="7.5546875" style="523" customWidth="1"/>
    <col min="15882" max="16128" width="11.44140625" style="523"/>
    <col min="16129" max="16129" width="15.44140625" style="523" customWidth="1"/>
    <col min="16130" max="16130" width="3.88671875" style="523" customWidth="1"/>
    <col min="16131" max="16131" width="49.88671875" style="523" customWidth="1"/>
    <col min="16132" max="16132" width="22.5546875" style="523" customWidth="1"/>
    <col min="16133" max="16133" width="23" style="523" customWidth="1"/>
    <col min="16134" max="16134" width="22.88671875" style="523" customWidth="1"/>
    <col min="16135" max="16135" width="23.44140625" style="523" customWidth="1"/>
    <col min="16136" max="16136" width="22" style="523" customWidth="1"/>
    <col min="16137" max="16137" width="7.5546875" style="523" customWidth="1"/>
    <col min="16138" max="16384" width="11.44140625" style="523"/>
  </cols>
  <sheetData>
    <row r="1" spans="1:8" ht="15" thickBot="1" x14ac:dyDescent="0.35"/>
    <row r="2" spans="1:8" x14ac:dyDescent="0.3">
      <c r="A2" s="2007" t="s">
        <v>1</v>
      </c>
      <c r="B2" s="2008"/>
      <c r="C2" s="2008"/>
      <c r="D2" s="2008"/>
      <c r="E2" s="2008"/>
      <c r="F2" s="2008"/>
      <c r="G2" s="2008"/>
      <c r="H2" s="2009"/>
    </row>
    <row r="3" spans="1:8" ht="11.25" customHeight="1" x14ac:dyDescent="0.3">
      <c r="A3" s="2004" t="s">
        <v>115</v>
      </c>
      <c r="B3" s="2005"/>
      <c r="C3" s="2005"/>
      <c r="D3" s="2005"/>
      <c r="E3" s="2005"/>
      <c r="F3" s="2005"/>
      <c r="G3" s="2005"/>
      <c r="H3" s="2006"/>
    </row>
    <row r="4" spans="1:8" ht="0.75" customHeight="1" x14ac:dyDescent="0.3">
      <c r="A4" s="526"/>
      <c r="H4" s="527"/>
    </row>
    <row r="5" spans="1:8" ht="21.75" customHeight="1" x14ac:dyDescent="0.3">
      <c r="A5" s="528" t="s">
        <v>0</v>
      </c>
      <c r="H5" s="527"/>
    </row>
    <row r="6" spans="1:8" ht="16.5" hidden="1" customHeight="1" x14ac:dyDescent="0.3">
      <c r="A6" s="526"/>
      <c r="H6" s="529"/>
    </row>
    <row r="7" spans="1:8" ht="21.75" customHeight="1" thickBot="1" x14ac:dyDescent="0.35">
      <c r="A7" s="526" t="s">
        <v>116</v>
      </c>
      <c r="C7" s="524" t="s">
        <v>4</v>
      </c>
      <c r="E7" s="525" t="s">
        <v>117</v>
      </c>
      <c r="F7" s="525" t="s">
        <v>241</v>
      </c>
      <c r="G7" s="525" t="s">
        <v>118</v>
      </c>
      <c r="H7" s="527"/>
    </row>
    <row r="8" spans="1:8" ht="9.75" hidden="1" customHeight="1" thickBot="1" x14ac:dyDescent="0.35">
      <c r="A8" s="530"/>
      <c r="B8" s="531"/>
      <c r="C8" s="532"/>
      <c r="D8" s="533"/>
      <c r="E8" s="533"/>
      <c r="F8" s="533"/>
      <c r="G8" s="533"/>
      <c r="H8" s="534"/>
    </row>
    <row r="9" spans="1:8" ht="15" thickBot="1" x14ac:dyDescent="0.35">
      <c r="A9" s="535"/>
      <c r="B9" s="536"/>
      <c r="C9" s="537"/>
      <c r="D9" s="538"/>
      <c r="E9" s="538"/>
      <c r="F9" s="538"/>
      <c r="G9" s="538"/>
      <c r="H9" s="539"/>
    </row>
    <row r="10" spans="1:8" ht="39" customHeight="1" thickBot="1" x14ac:dyDescent="0.35">
      <c r="A10" s="540" t="s">
        <v>119</v>
      </c>
      <c r="B10" s="541"/>
      <c r="C10" s="541" t="s">
        <v>120</v>
      </c>
      <c r="D10" s="542" t="s">
        <v>121</v>
      </c>
      <c r="E10" s="542" t="s">
        <v>122</v>
      </c>
      <c r="F10" s="542" t="s">
        <v>123</v>
      </c>
      <c r="G10" s="542" t="s">
        <v>124</v>
      </c>
      <c r="H10" s="543" t="s">
        <v>125</v>
      </c>
    </row>
    <row r="11" spans="1:8" s="549" customFormat="1" ht="16.2" thickBot="1" x14ac:dyDescent="0.35">
      <c r="A11" s="544" t="s">
        <v>13</v>
      </c>
      <c r="B11" s="545"/>
      <c r="C11" s="546" t="s">
        <v>14</v>
      </c>
      <c r="D11" s="547">
        <f>+D12+D58+D117</f>
        <v>69284009651</v>
      </c>
      <c r="E11" s="547">
        <f>+E12+E58+E117</f>
        <v>57631526588.440002</v>
      </c>
      <c r="F11" s="547">
        <f>+F12+F58+F117</f>
        <v>40137571174.809998</v>
      </c>
      <c r="G11" s="547">
        <f>+G12+G58+G117</f>
        <v>34374203375.660004</v>
      </c>
      <c r="H11" s="548">
        <f>+H12+H58+H117</f>
        <v>33760262975.66</v>
      </c>
    </row>
    <row r="12" spans="1:8" ht="15.6" x14ac:dyDescent="0.3">
      <c r="A12" s="550">
        <v>1</v>
      </c>
      <c r="B12" s="551"/>
      <c r="C12" s="552" t="s">
        <v>15</v>
      </c>
      <c r="D12" s="553">
        <f>+D13</f>
        <v>51272894218</v>
      </c>
      <c r="E12" s="553">
        <f>+E13</f>
        <v>48084326004</v>
      </c>
      <c r="F12" s="553">
        <f>+F13</f>
        <v>30823216690</v>
      </c>
      <c r="G12" s="553">
        <f>+G13</f>
        <v>28087027337</v>
      </c>
      <c r="H12" s="554">
        <f>+H13</f>
        <v>27473086937</v>
      </c>
    </row>
    <row r="13" spans="1:8" ht="15.6" x14ac:dyDescent="0.3">
      <c r="A13" s="555">
        <v>10</v>
      </c>
      <c r="B13" s="556"/>
      <c r="C13" s="557" t="s">
        <v>15</v>
      </c>
      <c r="D13" s="558">
        <f>+D14+D34+D37</f>
        <v>51272894218</v>
      </c>
      <c r="E13" s="558">
        <f>+E14+E34+E37</f>
        <v>48084326004</v>
      </c>
      <c r="F13" s="558">
        <f>+F14+F34+F37</f>
        <v>30823216690</v>
      </c>
      <c r="G13" s="558">
        <f>+G14+G34+G37</f>
        <v>28087027337</v>
      </c>
      <c r="H13" s="559">
        <f>+H14+H34+H37</f>
        <v>27473086937</v>
      </c>
    </row>
    <row r="14" spans="1:8" ht="14.25" customHeight="1" x14ac:dyDescent="0.3">
      <c r="A14" s="555">
        <v>101</v>
      </c>
      <c r="B14" s="556"/>
      <c r="C14" s="557" t="s">
        <v>16</v>
      </c>
      <c r="D14" s="558">
        <f>+D15+D19+D22+D30+D33</f>
        <v>33249543984</v>
      </c>
      <c r="E14" s="558">
        <f>+E15+E19+E22+E30</f>
        <v>30613709905</v>
      </c>
      <c r="F14" s="558">
        <f>+F15+F19+F22+F30</f>
        <v>17804195927</v>
      </c>
      <c r="G14" s="558">
        <f>+G15+G19+G22+G30</f>
        <v>17739475660</v>
      </c>
      <c r="H14" s="559">
        <f>+H15+H19+H22+H30</f>
        <v>17739475660</v>
      </c>
    </row>
    <row r="15" spans="1:8" ht="15.6" x14ac:dyDescent="0.3">
      <c r="A15" s="555">
        <v>1011</v>
      </c>
      <c r="B15" s="556"/>
      <c r="C15" s="557" t="s">
        <v>126</v>
      </c>
      <c r="D15" s="558">
        <f>SUM(D16:D18)</f>
        <v>21385056936</v>
      </c>
      <c r="E15" s="558">
        <f>SUM(E16:E18)</f>
        <v>21385056936</v>
      </c>
      <c r="F15" s="558">
        <f>SUM(F16:F18)</f>
        <v>13468758900</v>
      </c>
      <c r="G15" s="558">
        <f>SUM(G16:G18)</f>
        <v>13404038633</v>
      </c>
      <c r="H15" s="559">
        <f>SUM(H16:H18)</f>
        <v>13404038633</v>
      </c>
    </row>
    <row r="16" spans="1:8" ht="15.6" x14ac:dyDescent="0.3">
      <c r="A16" s="555">
        <v>10111</v>
      </c>
      <c r="B16" s="556">
        <v>20</v>
      </c>
      <c r="C16" s="557" t="s">
        <v>18</v>
      </c>
      <c r="D16" s="558">
        <v>20072456140</v>
      </c>
      <c r="E16" s="558">
        <v>20072456140</v>
      </c>
      <c r="F16" s="558">
        <v>12640719345</v>
      </c>
      <c r="G16" s="558">
        <v>12640719345</v>
      </c>
      <c r="H16" s="559">
        <v>12640719345</v>
      </c>
    </row>
    <row r="17" spans="1:8" ht="15.6" x14ac:dyDescent="0.3">
      <c r="A17" s="555">
        <v>10112</v>
      </c>
      <c r="B17" s="556">
        <v>20</v>
      </c>
      <c r="C17" s="557" t="s">
        <v>19</v>
      </c>
      <c r="D17" s="558">
        <v>1120980658</v>
      </c>
      <c r="E17" s="558">
        <v>1120980658</v>
      </c>
      <c r="F17" s="558">
        <v>722992927</v>
      </c>
      <c r="G17" s="558">
        <v>722992927</v>
      </c>
      <c r="H17" s="559">
        <v>722992927</v>
      </c>
    </row>
    <row r="18" spans="1:8" ht="20.25" customHeight="1" x14ac:dyDescent="0.3">
      <c r="A18" s="555">
        <v>10114</v>
      </c>
      <c r="B18" s="556">
        <v>20</v>
      </c>
      <c r="C18" s="557" t="s">
        <v>20</v>
      </c>
      <c r="D18" s="558">
        <v>191620138</v>
      </c>
      <c r="E18" s="558">
        <v>191620138</v>
      </c>
      <c r="F18" s="558">
        <v>105046628</v>
      </c>
      <c r="G18" s="558">
        <v>40326361</v>
      </c>
      <c r="H18" s="559">
        <v>40326361</v>
      </c>
    </row>
    <row r="19" spans="1:8" ht="15.6" x14ac:dyDescent="0.3">
      <c r="A19" s="555">
        <v>1014</v>
      </c>
      <c r="B19" s="556"/>
      <c r="C19" s="557" t="s">
        <v>21</v>
      </c>
      <c r="D19" s="558">
        <f>SUM(D20:D21)</f>
        <v>4304408326</v>
      </c>
      <c r="E19" s="558">
        <f>SUM(E20:E21)</f>
        <v>4304408326</v>
      </c>
      <c r="F19" s="558">
        <f>SUM(F20:F21)</f>
        <v>2243511725</v>
      </c>
      <c r="G19" s="558">
        <f>SUM(G20:G21)</f>
        <v>2243511725</v>
      </c>
      <c r="H19" s="559">
        <f>SUM(H20:H21)</f>
        <v>2243511725</v>
      </c>
    </row>
    <row r="20" spans="1:8" ht="15.6" x14ac:dyDescent="0.3">
      <c r="A20" s="555">
        <v>10141</v>
      </c>
      <c r="B20" s="556">
        <v>20</v>
      </c>
      <c r="C20" s="557" t="s">
        <v>22</v>
      </c>
      <c r="D20" s="558">
        <v>777355830</v>
      </c>
      <c r="E20" s="558">
        <v>777355830</v>
      </c>
      <c r="F20" s="558">
        <v>454559866</v>
      </c>
      <c r="G20" s="558">
        <v>454559866</v>
      </c>
      <c r="H20" s="559">
        <v>454559866</v>
      </c>
    </row>
    <row r="21" spans="1:8" ht="15.6" x14ac:dyDescent="0.3">
      <c r="A21" s="555">
        <v>10142</v>
      </c>
      <c r="B21" s="556">
        <v>20</v>
      </c>
      <c r="C21" s="557" t="s">
        <v>23</v>
      </c>
      <c r="D21" s="558">
        <v>3527052496</v>
      </c>
      <c r="E21" s="560">
        <v>3527052496</v>
      </c>
      <c r="F21" s="558">
        <v>1788951859</v>
      </c>
      <c r="G21" s="558">
        <v>1788951859</v>
      </c>
      <c r="H21" s="559">
        <v>1788951859</v>
      </c>
    </row>
    <row r="22" spans="1:8" ht="15.75" customHeight="1" x14ac:dyDescent="0.3">
      <c r="A22" s="555">
        <v>1015</v>
      </c>
      <c r="B22" s="556"/>
      <c r="C22" s="557" t="s">
        <v>24</v>
      </c>
      <c r="D22" s="558">
        <f>SUM(D23:D29)</f>
        <v>4721278363</v>
      </c>
      <c r="E22" s="558">
        <f>SUM(E23:E29)</f>
        <v>4721278363</v>
      </c>
      <c r="F22" s="558">
        <f>SUM(F23:F29)</f>
        <v>1942964753</v>
      </c>
      <c r="G22" s="558">
        <f>SUM(G23:G29)</f>
        <v>1942964753</v>
      </c>
      <c r="H22" s="559">
        <f>SUM(H23:H29)</f>
        <v>1942964753</v>
      </c>
    </row>
    <row r="23" spans="1:8" ht="15.6" x14ac:dyDescent="0.3">
      <c r="A23" s="555">
        <v>10152</v>
      </c>
      <c r="B23" s="556">
        <v>20</v>
      </c>
      <c r="C23" s="557" t="s">
        <v>25</v>
      </c>
      <c r="D23" s="558">
        <v>731342122</v>
      </c>
      <c r="E23" s="558">
        <v>731342122</v>
      </c>
      <c r="F23" s="558">
        <v>285266226</v>
      </c>
      <c r="G23" s="558">
        <v>285266226</v>
      </c>
      <c r="H23" s="559">
        <v>285266226</v>
      </c>
    </row>
    <row r="24" spans="1:8" ht="15.6" x14ac:dyDescent="0.3">
      <c r="A24" s="555">
        <v>10155</v>
      </c>
      <c r="B24" s="556">
        <v>20</v>
      </c>
      <c r="C24" s="557" t="s">
        <v>26</v>
      </c>
      <c r="D24" s="558">
        <v>152324729</v>
      </c>
      <c r="E24" s="558">
        <v>152324729</v>
      </c>
      <c r="F24" s="558">
        <v>66153453</v>
      </c>
      <c r="G24" s="558">
        <v>66153453</v>
      </c>
      <c r="H24" s="559">
        <v>66153453</v>
      </c>
    </row>
    <row r="25" spans="1:8" ht="15.6" x14ac:dyDescent="0.3">
      <c r="A25" s="555">
        <v>101512</v>
      </c>
      <c r="B25" s="556">
        <v>20</v>
      </c>
      <c r="C25" s="557" t="s">
        <v>127</v>
      </c>
      <c r="D25" s="558">
        <v>2100000</v>
      </c>
      <c r="E25" s="558">
        <v>2100000</v>
      </c>
      <c r="F25" s="558">
        <v>1068761</v>
      </c>
      <c r="G25" s="558">
        <v>1068761</v>
      </c>
      <c r="H25" s="559">
        <v>1068761</v>
      </c>
    </row>
    <row r="26" spans="1:8" ht="15.6" x14ac:dyDescent="0.3">
      <c r="A26" s="555">
        <v>101514</v>
      </c>
      <c r="B26" s="556">
        <v>20</v>
      </c>
      <c r="C26" s="557" t="s">
        <v>128</v>
      </c>
      <c r="D26" s="558">
        <v>1012895274</v>
      </c>
      <c r="E26" s="558">
        <v>1012895274</v>
      </c>
      <c r="F26" s="560">
        <v>1000811307</v>
      </c>
      <c r="G26" s="560">
        <v>1000811307</v>
      </c>
      <c r="H26" s="561">
        <v>1000811307</v>
      </c>
    </row>
    <row r="27" spans="1:8" ht="15.6" x14ac:dyDescent="0.3">
      <c r="A27" s="555">
        <v>101515</v>
      </c>
      <c r="B27" s="556">
        <v>20</v>
      </c>
      <c r="C27" s="557" t="s">
        <v>28</v>
      </c>
      <c r="D27" s="558">
        <v>1012389369</v>
      </c>
      <c r="E27" s="558">
        <v>1012389369</v>
      </c>
      <c r="F27" s="558">
        <v>550156491</v>
      </c>
      <c r="G27" s="558">
        <v>550156491</v>
      </c>
      <c r="H27" s="559">
        <v>550156491</v>
      </c>
    </row>
    <row r="28" spans="1:8" ht="15.6" x14ac:dyDescent="0.3">
      <c r="A28" s="555">
        <v>101516</v>
      </c>
      <c r="B28" s="556">
        <v>20</v>
      </c>
      <c r="C28" s="557" t="s">
        <v>29</v>
      </c>
      <c r="D28" s="558">
        <v>1742247417</v>
      </c>
      <c r="E28" s="558">
        <v>1742247417</v>
      </c>
      <c r="F28" s="558">
        <v>6220411</v>
      </c>
      <c r="G28" s="558">
        <v>6220411</v>
      </c>
      <c r="H28" s="559">
        <v>6220411</v>
      </c>
    </row>
    <row r="29" spans="1:8" ht="15.6" x14ac:dyDescent="0.3">
      <c r="A29" s="555">
        <v>101592</v>
      </c>
      <c r="B29" s="556">
        <v>20</v>
      </c>
      <c r="C29" s="557" t="s">
        <v>129</v>
      </c>
      <c r="D29" s="558">
        <v>67979452</v>
      </c>
      <c r="E29" s="558">
        <v>67979452</v>
      </c>
      <c r="F29" s="558">
        <v>33288104</v>
      </c>
      <c r="G29" s="558">
        <v>33288104</v>
      </c>
      <c r="H29" s="559">
        <v>33288104</v>
      </c>
    </row>
    <row r="30" spans="1:8" ht="31.2" x14ac:dyDescent="0.3">
      <c r="A30" s="555">
        <v>1019</v>
      </c>
      <c r="B30" s="556"/>
      <c r="C30" s="557" t="s">
        <v>31</v>
      </c>
      <c r="D30" s="558">
        <f>+D31+D32</f>
        <v>202966280</v>
      </c>
      <c r="E30" s="558">
        <f>+E31+E32</f>
        <v>202966280</v>
      </c>
      <c r="F30" s="558">
        <f>+F31+F32</f>
        <v>148960549</v>
      </c>
      <c r="G30" s="558">
        <f>+G31+G32</f>
        <v>148960549</v>
      </c>
      <c r="H30" s="559">
        <f>+H31+H32</f>
        <v>148960549</v>
      </c>
    </row>
    <row r="31" spans="1:8" ht="15.6" x14ac:dyDescent="0.3">
      <c r="A31" s="555">
        <v>10191</v>
      </c>
      <c r="B31" s="556">
        <v>20</v>
      </c>
      <c r="C31" s="557" t="s">
        <v>32</v>
      </c>
      <c r="D31" s="558">
        <v>100182861</v>
      </c>
      <c r="E31" s="558">
        <v>100182861</v>
      </c>
      <c r="F31" s="558">
        <v>53155944</v>
      </c>
      <c r="G31" s="558">
        <v>53155944</v>
      </c>
      <c r="H31" s="559">
        <v>53155944</v>
      </c>
    </row>
    <row r="32" spans="1:8" ht="15.6" x14ac:dyDescent="0.3">
      <c r="A32" s="555">
        <v>10193</v>
      </c>
      <c r="B32" s="556">
        <v>20</v>
      </c>
      <c r="C32" s="557" t="s">
        <v>33</v>
      </c>
      <c r="D32" s="558">
        <v>102783419</v>
      </c>
      <c r="E32" s="558">
        <v>102783419</v>
      </c>
      <c r="F32" s="558">
        <v>95804605</v>
      </c>
      <c r="G32" s="558">
        <v>95804605</v>
      </c>
      <c r="H32" s="559">
        <v>95804605</v>
      </c>
    </row>
    <row r="33" spans="1:8" ht="30.75" customHeight="1" x14ac:dyDescent="0.3">
      <c r="A33" s="555">
        <v>10110</v>
      </c>
      <c r="B33" s="556">
        <v>20</v>
      </c>
      <c r="C33" s="557" t="s">
        <v>130</v>
      </c>
      <c r="D33" s="562">
        <v>2635834079</v>
      </c>
      <c r="E33" s="558">
        <v>0</v>
      </c>
      <c r="F33" s="558">
        <v>0</v>
      </c>
      <c r="G33" s="558">
        <v>0</v>
      </c>
      <c r="H33" s="559">
        <v>0</v>
      </c>
    </row>
    <row r="34" spans="1:8" ht="15.6" x14ac:dyDescent="0.3">
      <c r="A34" s="555">
        <v>102</v>
      </c>
      <c r="B34" s="556"/>
      <c r="C34" s="557" t="s">
        <v>34</v>
      </c>
      <c r="D34" s="560">
        <f>SUM(D35:D36)</f>
        <v>8911457434</v>
      </c>
      <c r="E34" s="560">
        <f>SUM(E35:E36)</f>
        <v>8358723299</v>
      </c>
      <c r="F34" s="560">
        <f>SUM(F35:F36)</f>
        <v>7299436061</v>
      </c>
      <c r="G34" s="560">
        <f>SUM(G35:G36)</f>
        <v>4627966975</v>
      </c>
      <c r="H34" s="561">
        <f>SUM(H35:H36)</f>
        <v>4627966975</v>
      </c>
    </row>
    <row r="35" spans="1:8" ht="15.6" x14ac:dyDescent="0.3">
      <c r="A35" s="555">
        <v>10212</v>
      </c>
      <c r="B35" s="556">
        <v>20</v>
      </c>
      <c r="C35" s="557" t="s">
        <v>35</v>
      </c>
      <c r="D35" s="558">
        <v>590000000</v>
      </c>
      <c r="E35" s="558">
        <v>484174874</v>
      </c>
      <c r="F35" s="558">
        <v>315409419</v>
      </c>
      <c r="G35" s="558">
        <v>24531536</v>
      </c>
      <c r="H35" s="559">
        <v>24531536</v>
      </c>
    </row>
    <row r="36" spans="1:8" ht="15.6" x14ac:dyDescent="0.3">
      <c r="A36" s="555">
        <v>10214</v>
      </c>
      <c r="B36" s="556">
        <v>20</v>
      </c>
      <c r="C36" s="557" t="s">
        <v>36</v>
      </c>
      <c r="D36" s="558">
        <v>8321457434</v>
      </c>
      <c r="E36" s="558">
        <v>7874548425</v>
      </c>
      <c r="F36" s="558">
        <v>6984026642</v>
      </c>
      <c r="G36" s="558">
        <v>4603435439</v>
      </c>
      <c r="H36" s="559">
        <v>4603435439</v>
      </c>
    </row>
    <row r="37" spans="1:8" ht="31.5" customHeight="1" x14ac:dyDescent="0.3">
      <c r="A37" s="555">
        <v>105</v>
      </c>
      <c r="B37" s="556"/>
      <c r="C37" s="557" t="s">
        <v>131</v>
      </c>
      <c r="D37" s="558">
        <f>+D38+D42+D46+D47</f>
        <v>9111892800</v>
      </c>
      <c r="E37" s="558">
        <f>+E38+E42+E46+E47</f>
        <v>9111892800</v>
      </c>
      <c r="F37" s="558">
        <f>+F38+F42+F46+F47</f>
        <v>5719584702</v>
      </c>
      <c r="G37" s="558">
        <f>+G38+G42+G46+G47</f>
        <v>5719584702</v>
      </c>
      <c r="H37" s="559">
        <f>+H38+H42+H46+H47</f>
        <v>5105644302</v>
      </c>
    </row>
    <row r="38" spans="1:8" ht="15.6" x14ac:dyDescent="0.3">
      <c r="A38" s="555">
        <v>1051</v>
      </c>
      <c r="B38" s="556"/>
      <c r="C38" s="557" t="s">
        <v>38</v>
      </c>
      <c r="D38" s="558">
        <f>SUM(D39:D41)</f>
        <v>4924245681</v>
      </c>
      <c r="E38" s="558">
        <f>SUM(E39:E41)</f>
        <v>4924245681</v>
      </c>
      <c r="F38" s="558">
        <f>SUM(F39:F41)</f>
        <v>2828528229</v>
      </c>
      <c r="G38" s="558">
        <f>SUM(G39:G41)</f>
        <v>2828528229</v>
      </c>
      <c r="H38" s="559">
        <f>SUM(H39:H41)</f>
        <v>2426459729</v>
      </c>
    </row>
    <row r="39" spans="1:8" ht="15.6" x14ac:dyDescent="0.3">
      <c r="A39" s="555">
        <v>10511</v>
      </c>
      <c r="B39" s="556">
        <v>20</v>
      </c>
      <c r="C39" s="557" t="s">
        <v>39</v>
      </c>
      <c r="D39" s="558">
        <v>1044978140</v>
      </c>
      <c r="E39" s="558">
        <v>1044978140</v>
      </c>
      <c r="F39" s="558">
        <v>614397200</v>
      </c>
      <c r="G39" s="558">
        <v>614397200</v>
      </c>
      <c r="H39" s="559">
        <v>532769600</v>
      </c>
    </row>
    <row r="40" spans="1:8" ht="31.2" x14ac:dyDescent="0.3">
      <c r="A40" s="555">
        <v>10513</v>
      </c>
      <c r="B40" s="556">
        <v>20</v>
      </c>
      <c r="C40" s="557" t="s">
        <v>132</v>
      </c>
      <c r="D40" s="558">
        <v>1750775142</v>
      </c>
      <c r="E40" s="558">
        <v>1750775142</v>
      </c>
      <c r="F40" s="558">
        <v>1006282404</v>
      </c>
      <c r="G40" s="558">
        <v>1006282404</v>
      </c>
      <c r="H40" s="559">
        <v>860815104</v>
      </c>
    </row>
    <row r="41" spans="1:8" ht="15.6" x14ac:dyDescent="0.3">
      <c r="A41" s="555">
        <v>10514</v>
      </c>
      <c r="B41" s="556">
        <v>20</v>
      </c>
      <c r="C41" s="557" t="s">
        <v>41</v>
      </c>
      <c r="D41" s="558">
        <v>2128492399</v>
      </c>
      <c r="E41" s="558">
        <v>2128492399</v>
      </c>
      <c r="F41" s="558">
        <v>1207848625</v>
      </c>
      <c r="G41" s="558">
        <v>1207848625</v>
      </c>
      <c r="H41" s="559">
        <v>1032875025</v>
      </c>
    </row>
    <row r="42" spans="1:8" ht="15.6" x14ac:dyDescent="0.3">
      <c r="A42" s="555">
        <v>1052</v>
      </c>
      <c r="B42" s="556"/>
      <c r="C42" s="557" t="s">
        <v>133</v>
      </c>
      <c r="D42" s="558">
        <f>+D43+D44+D45</f>
        <v>2862507970</v>
      </c>
      <c r="E42" s="558">
        <f>+E43+E44+E45</f>
        <v>2862507970</v>
      </c>
      <c r="F42" s="558">
        <f>+F43+F44+F45</f>
        <v>2123009363</v>
      </c>
      <c r="G42" s="558">
        <f>+G43+G44+G45</f>
        <v>2123009363</v>
      </c>
      <c r="H42" s="559">
        <f>+H43+H44+H45</f>
        <v>2013186063</v>
      </c>
    </row>
    <row r="43" spans="1:8" ht="15.6" x14ac:dyDescent="0.3">
      <c r="A43" s="555">
        <v>10522</v>
      </c>
      <c r="B43" s="556">
        <v>20</v>
      </c>
      <c r="C43" s="557" t="s">
        <v>43</v>
      </c>
      <c r="D43" s="558">
        <v>1532106631</v>
      </c>
      <c r="E43" s="558">
        <v>1532106631</v>
      </c>
      <c r="F43" s="558">
        <v>1366379211</v>
      </c>
      <c r="G43" s="558">
        <v>1366379211</v>
      </c>
      <c r="H43" s="559">
        <v>1366379211</v>
      </c>
    </row>
    <row r="44" spans="1:8" ht="31.2" x14ac:dyDescent="0.3">
      <c r="A44" s="555">
        <v>10523</v>
      </c>
      <c r="B44" s="556">
        <v>20</v>
      </c>
      <c r="C44" s="557" t="s">
        <v>44</v>
      </c>
      <c r="D44" s="558">
        <v>1197417320</v>
      </c>
      <c r="E44" s="558">
        <v>1197417320</v>
      </c>
      <c r="F44" s="558">
        <v>686784036</v>
      </c>
      <c r="G44" s="558">
        <v>686784036</v>
      </c>
      <c r="H44" s="559">
        <v>586561336</v>
      </c>
    </row>
    <row r="45" spans="1:8" ht="46.8" x14ac:dyDescent="0.3">
      <c r="A45" s="555">
        <v>10527</v>
      </c>
      <c r="B45" s="556">
        <v>20</v>
      </c>
      <c r="C45" s="557" t="s">
        <v>134</v>
      </c>
      <c r="D45" s="558">
        <v>132984019</v>
      </c>
      <c r="E45" s="558">
        <v>132984019</v>
      </c>
      <c r="F45" s="558">
        <v>69846116</v>
      </c>
      <c r="G45" s="558">
        <v>69846116</v>
      </c>
      <c r="H45" s="559">
        <v>60245516</v>
      </c>
    </row>
    <row r="46" spans="1:8" ht="15.6" x14ac:dyDescent="0.3">
      <c r="A46" s="555">
        <v>1056</v>
      </c>
      <c r="B46" s="556">
        <v>20</v>
      </c>
      <c r="C46" s="557" t="s">
        <v>46</v>
      </c>
      <c r="D46" s="558">
        <v>792189259</v>
      </c>
      <c r="E46" s="558">
        <v>792189259</v>
      </c>
      <c r="F46" s="558">
        <v>460816470</v>
      </c>
      <c r="G46" s="558">
        <v>460816470</v>
      </c>
      <c r="H46" s="559">
        <v>399586570</v>
      </c>
    </row>
    <row r="47" spans="1:8" ht="16.2" thickBot="1" x14ac:dyDescent="0.35">
      <c r="A47" s="563">
        <v>1057</v>
      </c>
      <c r="B47" s="564">
        <v>20</v>
      </c>
      <c r="C47" s="565" t="s">
        <v>47</v>
      </c>
      <c r="D47" s="566">
        <v>532949890</v>
      </c>
      <c r="E47" s="566">
        <v>532949890</v>
      </c>
      <c r="F47" s="566">
        <v>307230640</v>
      </c>
      <c r="G47" s="566">
        <v>307230640</v>
      </c>
      <c r="H47" s="567">
        <v>266411940</v>
      </c>
    </row>
    <row r="48" spans="1:8" ht="6" customHeight="1" thickBot="1" x14ac:dyDescent="0.35">
      <c r="A48" s="568"/>
      <c r="B48" s="569"/>
      <c r="C48" s="570"/>
      <c r="D48" s="571"/>
      <c r="E48" s="571"/>
      <c r="F48" s="572"/>
      <c r="G48" s="571"/>
      <c r="H48" s="573"/>
    </row>
    <row r="49" spans="1:8" x14ac:dyDescent="0.3">
      <c r="A49" s="2007" t="s">
        <v>1</v>
      </c>
      <c r="B49" s="2008"/>
      <c r="C49" s="2008"/>
      <c r="D49" s="2008"/>
      <c r="E49" s="2008"/>
      <c r="F49" s="2008"/>
      <c r="G49" s="2008"/>
      <c r="H49" s="2009"/>
    </row>
    <row r="50" spans="1:8" x14ac:dyDescent="0.3">
      <c r="A50" s="2004" t="s">
        <v>115</v>
      </c>
      <c r="B50" s="2005"/>
      <c r="C50" s="2005"/>
      <c r="D50" s="2005"/>
      <c r="E50" s="2005"/>
      <c r="F50" s="2005"/>
      <c r="G50" s="2005"/>
      <c r="H50" s="2006"/>
    </row>
    <row r="51" spans="1:8" hidden="1" x14ac:dyDescent="0.3">
      <c r="A51" s="526"/>
      <c r="H51" s="527"/>
    </row>
    <row r="52" spans="1:8" x14ac:dyDescent="0.3">
      <c r="A52" s="528" t="s">
        <v>0</v>
      </c>
      <c r="D52" s="574"/>
      <c r="H52" s="527"/>
    </row>
    <row r="53" spans="1:8" ht="1.5" customHeight="1" x14ac:dyDescent="0.3">
      <c r="A53" s="526"/>
      <c r="H53" s="529"/>
    </row>
    <row r="54" spans="1:8" ht="21" customHeight="1" thickBot="1" x14ac:dyDescent="0.35">
      <c r="A54" s="526" t="s">
        <v>116</v>
      </c>
      <c r="C54" s="524" t="s">
        <v>4</v>
      </c>
      <c r="E54" s="525" t="str">
        <f>E7</f>
        <v>MES:</v>
      </c>
      <c r="F54" s="525" t="str">
        <f>F7</f>
        <v>JULIO</v>
      </c>
      <c r="G54" s="525" t="str">
        <f>G7</f>
        <v xml:space="preserve">                                VIGENCIA FISCAL:      2017</v>
      </c>
      <c r="H54" s="527"/>
    </row>
    <row r="55" spans="1:8" ht="28.5" hidden="1" customHeight="1" thickBot="1" x14ac:dyDescent="0.35">
      <c r="A55" s="526"/>
      <c r="H55" s="527"/>
    </row>
    <row r="56" spans="1:8" ht="15" thickBot="1" x14ac:dyDescent="0.35">
      <c r="A56" s="575"/>
      <c r="B56" s="576"/>
      <c r="C56" s="577"/>
      <c r="D56" s="578"/>
      <c r="E56" s="578"/>
      <c r="F56" s="578"/>
      <c r="G56" s="578"/>
      <c r="H56" s="579"/>
    </row>
    <row r="57" spans="1:8" ht="33.75" customHeight="1" thickBot="1" x14ac:dyDescent="0.35">
      <c r="A57" s="580" t="s">
        <v>119</v>
      </c>
      <c r="B57" s="581"/>
      <c r="C57" s="582" t="s">
        <v>120</v>
      </c>
      <c r="D57" s="583" t="s">
        <v>121</v>
      </c>
      <c r="E57" s="583" t="s">
        <v>122</v>
      </c>
      <c r="F57" s="583" t="s">
        <v>123</v>
      </c>
      <c r="G57" s="583" t="s">
        <v>124</v>
      </c>
      <c r="H57" s="584" t="s">
        <v>125</v>
      </c>
    </row>
    <row r="58" spans="1:8" ht="31.5" customHeight="1" x14ac:dyDescent="0.3">
      <c r="A58" s="585">
        <v>2</v>
      </c>
      <c r="B58" s="586"/>
      <c r="C58" s="587" t="s">
        <v>48</v>
      </c>
      <c r="D58" s="588">
        <f>+D59</f>
        <v>8304006708</v>
      </c>
      <c r="E58" s="588">
        <f>+E59</f>
        <v>8199248185.4400005</v>
      </c>
      <c r="F58" s="588">
        <f>+F59</f>
        <v>7966402085.8099995</v>
      </c>
      <c r="G58" s="588">
        <f>+G59</f>
        <v>4939223639.6599998</v>
      </c>
      <c r="H58" s="589">
        <f>+H59</f>
        <v>4939223639.6599998</v>
      </c>
    </row>
    <row r="59" spans="1:8" ht="15.6" x14ac:dyDescent="0.3">
      <c r="A59" s="555">
        <v>20</v>
      </c>
      <c r="B59" s="556"/>
      <c r="C59" s="557" t="s">
        <v>48</v>
      </c>
      <c r="D59" s="558">
        <f>+D65+D60</f>
        <v>8304006708</v>
      </c>
      <c r="E59" s="558">
        <f>+E65+E60</f>
        <v>8199248185.4400005</v>
      </c>
      <c r="F59" s="558">
        <f>+F65+F60</f>
        <v>7966402085.8099995</v>
      </c>
      <c r="G59" s="558">
        <f>+G65+G60</f>
        <v>4939223639.6599998</v>
      </c>
      <c r="H59" s="559">
        <f>+H65+H60</f>
        <v>4939223639.6599998</v>
      </c>
    </row>
    <row r="60" spans="1:8" ht="20.25" customHeight="1" x14ac:dyDescent="0.3">
      <c r="A60" s="555">
        <v>203</v>
      </c>
      <c r="B60" s="556"/>
      <c r="C60" s="557" t="s">
        <v>135</v>
      </c>
      <c r="D60" s="558">
        <f>+D61</f>
        <v>18400000</v>
      </c>
      <c r="E60" s="558">
        <f>+E61</f>
        <v>0</v>
      </c>
      <c r="F60" s="558">
        <f>+F61</f>
        <v>0</v>
      </c>
      <c r="G60" s="558">
        <f>+G61</f>
        <v>0</v>
      </c>
      <c r="H60" s="559">
        <f>+H61</f>
        <v>0</v>
      </c>
    </row>
    <row r="61" spans="1:8" ht="15.6" x14ac:dyDescent="0.3">
      <c r="A61" s="555">
        <v>20350</v>
      </c>
      <c r="B61" s="556"/>
      <c r="C61" s="557" t="s">
        <v>136</v>
      </c>
      <c r="D61" s="558">
        <f>+D62+D63+D64</f>
        <v>18400000</v>
      </c>
      <c r="E61" s="558">
        <f>+E62+E63+E64</f>
        <v>0</v>
      </c>
      <c r="F61" s="558">
        <f>+F62+F63+F64</f>
        <v>0</v>
      </c>
      <c r="G61" s="558">
        <f>+G62+G63+G64</f>
        <v>0</v>
      </c>
      <c r="H61" s="559">
        <f>+H62+H63+H64</f>
        <v>0</v>
      </c>
    </row>
    <row r="62" spans="1:8" ht="21" customHeight="1" x14ac:dyDescent="0.3">
      <c r="A62" s="555">
        <v>203502</v>
      </c>
      <c r="B62" s="556">
        <v>20</v>
      </c>
      <c r="C62" s="557" t="s">
        <v>137</v>
      </c>
      <c r="D62" s="558">
        <v>3000000</v>
      </c>
      <c r="E62" s="558">
        <v>0</v>
      </c>
      <c r="F62" s="558">
        <v>0</v>
      </c>
      <c r="G62" s="558">
        <v>0</v>
      </c>
      <c r="H62" s="559">
        <v>0</v>
      </c>
    </row>
    <row r="63" spans="1:8" ht="21" customHeight="1" x14ac:dyDescent="0.3">
      <c r="A63" s="555">
        <v>203503</v>
      </c>
      <c r="B63" s="556">
        <v>20</v>
      </c>
      <c r="C63" s="557" t="s">
        <v>138</v>
      </c>
      <c r="D63" s="558">
        <v>5000000</v>
      </c>
      <c r="E63" s="558">
        <v>0</v>
      </c>
      <c r="F63" s="558">
        <v>0</v>
      </c>
      <c r="G63" s="558">
        <v>0</v>
      </c>
      <c r="H63" s="559">
        <v>0</v>
      </c>
    </row>
    <row r="64" spans="1:8" ht="21" customHeight="1" x14ac:dyDescent="0.3">
      <c r="A64" s="555">
        <v>2035090</v>
      </c>
      <c r="B64" s="556">
        <v>20</v>
      </c>
      <c r="C64" s="557" t="s">
        <v>139</v>
      </c>
      <c r="D64" s="558">
        <v>10400000</v>
      </c>
      <c r="E64" s="558">
        <v>0</v>
      </c>
      <c r="F64" s="558">
        <v>0</v>
      </c>
      <c r="G64" s="558">
        <v>0</v>
      </c>
      <c r="H64" s="559">
        <v>0</v>
      </c>
    </row>
    <row r="65" spans="1:8" ht="21.75" customHeight="1" x14ac:dyDescent="0.3">
      <c r="A65" s="555">
        <v>204</v>
      </c>
      <c r="B65" s="556"/>
      <c r="C65" s="557" t="s">
        <v>49</v>
      </c>
      <c r="D65" s="558">
        <f>+D69+D66+D75+D91+D94+D96+D101+D105+D110+D111+D115+D107</f>
        <v>8285606708</v>
      </c>
      <c r="E65" s="558">
        <f>+E69+E66+E75+E91+E94+E96+E101+E105+E110+E111+E115+E107</f>
        <v>8199248185.4400005</v>
      </c>
      <c r="F65" s="558">
        <f>+F69+F66+F75+F91+F94+F96+F101+F105+F110+F111+F115+F107</f>
        <v>7966402085.8099995</v>
      </c>
      <c r="G65" s="558">
        <f>+G69+G66+G75+G91+G94+G96+G101+G105+G110+G111+G115+G107</f>
        <v>4939223639.6599998</v>
      </c>
      <c r="H65" s="559">
        <f>+H69+H66+H75+H91+H94+H96+H101+H105+H110+H111+H115+H107</f>
        <v>4939223639.6599998</v>
      </c>
    </row>
    <row r="66" spans="1:8" ht="22.5" customHeight="1" x14ac:dyDescent="0.3">
      <c r="A66" s="555">
        <v>2041</v>
      </c>
      <c r="B66" s="556"/>
      <c r="C66" s="557" t="s">
        <v>140</v>
      </c>
      <c r="D66" s="558">
        <f>SUM(D67:D68)</f>
        <v>6051950</v>
      </c>
      <c r="E66" s="558">
        <f>SUM(E67:E68)</f>
        <v>2722389</v>
      </c>
      <c r="F66" s="558">
        <f>SUM(F67:F68)</f>
        <v>2670360</v>
      </c>
      <c r="G66" s="558">
        <f>SUM(G67:G68)</f>
        <v>2670360</v>
      </c>
      <c r="H66" s="559">
        <f>SUM(H67:H68)</f>
        <v>2670360</v>
      </c>
    </row>
    <row r="67" spans="1:8" ht="24.75" customHeight="1" x14ac:dyDescent="0.3">
      <c r="A67" s="555">
        <v>20418</v>
      </c>
      <c r="B67" s="556">
        <v>20</v>
      </c>
      <c r="C67" s="557" t="s">
        <v>141</v>
      </c>
      <c r="D67" s="558">
        <v>6000000</v>
      </c>
      <c r="E67" s="558">
        <v>2670439</v>
      </c>
      <c r="F67" s="558">
        <v>2670360</v>
      </c>
      <c r="G67" s="558">
        <v>2670360</v>
      </c>
      <c r="H67" s="559">
        <v>2670360</v>
      </c>
    </row>
    <row r="68" spans="1:8" ht="25.5" customHeight="1" x14ac:dyDescent="0.3">
      <c r="A68" s="555">
        <v>204125</v>
      </c>
      <c r="B68" s="556">
        <v>20</v>
      </c>
      <c r="C68" s="557" t="s">
        <v>142</v>
      </c>
      <c r="D68" s="558">
        <v>51950</v>
      </c>
      <c r="E68" s="558">
        <v>51950</v>
      </c>
      <c r="F68" s="558">
        <v>0</v>
      </c>
      <c r="G68" s="558">
        <v>0</v>
      </c>
      <c r="H68" s="559">
        <v>0</v>
      </c>
    </row>
    <row r="69" spans="1:8" ht="31.5" customHeight="1" x14ac:dyDescent="0.3">
      <c r="A69" s="555">
        <v>2044</v>
      </c>
      <c r="B69" s="556"/>
      <c r="C69" s="557" t="s">
        <v>50</v>
      </c>
      <c r="D69" s="558">
        <f>SUM(D70:D74)</f>
        <v>96500000</v>
      </c>
      <c r="E69" s="558">
        <f>SUM(E70:E74)</f>
        <v>74210948.590000004</v>
      </c>
      <c r="F69" s="558">
        <f>SUM(F70:F74)</f>
        <v>74210033.590000004</v>
      </c>
      <c r="G69" s="558">
        <f>SUM(G70:G74)</f>
        <v>44265540.18</v>
      </c>
      <c r="H69" s="559">
        <f>SUM(H70:H74)</f>
        <v>44265540.18</v>
      </c>
    </row>
    <row r="70" spans="1:8" ht="31.5" customHeight="1" x14ac:dyDescent="0.3">
      <c r="A70" s="555">
        <v>20441</v>
      </c>
      <c r="B70" s="556">
        <v>20</v>
      </c>
      <c r="C70" s="557" t="s">
        <v>51</v>
      </c>
      <c r="D70" s="558">
        <v>60000000</v>
      </c>
      <c r="E70" s="558">
        <v>52806258</v>
      </c>
      <c r="F70" s="558">
        <v>52805633</v>
      </c>
      <c r="G70" s="558">
        <v>22861141</v>
      </c>
      <c r="H70" s="559">
        <v>22861141</v>
      </c>
    </row>
    <row r="71" spans="1:8" ht="31.5" customHeight="1" x14ac:dyDescent="0.3">
      <c r="A71" s="555">
        <v>204413</v>
      </c>
      <c r="B71" s="556">
        <v>20</v>
      </c>
      <c r="C71" s="557" t="s">
        <v>143</v>
      </c>
      <c r="D71" s="558">
        <v>2000000</v>
      </c>
      <c r="E71" s="558">
        <v>300000</v>
      </c>
      <c r="F71" s="558">
        <v>300000</v>
      </c>
      <c r="G71" s="558">
        <v>300000</v>
      </c>
      <c r="H71" s="559">
        <v>300000</v>
      </c>
    </row>
    <row r="72" spans="1:8" ht="31.5" customHeight="1" x14ac:dyDescent="0.3">
      <c r="A72" s="555">
        <v>204415</v>
      </c>
      <c r="B72" s="556">
        <v>20</v>
      </c>
      <c r="C72" s="557" t="s">
        <v>144</v>
      </c>
      <c r="D72" s="558">
        <v>28000000</v>
      </c>
      <c r="E72" s="558">
        <v>18260107.59</v>
      </c>
      <c r="F72" s="558">
        <v>18259951.59</v>
      </c>
      <c r="G72" s="558">
        <v>18259950.18</v>
      </c>
      <c r="H72" s="559">
        <v>18259950.18</v>
      </c>
    </row>
    <row r="73" spans="1:8" ht="31.5" customHeight="1" x14ac:dyDescent="0.3">
      <c r="A73" s="555">
        <v>204418</v>
      </c>
      <c r="B73" s="556">
        <v>20</v>
      </c>
      <c r="C73" s="557" t="s">
        <v>145</v>
      </c>
      <c r="D73" s="558">
        <v>6000000</v>
      </c>
      <c r="E73" s="558">
        <v>2344583</v>
      </c>
      <c r="F73" s="558">
        <v>2344449</v>
      </c>
      <c r="G73" s="558">
        <v>2344449</v>
      </c>
      <c r="H73" s="559">
        <v>2344449</v>
      </c>
    </row>
    <row r="74" spans="1:8" ht="31.5" customHeight="1" x14ac:dyDescent="0.3">
      <c r="A74" s="555">
        <v>204423</v>
      </c>
      <c r="B74" s="556">
        <v>20</v>
      </c>
      <c r="C74" s="557" t="s">
        <v>146</v>
      </c>
      <c r="D74" s="558">
        <v>500000</v>
      </c>
      <c r="E74" s="558">
        <v>500000</v>
      </c>
      <c r="F74" s="558">
        <v>500000</v>
      </c>
      <c r="G74" s="558">
        <v>500000</v>
      </c>
      <c r="H74" s="559">
        <v>500000</v>
      </c>
    </row>
    <row r="75" spans="1:8" ht="31.5" customHeight="1" x14ac:dyDescent="0.3">
      <c r="A75" s="555">
        <v>2045</v>
      </c>
      <c r="B75" s="556"/>
      <c r="C75" s="557" t="s">
        <v>52</v>
      </c>
      <c r="D75" s="558">
        <f>SUM(D76:D81)</f>
        <v>660044078</v>
      </c>
      <c r="E75" s="558">
        <f>SUM(E76:E81)</f>
        <v>655483088.85000002</v>
      </c>
      <c r="F75" s="558">
        <f>SUM(F76:F81)</f>
        <v>639687604.85000002</v>
      </c>
      <c r="G75" s="558">
        <f>SUM(G76:G81)</f>
        <v>340326395</v>
      </c>
      <c r="H75" s="559">
        <f>SUM(H76:H81)</f>
        <v>340326395</v>
      </c>
    </row>
    <row r="76" spans="1:8" ht="27.75" customHeight="1" x14ac:dyDescent="0.3">
      <c r="A76" s="555">
        <v>20451</v>
      </c>
      <c r="B76" s="556">
        <v>20</v>
      </c>
      <c r="C76" s="557" t="s">
        <v>53</v>
      </c>
      <c r="D76" s="558">
        <v>20020032</v>
      </c>
      <c r="E76" s="558">
        <v>20020032</v>
      </c>
      <c r="F76" s="558">
        <v>20000000</v>
      </c>
      <c r="G76" s="558">
        <v>12777253</v>
      </c>
      <c r="H76" s="559">
        <v>12777253</v>
      </c>
    </row>
    <row r="77" spans="1:8" ht="27.75" customHeight="1" x14ac:dyDescent="0.3">
      <c r="A77" s="555">
        <v>20452</v>
      </c>
      <c r="B77" s="556">
        <v>20</v>
      </c>
      <c r="C77" s="557" t="s">
        <v>147</v>
      </c>
      <c r="D77" s="558">
        <v>20024046</v>
      </c>
      <c r="E77" s="558">
        <v>20024046</v>
      </c>
      <c r="F77" s="558">
        <v>20000000</v>
      </c>
      <c r="G77" s="558">
        <v>12777253</v>
      </c>
      <c r="H77" s="559">
        <v>12777253</v>
      </c>
    </row>
    <row r="78" spans="1:8" ht="27.75" customHeight="1" x14ac:dyDescent="0.3">
      <c r="A78" s="555">
        <v>20456</v>
      </c>
      <c r="B78" s="556">
        <v>20</v>
      </c>
      <c r="C78" s="557" t="s">
        <v>148</v>
      </c>
      <c r="D78" s="558">
        <v>60000000</v>
      </c>
      <c r="E78" s="558">
        <v>60000000</v>
      </c>
      <c r="F78" s="558">
        <v>60000000</v>
      </c>
      <c r="G78" s="558">
        <v>38027574</v>
      </c>
      <c r="H78" s="559">
        <v>38027574</v>
      </c>
    </row>
    <row r="79" spans="1:8" ht="27.75" customHeight="1" x14ac:dyDescent="0.3">
      <c r="A79" s="555">
        <v>20458</v>
      </c>
      <c r="B79" s="556">
        <v>20</v>
      </c>
      <c r="C79" s="557" t="s">
        <v>149</v>
      </c>
      <c r="D79" s="558">
        <v>160000000</v>
      </c>
      <c r="E79" s="558">
        <v>155895094.84999999</v>
      </c>
      <c r="F79" s="558">
        <v>155893384.84999999</v>
      </c>
      <c r="G79" s="558">
        <v>79142559</v>
      </c>
      <c r="H79" s="559">
        <v>79142559</v>
      </c>
    </row>
    <row r="80" spans="1:8" ht="27.75" customHeight="1" x14ac:dyDescent="0.3">
      <c r="A80" s="555">
        <v>204510</v>
      </c>
      <c r="B80" s="556">
        <v>20</v>
      </c>
      <c r="C80" s="557" t="s">
        <v>56</v>
      </c>
      <c r="D80" s="558">
        <v>380000000</v>
      </c>
      <c r="E80" s="558">
        <v>379543916</v>
      </c>
      <c r="F80" s="558">
        <v>363794220</v>
      </c>
      <c r="G80" s="558">
        <v>189601756</v>
      </c>
      <c r="H80" s="559">
        <v>189601756</v>
      </c>
    </row>
    <row r="81" spans="1:8" ht="27.75" customHeight="1" thickBot="1" x14ac:dyDescent="0.35">
      <c r="A81" s="563">
        <v>204513</v>
      </c>
      <c r="B81" s="564">
        <v>20</v>
      </c>
      <c r="C81" s="565" t="s">
        <v>150</v>
      </c>
      <c r="D81" s="566">
        <v>20000000</v>
      </c>
      <c r="E81" s="566">
        <v>20000000</v>
      </c>
      <c r="F81" s="566">
        <v>20000000</v>
      </c>
      <c r="G81" s="566">
        <v>8000000</v>
      </c>
      <c r="H81" s="567">
        <v>8000000</v>
      </c>
    </row>
    <row r="82" spans="1:8" ht="16.2" thickBot="1" x14ac:dyDescent="0.35">
      <c r="A82" s="568"/>
      <c r="B82" s="569"/>
      <c r="C82" s="570"/>
      <c r="D82" s="571"/>
      <c r="E82" s="571"/>
      <c r="F82" s="571"/>
      <c r="G82" s="571"/>
      <c r="H82" s="571"/>
    </row>
    <row r="83" spans="1:8" x14ac:dyDescent="0.3">
      <c r="A83" s="2007" t="s">
        <v>1</v>
      </c>
      <c r="B83" s="2008"/>
      <c r="C83" s="2008"/>
      <c r="D83" s="2008"/>
      <c r="E83" s="2008"/>
      <c r="F83" s="2008"/>
      <c r="G83" s="2008"/>
      <c r="H83" s="2009"/>
    </row>
    <row r="84" spans="1:8" x14ac:dyDescent="0.3">
      <c r="A84" s="2004" t="s">
        <v>115</v>
      </c>
      <c r="B84" s="2005"/>
      <c r="C84" s="2005"/>
      <c r="D84" s="2005"/>
      <c r="E84" s="2005"/>
      <c r="F84" s="2005"/>
      <c r="G84" s="2005"/>
      <c r="H84" s="2006"/>
    </row>
    <row r="85" spans="1:8" x14ac:dyDescent="0.3">
      <c r="A85" s="528" t="s">
        <v>0</v>
      </c>
      <c r="H85" s="527"/>
    </row>
    <row r="86" spans="1:8" ht="3.75" customHeight="1" x14ac:dyDescent="0.3">
      <c r="A86" s="526"/>
      <c r="H86" s="529"/>
    </row>
    <row r="87" spans="1:8" ht="15" thickBot="1" x14ac:dyDescent="0.35">
      <c r="A87" s="526" t="s">
        <v>116</v>
      </c>
      <c r="C87" s="524" t="s">
        <v>4</v>
      </c>
      <c r="E87" s="525" t="str">
        <f>E54</f>
        <v>MES:</v>
      </c>
      <c r="F87" s="525" t="str">
        <f>F7</f>
        <v>JULIO</v>
      </c>
      <c r="G87" s="525" t="str">
        <f>G54</f>
        <v xml:space="preserve">                                VIGENCIA FISCAL:      2017</v>
      </c>
      <c r="H87" s="527"/>
    </row>
    <row r="88" spans="1:8" ht="6.75" hidden="1" customHeight="1" thickBot="1" x14ac:dyDescent="0.35">
      <c r="A88" s="526"/>
      <c r="H88" s="527"/>
    </row>
    <row r="89" spans="1:8" ht="15" thickBot="1" x14ac:dyDescent="0.35">
      <c r="A89" s="575"/>
      <c r="B89" s="576"/>
      <c r="C89" s="577"/>
      <c r="D89" s="578"/>
      <c r="E89" s="578"/>
      <c r="F89" s="578"/>
      <c r="G89" s="578"/>
      <c r="H89" s="579"/>
    </row>
    <row r="90" spans="1:8" ht="36" customHeight="1" thickBot="1" x14ac:dyDescent="0.35">
      <c r="A90" s="590" t="s">
        <v>119</v>
      </c>
      <c r="B90" s="540"/>
      <c r="C90" s="541" t="s">
        <v>120</v>
      </c>
      <c r="D90" s="542" t="s">
        <v>121</v>
      </c>
      <c r="E90" s="542" t="s">
        <v>122</v>
      </c>
      <c r="F90" s="542" t="s">
        <v>123</v>
      </c>
      <c r="G90" s="542" t="s">
        <v>124</v>
      </c>
      <c r="H90" s="543" t="s">
        <v>125</v>
      </c>
    </row>
    <row r="91" spans="1:8" ht="18.75" customHeight="1" x14ac:dyDescent="0.3">
      <c r="A91" s="555">
        <v>2046</v>
      </c>
      <c r="B91" s="556"/>
      <c r="C91" s="557" t="s">
        <v>58</v>
      </c>
      <c r="D91" s="558">
        <f>+D92+D93</f>
        <v>71000000</v>
      </c>
      <c r="E91" s="558">
        <f>+E92+E93</f>
        <v>63683978</v>
      </c>
      <c r="F91" s="558">
        <f>+F92+F93</f>
        <v>63615335.890000001</v>
      </c>
      <c r="G91" s="558">
        <f>+G92+G93</f>
        <v>16036666</v>
      </c>
      <c r="H91" s="559">
        <f>+H92+H93</f>
        <v>16036666</v>
      </c>
    </row>
    <row r="92" spans="1:8" ht="18.75" customHeight="1" x14ac:dyDescent="0.3">
      <c r="A92" s="555">
        <v>20465</v>
      </c>
      <c r="B92" s="556">
        <v>20</v>
      </c>
      <c r="C92" s="557" t="s">
        <v>60</v>
      </c>
      <c r="D92" s="558">
        <v>70000000</v>
      </c>
      <c r="E92" s="558">
        <v>63555947</v>
      </c>
      <c r="F92" s="558">
        <v>63487323.890000001</v>
      </c>
      <c r="G92" s="558">
        <v>15908654</v>
      </c>
      <c r="H92" s="559">
        <v>15908654</v>
      </c>
    </row>
    <row r="93" spans="1:8" ht="18.75" customHeight="1" x14ac:dyDescent="0.3">
      <c r="A93" s="555">
        <v>20467</v>
      </c>
      <c r="B93" s="556">
        <v>20</v>
      </c>
      <c r="C93" s="557" t="s">
        <v>151</v>
      </c>
      <c r="D93" s="558">
        <v>1000000</v>
      </c>
      <c r="E93" s="558">
        <v>128031</v>
      </c>
      <c r="F93" s="558">
        <v>128012</v>
      </c>
      <c r="G93" s="558">
        <v>128012</v>
      </c>
      <c r="H93" s="559">
        <v>128012</v>
      </c>
    </row>
    <row r="94" spans="1:8" ht="18.75" customHeight="1" x14ac:dyDescent="0.3">
      <c r="A94" s="555">
        <v>2047</v>
      </c>
      <c r="B94" s="556"/>
      <c r="C94" s="557" t="s">
        <v>61</v>
      </c>
      <c r="D94" s="558">
        <f>+D95</f>
        <v>75599980</v>
      </c>
      <c r="E94" s="558">
        <f>+E95</f>
        <v>65468837</v>
      </c>
      <c r="F94" s="558">
        <f>+F95</f>
        <v>57286584</v>
      </c>
      <c r="G94" s="558">
        <f>+G95</f>
        <v>36986594</v>
      </c>
      <c r="H94" s="559">
        <f>+H95</f>
        <v>36986594</v>
      </c>
    </row>
    <row r="95" spans="1:8" ht="18.75" customHeight="1" x14ac:dyDescent="0.3">
      <c r="A95" s="555">
        <v>20476</v>
      </c>
      <c r="B95" s="556">
        <v>20</v>
      </c>
      <c r="C95" s="557" t="s">
        <v>62</v>
      </c>
      <c r="D95" s="558">
        <v>75599980</v>
      </c>
      <c r="E95" s="558">
        <v>65468837</v>
      </c>
      <c r="F95" s="558">
        <v>57286584</v>
      </c>
      <c r="G95" s="558">
        <v>36986594</v>
      </c>
      <c r="H95" s="559">
        <v>36986594</v>
      </c>
    </row>
    <row r="96" spans="1:8" ht="18.75" customHeight="1" x14ac:dyDescent="0.3">
      <c r="A96" s="555">
        <v>2048</v>
      </c>
      <c r="B96" s="556"/>
      <c r="C96" s="557" t="s">
        <v>63</v>
      </c>
      <c r="D96" s="558">
        <f>SUM(D97:D100)</f>
        <v>266000000</v>
      </c>
      <c r="E96" s="558">
        <f>SUM(E97:E100)</f>
        <v>257973829</v>
      </c>
      <c r="F96" s="558">
        <f>SUM(F97:F100)</f>
        <v>162187353.58000001</v>
      </c>
      <c r="G96" s="558">
        <f>SUM(G97:G100)</f>
        <v>160345000.58000001</v>
      </c>
      <c r="H96" s="559">
        <f>SUM(H97:H100)</f>
        <v>160345000.58000001</v>
      </c>
    </row>
    <row r="97" spans="1:8" ht="18.75" customHeight="1" x14ac:dyDescent="0.3">
      <c r="A97" s="555">
        <v>20481</v>
      </c>
      <c r="B97" s="556">
        <v>20</v>
      </c>
      <c r="C97" s="557" t="s">
        <v>152</v>
      </c>
      <c r="D97" s="558">
        <v>5000000</v>
      </c>
      <c r="E97" s="558">
        <v>4500000</v>
      </c>
      <c r="F97" s="558">
        <v>1802593</v>
      </c>
      <c r="G97" s="558">
        <v>1802593</v>
      </c>
      <c r="H97" s="559">
        <v>1802593</v>
      </c>
    </row>
    <row r="98" spans="1:8" ht="18.75" customHeight="1" x14ac:dyDescent="0.3">
      <c r="A98" s="555">
        <v>20482</v>
      </c>
      <c r="B98" s="556">
        <v>20</v>
      </c>
      <c r="C98" s="557" t="s">
        <v>153</v>
      </c>
      <c r="D98" s="558">
        <v>200000000</v>
      </c>
      <c r="E98" s="558">
        <v>200000000</v>
      </c>
      <c r="F98" s="558">
        <v>141020550</v>
      </c>
      <c r="G98" s="558">
        <v>141020550</v>
      </c>
      <c r="H98" s="559">
        <v>141020550</v>
      </c>
    </row>
    <row r="99" spans="1:8" ht="18.75" customHeight="1" x14ac:dyDescent="0.3">
      <c r="A99" s="555">
        <v>20485</v>
      </c>
      <c r="B99" s="556">
        <v>20</v>
      </c>
      <c r="C99" s="557" t="s">
        <v>154</v>
      </c>
      <c r="D99" s="558">
        <v>16000000</v>
      </c>
      <c r="E99" s="558">
        <v>16000000</v>
      </c>
      <c r="F99" s="558">
        <v>6528442.5800000001</v>
      </c>
      <c r="G99" s="558">
        <v>6528442.5800000001</v>
      </c>
      <c r="H99" s="559">
        <v>6528442.5800000001</v>
      </c>
    </row>
    <row r="100" spans="1:8" ht="18.75" customHeight="1" x14ac:dyDescent="0.3">
      <c r="A100" s="555">
        <v>20486</v>
      </c>
      <c r="B100" s="556">
        <v>20</v>
      </c>
      <c r="C100" s="557" t="s">
        <v>64</v>
      </c>
      <c r="D100" s="558">
        <v>45000000</v>
      </c>
      <c r="E100" s="558">
        <v>37473829</v>
      </c>
      <c r="F100" s="558">
        <v>12835768</v>
      </c>
      <c r="G100" s="558">
        <v>10993415</v>
      </c>
      <c r="H100" s="559">
        <v>10993415</v>
      </c>
    </row>
    <row r="101" spans="1:8" ht="18.75" customHeight="1" x14ac:dyDescent="0.3">
      <c r="A101" s="555">
        <v>2049</v>
      </c>
      <c r="B101" s="556"/>
      <c r="C101" s="557" t="s">
        <v>65</v>
      </c>
      <c r="D101" s="558">
        <f>SUM(D102:D104)</f>
        <v>782052135</v>
      </c>
      <c r="E101" s="558">
        <f>SUM(E102:E104)</f>
        <v>775416961</v>
      </c>
      <c r="F101" s="558">
        <f>SUM(F102:F104)</f>
        <v>768416961</v>
      </c>
      <c r="G101" s="558">
        <f>SUM(G102:G104)</f>
        <v>711100118</v>
      </c>
      <c r="H101" s="559">
        <f>SUM(H102:H104)</f>
        <v>711100118</v>
      </c>
    </row>
    <row r="102" spans="1:8" ht="18.75" customHeight="1" x14ac:dyDescent="0.3">
      <c r="A102" s="555">
        <v>20495</v>
      </c>
      <c r="B102" s="556">
        <v>20</v>
      </c>
      <c r="C102" s="557" t="s">
        <v>155</v>
      </c>
      <c r="D102" s="558">
        <v>58234082</v>
      </c>
      <c r="E102" s="558">
        <v>57734082</v>
      </c>
      <c r="F102" s="558">
        <v>56234082</v>
      </c>
      <c r="G102" s="558">
        <v>0</v>
      </c>
      <c r="H102" s="559">
        <v>0</v>
      </c>
    </row>
    <row r="103" spans="1:8" ht="18.75" customHeight="1" x14ac:dyDescent="0.3">
      <c r="A103" s="555">
        <v>204911</v>
      </c>
      <c r="B103" s="556">
        <v>20</v>
      </c>
      <c r="C103" s="557" t="s">
        <v>156</v>
      </c>
      <c r="D103" s="558">
        <v>84230763</v>
      </c>
      <c r="E103" s="558">
        <v>81850245</v>
      </c>
      <c r="F103" s="558">
        <v>80850245</v>
      </c>
      <c r="G103" s="558">
        <v>79767484</v>
      </c>
      <c r="H103" s="559">
        <v>79767484</v>
      </c>
    </row>
    <row r="104" spans="1:8" ht="18.75" customHeight="1" x14ac:dyDescent="0.3">
      <c r="A104" s="555">
        <v>204913</v>
      </c>
      <c r="B104" s="556">
        <v>20</v>
      </c>
      <c r="C104" s="557" t="s">
        <v>157</v>
      </c>
      <c r="D104" s="558">
        <v>639587290</v>
      </c>
      <c r="E104" s="558">
        <v>635832634</v>
      </c>
      <c r="F104" s="558">
        <v>631332634</v>
      </c>
      <c r="G104" s="558">
        <v>631332634</v>
      </c>
      <c r="H104" s="559">
        <v>631332634</v>
      </c>
    </row>
    <row r="105" spans="1:8" ht="18.75" customHeight="1" x14ac:dyDescent="0.3">
      <c r="A105" s="555">
        <v>20410</v>
      </c>
      <c r="B105" s="556"/>
      <c r="C105" s="557" t="s">
        <v>158</v>
      </c>
      <c r="D105" s="558">
        <f>+D106</f>
        <v>5120125000</v>
      </c>
      <c r="E105" s="558">
        <f>+E106</f>
        <v>5120125000</v>
      </c>
      <c r="F105" s="558">
        <f>+F106</f>
        <v>5120125000</v>
      </c>
      <c r="G105" s="558">
        <f>+G106</f>
        <v>3037771103</v>
      </c>
      <c r="H105" s="559">
        <f>+H106</f>
        <v>3037771103</v>
      </c>
    </row>
    <row r="106" spans="1:8" ht="18.75" customHeight="1" x14ac:dyDescent="0.3">
      <c r="A106" s="555">
        <v>204102</v>
      </c>
      <c r="B106" s="556">
        <v>20</v>
      </c>
      <c r="C106" s="557" t="s">
        <v>159</v>
      </c>
      <c r="D106" s="558">
        <v>5120125000</v>
      </c>
      <c r="E106" s="558">
        <v>5120125000</v>
      </c>
      <c r="F106" s="558">
        <v>5120125000</v>
      </c>
      <c r="G106" s="558">
        <v>3037771103</v>
      </c>
      <c r="H106" s="559">
        <v>3037771103</v>
      </c>
    </row>
    <row r="107" spans="1:8" ht="18.75" customHeight="1" x14ac:dyDescent="0.3">
      <c r="A107" s="555">
        <v>20411</v>
      </c>
      <c r="B107" s="556"/>
      <c r="C107" s="557" t="s">
        <v>160</v>
      </c>
      <c r="D107" s="558">
        <f>+D108+D109</f>
        <v>60000000</v>
      </c>
      <c r="E107" s="558">
        <f>+E108+E109</f>
        <v>55903485</v>
      </c>
      <c r="F107" s="558">
        <f>+F108+F109</f>
        <v>55902828</v>
      </c>
      <c r="G107" s="558">
        <f>+G108+G109</f>
        <v>30167406</v>
      </c>
      <c r="H107" s="559">
        <f>+H108+H109</f>
        <v>30167406</v>
      </c>
    </row>
    <row r="108" spans="1:8" ht="18.75" customHeight="1" x14ac:dyDescent="0.3">
      <c r="A108" s="555">
        <v>204111</v>
      </c>
      <c r="B108" s="556">
        <v>20</v>
      </c>
      <c r="C108" s="557" t="s">
        <v>161</v>
      </c>
      <c r="D108" s="558">
        <v>37500000</v>
      </c>
      <c r="E108" s="558">
        <v>34824813</v>
      </c>
      <c r="F108" s="558">
        <v>34824156</v>
      </c>
      <c r="G108" s="558">
        <v>9340262</v>
      </c>
      <c r="H108" s="559">
        <v>9340262</v>
      </c>
    </row>
    <row r="109" spans="1:8" ht="18.75" customHeight="1" x14ac:dyDescent="0.3">
      <c r="A109" s="555">
        <v>204112</v>
      </c>
      <c r="B109" s="556">
        <v>20</v>
      </c>
      <c r="C109" s="557" t="s">
        <v>162</v>
      </c>
      <c r="D109" s="558">
        <v>22500000</v>
      </c>
      <c r="E109" s="558">
        <v>21078672</v>
      </c>
      <c r="F109" s="558">
        <v>21078672</v>
      </c>
      <c r="G109" s="558">
        <v>20827144</v>
      </c>
      <c r="H109" s="559">
        <v>20827144</v>
      </c>
    </row>
    <row r="110" spans="1:8" ht="18.75" customHeight="1" x14ac:dyDescent="0.3">
      <c r="A110" s="555">
        <v>20414</v>
      </c>
      <c r="B110" s="556">
        <v>20</v>
      </c>
      <c r="C110" s="557" t="s">
        <v>67</v>
      </c>
      <c r="D110" s="558">
        <v>5000000</v>
      </c>
      <c r="E110" s="558">
        <v>5000000</v>
      </c>
      <c r="F110" s="558">
        <v>3930701.9</v>
      </c>
      <c r="G110" s="558">
        <v>3930701.9</v>
      </c>
      <c r="H110" s="559">
        <v>3930701.9</v>
      </c>
    </row>
    <row r="111" spans="1:8" ht="18.75" customHeight="1" x14ac:dyDescent="0.3">
      <c r="A111" s="555">
        <v>20421</v>
      </c>
      <c r="B111" s="556"/>
      <c r="C111" s="557" t="s">
        <v>163</v>
      </c>
      <c r="D111" s="558">
        <f>SUM(D112:D114)</f>
        <v>250000000</v>
      </c>
      <c r="E111" s="558">
        <f>SUM(E112:E114)</f>
        <v>250000000</v>
      </c>
      <c r="F111" s="558">
        <f>SUM(F112:F114)</f>
        <v>243849000</v>
      </c>
      <c r="G111" s="558">
        <f>SUM(G112:G114)</f>
        <v>43849000</v>
      </c>
      <c r="H111" s="559">
        <f>SUM(H112:H114)</f>
        <v>43849000</v>
      </c>
    </row>
    <row r="112" spans="1:8" ht="18.75" customHeight="1" x14ac:dyDescent="0.3">
      <c r="A112" s="555">
        <v>204213</v>
      </c>
      <c r="B112" s="556">
        <v>20</v>
      </c>
      <c r="C112" s="557" t="s">
        <v>164</v>
      </c>
      <c r="D112" s="558">
        <v>0</v>
      </c>
      <c r="E112" s="558">
        <v>0</v>
      </c>
      <c r="F112" s="558">
        <v>0</v>
      </c>
      <c r="G112" s="558">
        <v>0</v>
      </c>
      <c r="H112" s="559">
        <v>0</v>
      </c>
    </row>
    <row r="113" spans="1:8" ht="18.75" customHeight="1" x14ac:dyDescent="0.3">
      <c r="A113" s="555">
        <v>204214</v>
      </c>
      <c r="B113" s="556">
        <v>20</v>
      </c>
      <c r="C113" s="557" t="s">
        <v>69</v>
      </c>
      <c r="D113" s="558">
        <v>200000000</v>
      </c>
      <c r="E113" s="558">
        <v>200000000</v>
      </c>
      <c r="F113" s="558">
        <v>200000000</v>
      </c>
      <c r="G113" s="558">
        <v>0</v>
      </c>
      <c r="H113" s="559">
        <v>0</v>
      </c>
    </row>
    <row r="114" spans="1:8" ht="18.75" customHeight="1" x14ac:dyDescent="0.3">
      <c r="A114" s="555">
        <v>204215</v>
      </c>
      <c r="B114" s="556">
        <v>20</v>
      </c>
      <c r="C114" s="557" t="s">
        <v>165</v>
      </c>
      <c r="D114" s="558">
        <v>50000000</v>
      </c>
      <c r="E114" s="558">
        <v>50000000</v>
      </c>
      <c r="F114" s="558">
        <v>43849000</v>
      </c>
      <c r="G114" s="558">
        <v>43849000</v>
      </c>
      <c r="H114" s="559">
        <v>43849000</v>
      </c>
    </row>
    <row r="115" spans="1:8" ht="18.75" customHeight="1" x14ac:dyDescent="0.3">
      <c r="A115" s="555">
        <v>20441</v>
      </c>
      <c r="B115" s="556"/>
      <c r="C115" s="557" t="s">
        <v>70</v>
      </c>
      <c r="D115" s="558">
        <f>+D116</f>
        <v>893233565</v>
      </c>
      <c r="E115" s="558">
        <f>+E116</f>
        <v>873259669</v>
      </c>
      <c r="F115" s="558">
        <f>+F116</f>
        <v>774520323</v>
      </c>
      <c r="G115" s="558">
        <f>+G116</f>
        <v>511774755</v>
      </c>
      <c r="H115" s="559">
        <f>+H116</f>
        <v>511774755</v>
      </c>
    </row>
    <row r="116" spans="1:8" ht="18.75" customHeight="1" x14ac:dyDescent="0.3">
      <c r="A116" s="555">
        <v>2044113</v>
      </c>
      <c r="B116" s="556">
        <v>20</v>
      </c>
      <c r="C116" s="557" t="s">
        <v>70</v>
      </c>
      <c r="D116" s="558">
        <v>893233565</v>
      </c>
      <c r="E116" s="558">
        <v>873259669</v>
      </c>
      <c r="F116" s="558">
        <v>774520323</v>
      </c>
      <c r="G116" s="558">
        <v>511774755</v>
      </c>
      <c r="H116" s="559">
        <v>511774755</v>
      </c>
    </row>
    <row r="117" spans="1:8" ht="18.75" customHeight="1" x14ac:dyDescent="0.3">
      <c r="A117" s="555">
        <v>3</v>
      </c>
      <c r="B117" s="556"/>
      <c r="C117" s="557" t="s">
        <v>71</v>
      </c>
      <c r="D117" s="558">
        <f>+D118+D121</f>
        <v>9707108725</v>
      </c>
      <c r="E117" s="558">
        <f>+E118+E121</f>
        <v>1347952399</v>
      </c>
      <c r="F117" s="558">
        <f>+F118+F121</f>
        <v>1347952399</v>
      </c>
      <c r="G117" s="558">
        <f>+G118+G121</f>
        <v>1347952399</v>
      </c>
      <c r="H117" s="559">
        <f>+H118+H121</f>
        <v>1347952399</v>
      </c>
    </row>
    <row r="118" spans="1:8" ht="18.75" customHeight="1" x14ac:dyDescent="0.3">
      <c r="A118" s="555">
        <v>32</v>
      </c>
      <c r="B118" s="556"/>
      <c r="C118" s="557" t="s">
        <v>166</v>
      </c>
      <c r="D118" s="558">
        <f t="shared" ref="D118:H119" si="0">+D119</f>
        <v>3370290944</v>
      </c>
      <c r="E118" s="558">
        <f t="shared" si="0"/>
        <v>0</v>
      </c>
      <c r="F118" s="558">
        <f t="shared" si="0"/>
        <v>0</v>
      </c>
      <c r="G118" s="558">
        <f t="shared" si="0"/>
        <v>0</v>
      </c>
      <c r="H118" s="559">
        <f t="shared" si="0"/>
        <v>0</v>
      </c>
    </row>
    <row r="119" spans="1:8" ht="18.75" customHeight="1" x14ac:dyDescent="0.3">
      <c r="A119" s="555">
        <v>321</v>
      </c>
      <c r="B119" s="556"/>
      <c r="C119" s="557" t="s">
        <v>167</v>
      </c>
      <c r="D119" s="558">
        <f t="shared" si="0"/>
        <v>3370290944</v>
      </c>
      <c r="E119" s="558">
        <f t="shared" si="0"/>
        <v>0</v>
      </c>
      <c r="F119" s="558">
        <f t="shared" si="0"/>
        <v>0</v>
      </c>
      <c r="G119" s="558">
        <f t="shared" si="0"/>
        <v>0</v>
      </c>
      <c r="H119" s="559">
        <f t="shared" si="0"/>
        <v>0</v>
      </c>
    </row>
    <row r="120" spans="1:8" ht="18.75" customHeight="1" x14ac:dyDescent="0.3">
      <c r="A120" s="555">
        <v>3211</v>
      </c>
      <c r="B120" s="556">
        <v>20</v>
      </c>
      <c r="C120" s="557" t="s">
        <v>168</v>
      </c>
      <c r="D120" s="558">
        <v>3370290944</v>
      </c>
      <c r="E120" s="558">
        <v>0</v>
      </c>
      <c r="F120" s="558">
        <v>0</v>
      </c>
      <c r="G120" s="558">
        <v>0</v>
      </c>
      <c r="H120" s="559">
        <v>0</v>
      </c>
    </row>
    <row r="121" spans="1:8" ht="18.75" customHeight="1" thickBot="1" x14ac:dyDescent="0.35">
      <c r="A121" s="563">
        <v>36</v>
      </c>
      <c r="B121" s="564"/>
      <c r="C121" s="565" t="s">
        <v>72</v>
      </c>
      <c r="D121" s="566">
        <f>+D132</f>
        <v>6336817781</v>
      </c>
      <c r="E121" s="566">
        <f>+E132</f>
        <v>1347952399</v>
      </c>
      <c r="F121" s="566">
        <f>+F132</f>
        <v>1347952399</v>
      </c>
      <c r="G121" s="566">
        <f>+G132</f>
        <v>1347952399</v>
      </c>
      <c r="H121" s="567">
        <f>+H132</f>
        <v>1347952399</v>
      </c>
    </row>
    <row r="122" spans="1:8" ht="16.2" thickBot="1" x14ac:dyDescent="0.35">
      <c r="A122" s="568"/>
      <c r="B122" s="569"/>
      <c r="C122" s="570"/>
      <c r="D122" s="572"/>
      <c r="E122" s="572"/>
      <c r="F122" s="572"/>
      <c r="G122" s="572"/>
      <c r="H122" s="572"/>
    </row>
    <row r="123" spans="1:8" x14ac:dyDescent="0.3">
      <c r="A123" s="2007" t="s">
        <v>1</v>
      </c>
      <c r="B123" s="2008"/>
      <c r="C123" s="2008"/>
      <c r="D123" s="2008"/>
      <c r="E123" s="2008"/>
      <c r="F123" s="2008"/>
      <c r="G123" s="2008"/>
      <c r="H123" s="2009"/>
    </row>
    <row r="124" spans="1:8" ht="12" customHeight="1" x14ac:dyDescent="0.3">
      <c r="A124" s="2004" t="s">
        <v>115</v>
      </c>
      <c r="B124" s="2005"/>
      <c r="C124" s="2005"/>
      <c r="D124" s="2005"/>
      <c r="E124" s="2005"/>
      <c r="F124" s="2005"/>
      <c r="G124" s="2005"/>
      <c r="H124" s="2006"/>
    </row>
    <row r="125" spans="1:8" ht="3" hidden="1" customHeight="1" x14ac:dyDescent="0.3">
      <c r="A125" s="526"/>
      <c r="H125" s="527"/>
    </row>
    <row r="126" spans="1:8" ht="14.25" customHeight="1" x14ac:dyDescent="0.3">
      <c r="A126" s="528" t="s">
        <v>0</v>
      </c>
      <c r="H126" s="527"/>
    </row>
    <row r="127" spans="1:8" ht="9.75" hidden="1" customHeight="1" x14ac:dyDescent="0.3">
      <c r="A127" s="526"/>
      <c r="H127" s="529"/>
    </row>
    <row r="128" spans="1:8" x14ac:dyDescent="0.3">
      <c r="A128" s="526" t="s">
        <v>116</v>
      </c>
      <c r="C128" s="524" t="s">
        <v>4</v>
      </c>
      <c r="E128" s="525" t="str">
        <f>E87</f>
        <v>MES:</v>
      </c>
      <c r="F128" s="525" t="str">
        <f>F7</f>
        <v>JULIO</v>
      </c>
      <c r="G128" s="525" t="str">
        <f>G87:H87</f>
        <v xml:space="preserve">                                VIGENCIA FISCAL:      2017</v>
      </c>
      <c r="H128" s="527"/>
    </row>
    <row r="129" spans="1:8" ht="1.5" customHeight="1" thickBot="1" x14ac:dyDescent="0.35">
      <c r="A129" s="526"/>
      <c r="H129" s="527"/>
    </row>
    <row r="130" spans="1:8" ht="15" thickBot="1" x14ac:dyDescent="0.35">
      <c r="A130" s="575"/>
      <c r="B130" s="576"/>
      <c r="C130" s="577"/>
      <c r="D130" s="578"/>
      <c r="E130" s="578"/>
      <c r="F130" s="578"/>
      <c r="G130" s="578"/>
      <c r="H130" s="579"/>
    </row>
    <row r="131" spans="1:8" ht="27" customHeight="1" thickBot="1" x14ac:dyDescent="0.35">
      <c r="A131" s="590" t="s">
        <v>119</v>
      </c>
      <c r="B131" s="540"/>
      <c r="C131" s="541" t="s">
        <v>120</v>
      </c>
      <c r="D131" s="542" t="s">
        <v>121</v>
      </c>
      <c r="E131" s="542" t="s">
        <v>122</v>
      </c>
      <c r="F131" s="542" t="s">
        <v>123</v>
      </c>
      <c r="G131" s="542" t="s">
        <v>124</v>
      </c>
      <c r="H131" s="543" t="s">
        <v>125</v>
      </c>
    </row>
    <row r="132" spans="1:8" ht="15.6" x14ac:dyDescent="0.3">
      <c r="A132" s="550">
        <v>361</v>
      </c>
      <c r="B132" s="551"/>
      <c r="C132" s="552" t="s">
        <v>73</v>
      </c>
      <c r="D132" s="591">
        <f>+D133+D134</f>
        <v>6336817781</v>
      </c>
      <c r="E132" s="591">
        <f>+E133+E134</f>
        <v>1347952399</v>
      </c>
      <c r="F132" s="591">
        <f>+F133+F134</f>
        <v>1347952399</v>
      </c>
      <c r="G132" s="591">
        <f>+G133+G134</f>
        <v>1347952399</v>
      </c>
      <c r="H132" s="592">
        <f>+H133+H134</f>
        <v>1347952399</v>
      </c>
    </row>
    <row r="133" spans="1:8" ht="15.6" x14ac:dyDescent="0.3">
      <c r="A133" s="593">
        <v>3611</v>
      </c>
      <c r="B133" s="594">
        <v>10</v>
      </c>
      <c r="C133" s="595" t="s">
        <v>73</v>
      </c>
      <c r="D133" s="596">
        <f>+D135+D136+D137</f>
        <v>2013993633</v>
      </c>
      <c r="E133" s="596">
        <f>+E137+E136</f>
        <v>91011425</v>
      </c>
      <c r="F133" s="596">
        <f>+F137+F136</f>
        <v>91011425</v>
      </c>
      <c r="G133" s="596">
        <f>+G137+G136</f>
        <v>91011425</v>
      </c>
      <c r="H133" s="597">
        <f>+H137+H136</f>
        <v>91011425</v>
      </c>
    </row>
    <row r="134" spans="1:8" ht="15.6" x14ac:dyDescent="0.3">
      <c r="A134" s="555">
        <v>3611</v>
      </c>
      <c r="B134" s="556">
        <v>20</v>
      </c>
      <c r="C134" s="557" t="s">
        <v>73</v>
      </c>
      <c r="D134" s="598">
        <f>+D138</f>
        <v>4322824148</v>
      </c>
      <c r="E134" s="598">
        <f>+E135+E138</f>
        <v>1256940974</v>
      </c>
      <c r="F134" s="598">
        <f>+F135+F138</f>
        <v>1256940974</v>
      </c>
      <c r="G134" s="598">
        <f>+G135+G138</f>
        <v>1256940974</v>
      </c>
      <c r="H134" s="599">
        <f>+H135+H138</f>
        <v>1256940974</v>
      </c>
    </row>
    <row r="135" spans="1:8" ht="15.6" x14ac:dyDescent="0.3">
      <c r="A135" s="555">
        <v>36111</v>
      </c>
      <c r="B135" s="556">
        <v>10</v>
      </c>
      <c r="C135" s="557" t="s">
        <v>169</v>
      </c>
      <c r="D135" s="598">
        <v>402798727</v>
      </c>
      <c r="E135" s="598">
        <v>0</v>
      </c>
      <c r="F135" s="598">
        <v>0</v>
      </c>
      <c r="G135" s="598">
        <v>0</v>
      </c>
      <c r="H135" s="599">
        <v>0</v>
      </c>
    </row>
    <row r="136" spans="1:8" ht="15.6" x14ac:dyDescent="0.3">
      <c r="A136" s="555">
        <v>36112</v>
      </c>
      <c r="B136" s="556">
        <v>10</v>
      </c>
      <c r="C136" s="557" t="s">
        <v>170</v>
      </c>
      <c r="D136" s="598">
        <v>604198090</v>
      </c>
      <c r="E136" s="598">
        <v>91011425</v>
      </c>
      <c r="F136" s="598">
        <v>91011425</v>
      </c>
      <c r="G136" s="598">
        <v>91011425</v>
      </c>
      <c r="H136" s="599">
        <v>91011425</v>
      </c>
    </row>
    <row r="137" spans="1:8" ht="15.6" x14ac:dyDescent="0.3">
      <c r="A137" s="555">
        <v>36113</v>
      </c>
      <c r="B137" s="556">
        <v>10</v>
      </c>
      <c r="C137" s="557" t="s">
        <v>74</v>
      </c>
      <c r="D137" s="598">
        <v>1006996816</v>
      </c>
      <c r="E137" s="598">
        <v>0</v>
      </c>
      <c r="F137" s="598">
        <v>0</v>
      </c>
      <c r="G137" s="598">
        <v>0</v>
      </c>
      <c r="H137" s="599">
        <v>0</v>
      </c>
    </row>
    <row r="138" spans="1:8" ht="16.2" thickBot="1" x14ac:dyDescent="0.35">
      <c r="A138" s="593">
        <v>36113</v>
      </c>
      <c r="B138" s="594">
        <v>20</v>
      </c>
      <c r="C138" s="595" t="s">
        <v>74</v>
      </c>
      <c r="D138" s="596">
        <v>4322824148</v>
      </c>
      <c r="E138" s="596">
        <v>1256940974</v>
      </c>
      <c r="F138" s="596">
        <v>1256940974</v>
      </c>
      <c r="G138" s="596">
        <v>1256940974</v>
      </c>
      <c r="H138" s="597">
        <v>1256940974</v>
      </c>
    </row>
    <row r="139" spans="1:8" ht="16.5" customHeight="1" thickBot="1" x14ac:dyDescent="0.35">
      <c r="A139" s="544" t="s">
        <v>171</v>
      </c>
      <c r="B139" s="600"/>
      <c r="C139" s="601" t="s">
        <v>172</v>
      </c>
      <c r="D139" s="547">
        <f>+D140</f>
        <v>824041891236</v>
      </c>
      <c r="E139" s="547">
        <f t="shared" ref="E139:H141" si="1">+E140</f>
        <v>803343985127.57007</v>
      </c>
      <c r="F139" s="547">
        <f t="shared" si="1"/>
        <v>803343985127.57007</v>
      </c>
      <c r="G139" s="547">
        <f t="shared" si="1"/>
        <v>803343985127.57007</v>
      </c>
      <c r="H139" s="548">
        <f t="shared" si="1"/>
        <v>801117103907.57007</v>
      </c>
    </row>
    <row r="140" spans="1:8" ht="15.6" x14ac:dyDescent="0.3">
      <c r="A140" s="550">
        <v>7</v>
      </c>
      <c r="B140" s="551"/>
      <c r="C140" s="552" t="s">
        <v>172</v>
      </c>
      <c r="D140" s="591">
        <f>+D141</f>
        <v>824041891236</v>
      </c>
      <c r="E140" s="591">
        <f t="shared" si="1"/>
        <v>803343985127.57007</v>
      </c>
      <c r="F140" s="591">
        <f t="shared" si="1"/>
        <v>803343985127.57007</v>
      </c>
      <c r="G140" s="591">
        <f t="shared" si="1"/>
        <v>803343985127.57007</v>
      </c>
      <c r="H140" s="592">
        <f t="shared" si="1"/>
        <v>801117103907.57007</v>
      </c>
    </row>
    <row r="141" spans="1:8" ht="15.6" x14ac:dyDescent="0.3">
      <c r="A141" s="555">
        <v>71</v>
      </c>
      <c r="B141" s="556"/>
      <c r="C141" s="557" t="s">
        <v>173</v>
      </c>
      <c r="D141" s="598">
        <f>+D142</f>
        <v>824041891236</v>
      </c>
      <c r="E141" s="598">
        <f t="shared" si="1"/>
        <v>803343985127.57007</v>
      </c>
      <c r="F141" s="598">
        <f t="shared" si="1"/>
        <v>803343985127.57007</v>
      </c>
      <c r="G141" s="598">
        <f t="shared" si="1"/>
        <v>803343985127.57007</v>
      </c>
      <c r="H141" s="599">
        <f t="shared" si="1"/>
        <v>801117103907.57007</v>
      </c>
    </row>
    <row r="142" spans="1:8" ht="16.5" customHeight="1" thickBot="1" x14ac:dyDescent="0.35">
      <c r="A142" s="563">
        <v>711</v>
      </c>
      <c r="B142" s="564">
        <v>11</v>
      </c>
      <c r="C142" s="565" t="s">
        <v>174</v>
      </c>
      <c r="D142" s="602">
        <f>735949262360+88092628876</f>
        <v>824041891236</v>
      </c>
      <c r="E142" s="602">
        <f>715251356252+88092628875.57</f>
        <v>803343985127.57007</v>
      </c>
      <c r="F142" s="602">
        <f>715251356252+88092628875.57</f>
        <v>803343985127.57007</v>
      </c>
      <c r="G142" s="602">
        <f>715251356252+88092628875.57</f>
        <v>803343985127.57007</v>
      </c>
      <c r="H142" s="603">
        <f>713024475032+88092628875.57</f>
        <v>801117103907.57007</v>
      </c>
    </row>
    <row r="143" spans="1:8" ht="14.25" customHeight="1" thickBot="1" x14ac:dyDescent="0.35">
      <c r="A143" s="544" t="s">
        <v>75</v>
      </c>
      <c r="B143" s="600"/>
      <c r="C143" s="601" t="s">
        <v>76</v>
      </c>
      <c r="D143" s="547">
        <f>+D144+D179+D184+D197</f>
        <v>1737916582417</v>
      </c>
      <c r="E143" s="547">
        <f>+E144+E179+E184+E197</f>
        <v>1279404952917.5701</v>
      </c>
      <c r="F143" s="547">
        <f>+F144+F179+F184+F197</f>
        <v>1223484537335.0601</v>
      </c>
      <c r="G143" s="547">
        <f>+G144+G179+G184+G197</f>
        <v>616459773965.18005</v>
      </c>
      <c r="H143" s="548">
        <f>+H144+H179+H184+H197</f>
        <v>142498759509.17999</v>
      </c>
    </row>
    <row r="144" spans="1:8" ht="21.75" customHeight="1" x14ac:dyDescent="0.3">
      <c r="A144" s="550">
        <v>2401</v>
      </c>
      <c r="B144" s="551"/>
      <c r="C144" s="552" t="s">
        <v>175</v>
      </c>
      <c r="D144" s="558">
        <f>+D145</f>
        <v>1557818310127</v>
      </c>
      <c r="E144" s="558">
        <f>+E145</f>
        <v>1129149195094</v>
      </c>
      <c r="F144" s="558">
        <f>+F145</f>
        <v>1082312760084</v>
      </c>
      <c r="G144" s="558">
        <f>+G145</f>
        <v>582914363184</v>
      </c>
      <c r="H144" s="559">
        <f>+H145</f>
        <v>108953348728</v>
      </c>
    </row>
    <row r="145" spans="1:8" ht="15.6" x14ac:dyDescent="0.3">
      <c r="A145" s="555">
        <v>24010600</v>
      </c>
      <c r="B145" s="556"/>
      <c r="C145" s="557" t="s">
        <v>78</v>
      </c>
      <c r="D145" s="558">
        <f>+D146+D147+D148+D149+D150+D151+D152+D153+D154+D155+D156+D157+D158+D159+D160+D170+D171+D172+D173+D174+D175+D176+D177+D178</f>
        <v>1557818310127</v>
      </c>
      <c r="E145" s="558">
        <f>+E146+E147+E148+E149+E150+E151+E152+E153+E154+E155+E156+E157+E158+E159+E160+E170+E171+E172+E173+E174+E175+E176+E177+E178</f>
        <v>1129149195094</v>
      </c>
      <c r="F145" s="558">
        <f>+F146+F147+F148+F149+F150+F151+F152+F153+F154+F155+F156+F157+F158+F159+F160+F170+F171+F172+F173+F174+F175+F176+F177+F178</f>
        <v>1082312760084</v>
      </c>
      <c r="G145" s="558">
        <f>+G146+G147+G148+G149+G150+G151+G152+G153+G154+G155+G156+G157+G158+G159+G160+G170+G171+G172+G173+G174+G175+G176+G177+G178</f>
        <v>582914363184</v>
      </c>
      <c r="H145" s="559">
        <f>+H146+H147+H148+H149+H150+H151+H152+H153+H154+H155+H156+H157+H158+H159+H160+H170+H171+H172+H173+H174+H175+H176+H177+H178</f>
        <v>108953348728</v>
      </c>
    </row>
    <row r="146" spans="1:8" ht="30" customHeight="1" x14ac:dyDescent="0.3">
      <c r="A146" s="555">
        <v>240106001</v>
      </c>
      <c r="B146" s="556">
        <v>11</v>
      </c>
      <c r="C146" s="557" t="s">
        <v>176</v>
      </c>
      <c r="D146" s="558">
        <v>138986000000</v>
      </c>
      <c r="E146" s="558">
        <v>138986000000</v>
      </c>
      <c r="F146" s="558">
        <v>138986000000</v>
      </c>
      <c r="G146" s="558">
        <v>138986000000</v>
      </c>
      <c r="H146" s="559">
        <v>69236000000</v>
      </c>
    </row>
    <row r="147" spans="1:8" ht="27.75" customHeight="1" x14ac:dyDescent="0.3">
      <c r="A147" s="555">
        <v>240106001</v>
      </c>
      <c r="B147" s="556">
        <v>20</v>
      </c>
      <c r="C147" s="557" t="s">
        <v>176</v>
      </c>
      <c r="D147" s="558">
        <v>20000000000</v>
      </c>
      <c r="E147" s="558">
        <v>20000000000</v>
      </c>
      <c r="F147" s="558">
        <v>20000000000</v>
      </c>
      <c r="G147" s="558">
        <v>20000000000</v>
      </c>
      <c r="H147" s="559">
        <v>0</v>
      </c>
    </row>
    <row r="148" spans="1:8" ht="31.5" customHeight="1" x14ac:dyDescent="0.3">
      <c r="A148" s="555">
        <v>240106002</v>
      </c>
      <c r="B148" s="556">
        <v>10</v>
      </c>
      <c r="C148" s="557" t="s">
        <v>177</v>
      </c>
      <c r="D148" s="558">
        <v>5000000000</v>
      </c>
      <c r="E148" s="558">
        <v>5000000000</v>
      </c>
      <c r="F148" s="558">
        <v>5000000000</v>
      </c>
      <c r="G148" s="558">
        <v>5000000000</v>
      </c>
      <c r="H148" s="559">
        <v>0</v>
      </c>
    </row>
    <row r="149" spans="1:8" ht="46.5" customHeight="1" x14ac:dyDescent="0.3">
      <c r="A149" s="555">
        <v>240106003</v>
      </c>
      <c r="B149" s="556">
        <v>10</v>
      </c>
      <c r="C149" s="557" t="s">
        <v>98</v>
      </c>
      <c r="D149" s="558">
        <v>29238879050</v>
      </c>
      <c r="E149" s="558">
        <v>29238879050</v>
      </c>
      <c r="F149" s="558">
        <v>29238879050</v>
      </c>
      <c r="G149" s="558">
        <v>29238879050</v>
      </c>
      <c r="H149" s="559">
        <v>0</v>
      </c>
    </row>
    <row r="150" spans="1:8" ht="47.25" customHeight="1" x14ac:dyDescent="0.3">
      <c r="A150" s="604">
        <v>240106003</v>
      </c>
      <c r="B150" s="605">
        <v>13</v>
      </c>
      <c r="C150" s="606" t="s">
        <v>98</v>
      </c>
      <c r="D150" s="560">
        <v>11830398435</v>
      </c>
      <c r="E150" s="560">
        <v>8653154397</v>
      </c>
      <c r="F150" s="560">
        <v>8528359387</v>
      </c>
      <c r="G150" s="560">
        <v>3881676262</v>
      </c>
      <c r="H150" s="561">
        <v>1004555312</v>
      </c>
    </row>
    <row r="151" spans="1:8" ht="45" customHeight="1" x14ac:dyDescent="0.3">
      <c r="A151" s="555">
        <v>240106003</v>
      </c>
      <c r="B151" s="556">
        <v>11</v>
      </c>
      <c r="C151" s="557" t="s">
        <v>98</v>
      </c>
      <c r="D151" s="558">
        <v>39565253575</v>
      </c>
      <c r="E151" s="558">
        <v>35816541472</v>
      </c>
      <c r="F151" s="558">
        <v>816541472</v>
      </c>
      <c r="G151" s="558">
        <v>0</v>
      </c>
      <c r="H151" s="559">
        <v>0</v>
      </c>
    </row>
    <row r="152" spans="1:8" ht="31.5" customHeight="1" x14ac:dyDescent="0.3">
      <c r="A152" s="555">
        <v>240106003</v>
      </c>
      <c r="B152" s="556">
        <v>20</v>
      </c>
      <c r="C152" s="557" t="s">
        <v>98</v>
      </c>
      <c r="D152" s="558">
        <v>10494512551</v>
      </c>
      <c r="E152" s="558">
        <v>3895606524</v>
      </c>
      <c r="F152" s="558">
        <v>3895606524</v>
      </c>
      <c r="G152" s="558">
        <v>232798234</v>
      </c>
      <c r="H152" s="559">
        <v>232798234</v>
      </c>
    </row>
    <row r="153" spans="1:8" ht="31.5" customHeight="1" x14ac:dyDescent="0.3">
      <c r="A153" s="555">
        <v>240106004</v>
      </c>
      <c r="B153" s="556">
        <v>10</v>
      </c>
      <c r="C153" s="557" t="s">
        <v>81</v>
      </c>
      <c r="D153" s="558">
        <v>3151400000</v>
      </c>
      <c r="E153" s="558">
        <v>3151400000</v>
      </c>
      <c r="F153" s="558">
        <v>3151400000</v>
      </c>
      <c r="G153" s="558">
        <v>3151400000</v>
      </c>
      <c r="H153" s="559">
        <v>0</v>
      </c>
    </row>
    <row r="154" spans="1:8" ht="35.25" customHeight="1" x14ac:dyDescent="0.3">
      <c r="A154" s="555">
        <v>240106005</v>
      </c>
      <c r="B154" s="556">
        <v>11</v>
      </c>
      <c r="C154" s="557" t="s">
        <v>178</v>
      </c>
      <c r="D154" s="558">
        <f>307423610421+44099730147</f>
        <v>351523340568</v>
      </c>
      <c r="E154" s="558">
        <f>307423610421+44099730147</f>
        <v>351523340568</v>
      </c>
      <c r="F154" s="558">
        <f>307423610421+44099730147</f>
        <v>351523340568</v>
      </c>
      <c r="G154" s="558">
        <v>38457689354</v>
      </c>
      <c r="H154" s="559">
        <v>38457689354</v>
      </c>
    </row>
    <row r="155" spans="1:8" ht="60.75" customHeight="1" x14ac:dyDescent="0.3">
      <c r="A155" s="555">
        <v>240106006</v>
      </c>
      <c r="B155" s="556">
        <v>10</v>
      </c>
      <c r="C155" s="557" t="s">
        <v>179</v>
      </c>
      <c r="D155" s="558">
        <v>42691728016</v>
      </c>
      <c r="E155" s="558">
        <v>42691728016</v>
      </c>
      <c r="F155" s="558">
        <v>42691728016</v>
      </c>
      <c r="G155" s="558">
        <v>42691728016</v>
      </c>
      <c r="H155" s="559">
        <v>0</v>
      </c>
    </row>
    <row r="156" spans="1:8" ht="60.75" customHeight="1" x14ac:dyDescent="0.3">
      <c r="A156" s="555">
        <v>240106006</v>
      </c>
      <c r="B156" s="556">
        <v>13</v>
      </c>
      <c r="C156" s="557" t="s">
        <v>179</v>
      </c>
      <c r="D156" s="558">
        <v>19811865446</v>
      </c>
      <c r="E156" s="558">
        <v>19811865446</v>
      </c>
      <c r="F156" s="558">
        <v>19811865446</v>
      </c>
      <c r="G156" s="558">
        <v>19811865446</v>
      </c>
      <c r="H156" s="559">
        <v>0</v>
      </c>
    </row>
    <row r="157" spans="1:8" ht="45.75" customHeight="1" x14ac:dyDescent="0.3">
      <c r="A157" s="555">
        <v>240106007</v>
      </c>
      <c r="B157" s="556">
        <v>10</v>
      </c>
      <c r="C157" s="557" t="s">
        <v>180</v>
      </c>
      <c r="D157" s="558">
        <v>94807993692</v>
      </c>
      <c r="E157" s="558">
        <v>94807993692</v>
      </c>
      <c r="F157" s="558">
        <v>94807993692</v>
      </c>
      <c r="G157" s="558">
        <v>94807993692</v>
      </c>
      <c r="H157" s="559">
        <v>0</v>
      </c>
    </row>
    <row r="158" spans="1:8" ht="47.25" customHeight="1" x14ac:dyDescent="0.3">
      <c r="A158" s="555">
        <v>240106007</v>
      </c>
      <c r="B158" s="556">
        <v>13</v>
      </c>
      <c r="C158" s="557" t="s">
        <v>180</v>
      </c>
      <c r="D158" s="558">
        <v>70000000000</v>
      </c>
      <c r="E158" s="558">
        <v>70000000000</v>
      </c>
      <c r="F158" s="558">
        <v>70000000000</v>
      </c>
      <c r="G158" s="558">
        <v>70000000000</v>
      </c>
      <c r="H158" s="559">
        <v>0</v>
      </c>
    </row>
    <row r="159" spans="1:8" ht="62.25" customHeight="1" x14ac:dyDescent="0.3">
      <c r="A159" s="555">
        <v>240106008</v>
      </c>
      <c r="B159" s="556">
        <v>10</v>
      </c>
      <c r="C159" s="557" t="s">
        <v>181</v>
      </c>
      <c r="D159" s="558">
        <v>9928862439</v>
      </c>
      <c r="E159" s="558">
        <v>9928862439</v>
      </c>
      <c r="F159" s="558">
        <v>9928862439</v>
      </c>
      <c r="G159" s="558">
        <v>9928862439</v>
      </c>
      <c r="H159" s="559">
        <v>0</v>
      </c>
    </row>
    <row r="160" spans="1:8" ht="96.75" customHeight="1" thickBot="1" x14ac:dyDescent="0.35">
      <c r="A160" s="563">
        <v>240106009</v>
      </c>
      <c r="B160" s="564">
        <v>10</v>
      </c>
      <c r="C160" s="565" t="s">
        <v>182</v>
      </c>
      <c r="D160" s="566">
        <v>59971937176</v>
      </c>
      <c r="E160" s="558">
        <v>59971937176</v>
      </c>
      <c r="F160" s="566">
        <v>59971937176</v>
      </c>
      <c r="G160" s="566">
        <v>59971937176</v>
      </c>
      <c r="H160" s="567">
        <v>0</v>
      </c>
    </row>
    <row r="161" spans="1:200" ht="8.25" customHeight="1" thickBot="1" x14ac:dyDescent="0.35">
      <c r="A161" s="568"/>
      <c r="B161" s="569"/>
      <c r="C161" s="570"/>
      <c r="D161" s="571"/>
      <c r="E161" s="571"/>
      <c r="F161" s="571"/>
      <c r="G161" s="571"/>
      <c r="H161" s="571"/>
    </row>
    <row r="162" spans="1:200" x14ac:dyDescent="0.3">
      <c r="A162" s="2007" t="s">
        <v>1</v>
      </c>
      <c r="B162" s="2008"/>
      <c r="C162" s="2008"/>
      <c r="D162" s="2008"/>
      <c r="E162" s="2008"/>
      <c r="F162" s="2008"/>
      <c r="G162" s="2008"/>
      <c r="H162" s="2009"/>
    </row>
    <row r="163" spans="1:200" ht="14.25" customHeight="1" x14ac:dyDescent="0.3">
      <c r="A163" s="2004" t="s">
        <v>115</v>
      </c>
      <c r="B163" s="2005"/>
      <c r="C163" s="2005"/>
      <c r="D163" s="2005"/>
      <c r="E163" s="2005"/>
      <c r="F163" s="2005"/>
      <c r="G163" s="2005"/>
      <c r="H163" s="2006"/>
      <c r="I163" s="607"/>
      <c r="J163" s="2005"/>
      <c r="K163" s="2005"/>
      <c r="L163" s="2005"/>
      <c r="M163" s="2005"/>
      <c r="N163" s="2005"/>
      <c r="O163" s="2005"/>
      <c r="P163" s="2006"/>
      <c r="Q163" s="2004"/>
      <c r="R163" s="2005"/>
      <c r="S163" s="2005"/>
      <c r="T163" s="2005"/>
      <c r="U163" s="2005"/>
      <c r="V163" s="2005"/>
      <c r="W163" s="2005"/>
      <c r="X163" s="2006"/>
      <c r="Y163" s="2004"/>
      <c r="Z163" s="2005"/>
      <c r="AA163" s="2005"/>
      <c r="AB163" s="2005"/>
      <c r="AC163" s="2005"/>
      <c r="AD163" s="2005"/>
      <c r="AE163" s="2005"/>
      <c r="AF163" s="2006"/>
      <c r="AG163" s="2004"/>
      <c r="AH163" s="2005"/>
      <c r="AI163" s="2005"/>
      <c r="AJ163" s="2005"/>
      <c r="AK163" s="2005"/>
      <c r="AL163" s="2005"/>
      <c r="AM163" s="2005"/>
      <c r="AN163" s="2006"/>
      <c r="AO163" s="2004"/>
      <c r="AP163" s="2005"/>
      <c r="AQ163" s="2005"/>
      <c r="AR163" s="2005"/>
      <c r="AS163" s="2005"/>
      <c r="AT163" s="2005"/>
      <c r="AU163" s="2005"/>
      <c r="AV163" s="2006"/>
      <c r="AW163" s="2004"/>
      <c r="AX163" s="2005"/>
      <c r="AY163" s="2005"/>
      <c r="AZ163" s="2005"/>
      <c r="BA163" s="2005"/>
      <c r="BB163" s="2005"/>
      <c r="BC163" s="2005"/>
      <c r="BD163" s="2006"/>
      <c r="BE163" s="2004"/>
      <c r="BF163" s="2005"/>
      <c r="BG163" s="2005"/>
      <c r="BH163" s="2005"/>
      <c r="BI163" s="2005"/>
      <c r="BJ163" s="2005"/>
      <c r="BK163" s="2005"/>
      <c r="BL163" s="2006"/>
      <c r="BM163" s="2004"/>
      <c r="BN163" s="2005"/>
      <c r="BO163" s="2005"/>
      <c r="BP163" s="2005"/>
      <c r="BQ163" s="2005"/>
      <c r="BR163" s="2005"/>
      <c r="BS163" s="2005"/>
      <c r="BT163" s="2006"/>
      <c r="BU163" s="2004"/>
      <c r="BV163" s="2005"/>
      <c r="BW163" s="2005"/>
      <c r="BX163" s="2005"/>
      <c r="BY163" s="2005"/>
      <c r="BZ163" s="2005"/>
      <c r="CA163" s="2005"/>
      <c r="CB163" s="2006"/>
      <c r="CC163" s="2004"/>
      <c r="CD163" s="2005"/>
      <c r="CE163" s="2005"/>
      <c r="CF163" s="2005"/>
      <c r="CG163" s="2005"/>
      <c r="CH163" s="2005"/>
      <c r="CI163" s="2005"/>
      <c r="CJ163" s="2006"/>
      <c r="CK163" s="2004"/>
      <c r="CL163" s="2005"/>
      <c r="CM163" s="2005"/>
      <c r="CN163" s="2005"/>
      <c r="CO163" s="2005"/>
      <c r="CP163" s="2005"/>
      <c r="CQ163" s="2005"/>
      <c r="CR163" s="2006"/>
      <c r="CS163" s="2004"/>
      <c r="CT163" s="2005"/>
      <c r="CU163" s="2005"/>
      <c r="CV163" s="2005"/>
      <c r="CW163" s="2005"/>
      <c r="CX163" s="2005"/>
      <c r="CY163" s="2005"/>
      <c r="CZ163" s="2006"/>
      <c r="DA163" s="2004"/>
      <c r="DB163" s="2005"/>
      <c r="DC163" s="2005"/>
      <c r="DD163" s="2005"/>
      <c r="DE163" s="2005"/>
      <c r="DF163" s="2005"/>
      <c r="DG163" s="2005"/>
      <c r="DH163" s="2006"/>
      <c r="DI163" s="2004"/>
      <c r="DJ163" s="2005"/>
      <c r="DK163" s="2005"/>
      <c r="DL163" s="2005"/>
      <c r="DM163" s="2005"/>
      <c r="DN163" s="2005"/>
      <c r="DO163" s="2005"/>
      <c r="DP163" s="2006"/>
      <c r="DQ163" s="2004"/>
      <c r="DR163" s="2005"/>
      <c r="DS163" s="2005"/>
      <c r="DT163" s="2005"/>
      <c r="DU163" s="2005"/>
      <c r="DV163" s="2005"/>
      <c r="DW163" s="2005"/>
      <c r="DX163" s="2006"/>
      <c r="DY163" s="2004"/>
      <c r="DZ163" s="2005"/>
      <c r="EA163" s="2005"/>
      <c r="EB163" s="2005"/>
      <c r="EC163" s="2005"/>
      <c r="ED163" s="2005"/>
      <c r="EE163" s="2005"/>
      <c r="EF163" s="2006"/>
      <c r="EG163" s="2004"/>
      <c r="EH163" s="2005"/>
      <c r="EI163" s="2005"/>
      <c r="EJ163" s="2005"/>
      <c r="EK163" s="2005"/>
      <c r="EL163" s="2005"/>
      <c r="EM163" s="2005"/>
      <c r="EN163" s="2006"/>
      <c r="EO163" s="2004"/>
      <c r="EP163" s="2005"/>
      <c r="EQ163" s="2005"/>
      <c r="ER163" s="2005"/>
      <c r="ES163" s="2005"/>
      <c r="ET163" s="2005"/>
      <c r="EU163" s="2005"/>
      <c r="EV163" s="2006"/>
      <c r="EW163" s="2004"/>
      <c r="EX163" s="2005"/>
      <c r="EY163" s="2005"/>
      <c r="EZ163" s="2005"/>
      <c r="FA163" s="2005"/>
      <c r="FB163" s="2005"/>
      <c r="FC163" s="2005"/>
      <c r="FD163" s="2006"/>
      <c r="FE163" s="2004"/>
      <c r="FF163" s="2005"/>
      <c r="FG163" s="2005"/>
      <c r="FH163" s="2005"/>
      <c r="FI163" s="2005"/>
      <c r="FJ163" s="2005"/>
      <c r="FK163" s="2005"/>
      <c r="FL163" s="2006"/>
      <c r="FM163" s="2004"/>
      <c r="FN163" s="2005"/>
      <c r="FO163" s="2005"/>
      <c r="FP163" s="2005"/>
      <c r="FQ163" s="2005"/>
      <c r="FR163" s="2005"/>
      <c r="FS163" s="2005"/>
      <c r="FT163" s="2006"/>
      <c r="FU163" s="2004"/>
      <c r="FV163" s="2005"/>
      <c r="FW163" s="2005"/>
      <c r="FX163" s="2005"/>
      <c r="FY163" s="2005"/>
      <c r="FZ163" s="2005"/>
      <c r="GA163" s="2005"/>
      <c r="GB163" s="2006"/>
      <c r="GC163" s="2004"/>
      <c r="GD163" s="2005"/>
      <c r="GE163" s="2005"/>
      <c r="GF163" s="2005"/>
      <c r="GG163" s="2005"/>
      <c r="GH163" s="2005"/>
      <c r="GI163" s="2005"/>
      <c r="GJ163" s="2006"/>
      <c r="GK163" s="2004"/>
      <c r="GL163" s="2005"/>
      <c r="GM163" s="2005"/>
      <c r="GN163" s="2005"/>
      <c r="GO163" s="2005"/>
      <c r="GP163" s="2005"/>
      <c r="GQ163" s="2005"/>
      <c r="GR163" s="2006"/>
    </row>
    <row r="164" spans="1:200" ht="3.75" customHeight="1" x14ac:dyDescent="0.3">
      <c r="A164" s="526"/>
      <c r="H164" s="527"/>
      <c r="K164" s="524"/>
      <c r="L164" s="525"/>
      <c r="M164" s="525"/>
      <c r="N164" s="525"/>
      <c r="O164" s="525"/>
      <c r="P164" s="527"/>
      <c r="Q164" s="526"/>
      <c r="S164" s="524"/>
      <c r="T164" s="525"/>
      <c r="U164" s="525"/>
      <c r="V164" s="525"/>
      <c r="W164" s="525"/>
      <c r="X164" s="527"/>
      <c r="Y164" s="526"/>
      <c r="AA164" s="524"/>
      <c r="AB164" s="525"/>
      <c r="AC164" s="525"/>
      <c r="AD164" s="525"/>
      <c r="AE164" s="525"/>
      <c r="AF164" s="527"/>
      <c r="AG164" s="526"/>
      <c r="AI164" s="524"/>
      <c r="AJ164" s="525"/>
      <c r="AK164" s="525"/>
      <c r="AL164" s="525"/>
      <c r="AM164" s="525"/>
      <c r="AN164" s="527"/>
      <c r="AO164" s="526"/>
      <c r="AQ164" s="524"/>
      <c r="AR164" s="525"/>
      <c r="AS164" s="525"/>
      <c r="AT164" s="525"/>
      <c r="AU164" s="525"/>
      <c r="AV164" s="527"/>
      <c r="AW164" s="526"/>
      <c r="AY164" s="524"/>
      <c r="AZ164" s="525"/>
      <c r="BA164" s="525"/>
      <c r="BB164" s="525"/>
      <c r="BC164" s="525"/>
      <c r="BD164" s="527"/>
      <c r="BE164" s="526"/>
      <c r="BG164" s="524"/>
      <c r="BH164" s="525"/>
      <c r="BI164" s="525"/>
      <c r="BJ164" s="525"/>
      <c r="BK164" s="525"/>
      <c r="BL164" s="527"/>
      <c r="BM164" s="526"/>
      <c r="BO164" s="524"/>
      <c r="BP164" s="525"/>
      <c r="BQ164" s="525"/>
      <c r="BR164" s="525"/>
      <c r="BS164" s="525"/>
      <c r="BT164" s="527"/>
      <c r="BU164" s="526"/>
      <c r="BW164" s="524"/>
      <c r="BX164" s="525"/>
      <c r="BY164" s="525"/>
      <c r="BZ164" s="525"/>
      <c r="CA164" s="525"/>
      <c r="CB164" s="527"/>
      <c r="CC164" s="526"/>
      <c r="CE164" s="524"/>
      <c r="CF164" s="525"/>
      <c r="CG164" s="525"/>
      <c r="CH164" s="525"/>
      <c r="CI164" s="525"/>
      <c r="CJ164" s="527"/>
      <c r="CK164" s="526"/>
      <c r="CM164" s="524"/>
      <c r="CN164" s="525"/>
      <c r="CO164" s="525"/>
      <c r="CP164" s="525"/>
      <c r="CQ164" s="525"/>
      <c r="CR164" s="527"/>
      <c r="CS164" s="526"/>
      <c r="CU164" s="524"/>
      <c r="CV164" s="525"/>
      <c r="CW164" s="525"/>
      <c r="CX164" s="525"/>
      <c r="CY164" s="525"/>
      <c r="CZ164" s="527"/>
      <c r="DA164" s="526"/>
      <c r="DC164" s="524"/>
      <c r="DD164" s="525"/>
      <c r="DE164" s="525"/>
      <c r="DF164" s="525"/>
      <c r="DG164" s="525"/>
      <c r="DH164" s="527"/>
      <c r="DI164" s="526"/>
      <c r="DK164" s="524"/>
      <c r="DL164" s="525"/>
      <c r="DM164" s="525"/>
      <c r="DN164" s="525"/>
      <c r="DO164" s="525"/>
      <c r="DP164" s="527"/>
      <c r="DQ164" s="526"/>
      <c r="DS164" s="524"/>
      <c r="DT164" s="525"/>
      <c r="DU164" s="525"/>
      <c r="DV164" s="525"/>
      <c r="DW164" s="525"/>
      <c r="DX164" s="527"/>
      <c r="DY164" s="526"/>
      <c r="EA164" s="524"/>
      <c r="EB164" s="525"/>
      <c r="EC164" s="525"/>
      <c r="ED164" s="525"/>
      <c r="EE164" s="525"/>
      <c r="EF164" s="527"/>
      <c r="EG164" s="526"/>
      <c r="EI164" s="524"/>
      <c r="EJ164" s="525"/>
      <c r="EK164" s="525"/>
      <c r="EL164" s="525"/>
      <c r="EM164" s="525"/>
      <c r="EN164" s="527"/>
      <c r="EO164" s="526"/>
      <c r="EQ164" s="524"/>
      <c r="ER164" s="525"/>
      <c r="ES164" s="525"/>
      <c r="ET164" s="525"/>
      <c r="EU164" s="525"/>
      <c r="EV164" s="527"/>
      <c r="EW164" s="526"/>
      <c r="EY164" s="524"/>
      <c r="EZ164" s="525"/>
      <c r="FA164" s="525"/>
      <c r="FB164" s="525"/>
      <c r="FC164" s="525"/>
      <c r="FD164" s="527"/>
      <c r="FE164" s="526"/>
      <c r="FG164" s="524"/>
      <c r="FH164" s="525"/>
      <c r="FI164" s="525"/>
      <c r="FJ164" s="525"/>
      <c r="FK164" s="525"/>
      <c r="FL164" s="527"/>
      <c r="FM164" s="526"/>
      <c r="FO164" s="524"/>
      <c r="FP164" s="525"/>
      <c r="FQ164" s="525"/>
      <c r="FR164" s="525"/>
      <c r="FS164" s="525"/>
      <c r="FT164" s="527"/>
      <c r="FU164" s="526"/>
      <c r="FW164" s="524"/>
      <c r="FX164" s="525"/>
      <c r="FY164" s="525"/>
      <c r="FZ164" s="525"/>
      <c r="GA164" s="525"/>
      <c r="GB164" s="527"/>
      <c r="GC164" s="526"/>
      <c r="GE164" s="524"/>
      <c r="GF164" s="525"/>
      <c r="GG164" s="525"/>
      <c r="GH164" s="525"/>
      <c r="GI164" s="525"/>
      <c r="GJ164" s="527"/>
      <c r="GK164" s="526"/>
      <c r="GM164" s="524"/>
      <c r="GN164" s="525"/>
      <c r="GO164" s="525"/>
      <c r="GP164" s="525"/>
      <c r="GQ164" s="525"/>
      <c r="GR164" s="527"/>
    </row>
    <row r="165" spans="1:200" ht="11.25" customHeight="1" x14ac:dyDescent="0.3">
      <c r="A165" s="528" t="s">
        <v>0</v>
      </c>
      <c r="H165" s="527"/>
      <c r="I165" s="549"/>
      <c r="K165" s="524"/>
      <c r="L165" s="525"/>
      <c r="M165" s="525"/>
      <c r="N165" s="525"/>
      <c r="O165" s="525"/>
      <c r="P165" s="527"/>
      <c r="Q165" s="528"/>
      <c r="S165" s="524"/>
      <c r="T165" s="525"/>
      <c r="U165" s="525"/>
      <c r="V165" s="525"/>
      <c r="W165" s="525"/>
      <c r="X165" s="527"/>
      <c r="Y165" s="528"/>
      <c r="AA165" s="524"/>
      <c r="AB165" s="525"/>
      <c r="AC165" s="525"/>
      <c r="AD165" s="525"/>
      <c r="AE165" s="525"/>
      <c r="AF165" s="527"/>
      <c r="AG165" s="528"/>
      <c r="AI165" s="524"/>
      <c r="AJ165" s="525"/>
      <c r="AK165" s="525"/>
      <c r="AL165" s="525"/>
      <c r="AM165" s="525"/>
      <c r="AN165" s="527"/>
      <c r="AO165" s="528"/>
      <c r="AQ165" s="524"/>
      <c r="AR165" s="525"/>
      <c r="AS165" s="525"/>
      <c r="AT165" s="525"/>
      <c r="AU165" s="525"/>
      <c r="AV165" s="527"/>
      <c r="AW165" s="528"/>
      <c r="AY165" s="524"/>
      <c r="AZ165" s="525"/>
      <c r="BA165" s="525"/>
      <c r="BB165" s="525"/>
      <c r="BC165" s="525"/>
      <c r="BD165" s="527"/>
      <c r="BE165" s="528"/>
      <c r="BG165" s="524"/>
      <c r="BH165" s="525"/>
      <c r="BI165" s="525"/>
      <c r="BJ165" s="525"/>
      <c r="BK165" s="525"/>
      <c r="BL165" s="527"/>
      <c r="BM165" s="528"/>
      <c r="BO165" s="524"/>
      <c r="BP165" s="525"/>
      <c r="BQ165" s="525"/>
      <c r="BR165" s="525"/>
      <c r="BS165" s="525"/>
      <c r="BT165" s="527"/>
      <c r="BU165" s="528"/>
      <c r="BW165" s="524"/>
      <c r="BX165" s="525"/>
      <c r="BY165" s="525"/>
      <c r="BZ165" s="525"/>
      <c r="CA165" s="525"/>
      <c r="CB165" s="527"/>
      <c r="CC165" s="528"/>
      <c r="CE165" s="524"/>
      <c r="CF165" s="525"/>
      <c r="CG165" s="525"/>
      <c r="CH165" s="525"/>
      <c r="CI165" s="525"/>
      <c r="CJ165" s="527"/>
      <c r="CK165" s="528"/>
      <c r="CM165" s="524"/>
      <c r="CN165" s="525"/>
      <c r="CO165" s="525"/>
      <c r="CP165" s="525"/>
      <c r="CQ165" s="525"/>
      <c r="CR165" s="527"/>
      <c r="CS165" s="528"/>
      <c r="CU165" s="524"/>
      <c r="CV165" s="525"/>
      <c r="CW165" s="525"/>
      <c r="CX165" s="525"/>
      <c r="CY165" s="525"/>
      <c r="CZ165" s="527"/>
      <c r="DA165" s="528"/>
      <c r="DC165" s="524"/>
      <c r="DD165" s="525"/>
      <c r="DE165" s="525"/>
      <c r="DF165" s="525"/>
      <c r="DG165" s="525"/>
      <c r="DH165" s="527"/>
      <c r="DI165" s="528"/>
      <c r="DK165" s="524"/>
      <c r="DL165" s="525"/>
      <c r="DM165" s="525"/>
      <c r="DN165" s="525"/>
      <c r="DO165" s="525"/>
      <c r="DP165" s="527"/>
      <c r="DQ165" s="528"/>
      <c r="DS165" s="524"/>
      <c r="DT165" s="525"/>
      <c r="DU165" s="525"/>
      <c r="DV165" s="525"/>
      <c r="DW165" s="525"/>
      <c r="DX165" s="527"/>
      <c r="DY165" s="528"/>
      <c r="EA165" s="524"/>
      <c r="EB165" s="525"/>
      <c r="EC165" s="525"/>
      <c r="ED165" s="525"/>
      <c r="EE165" s="525"/>
      <c r="EF165" s="527"/>
      <c r="EG165" s="528"/>
      <c r="EI165" s="524"/>
      <c r="EJ165" s="525"/>
      <c r="EK165" s="525"/>
      <c r="EL165" s="525"/>
      <c r="EM165" s="525"/>
      <c r="EN165" s="527"/>
      <c r="EO165" s="528"/>
      <c r="EQ165" s="524"/>
      <c r="ER165" s="525"/>
      <c r="ES165" s="525"/>
      <c r="ET165" s="525"/>
      <c r="EU165" s="525"/>
      <c r="EV165" s="527"/>
      <c r="EW165" s="528"/>
      <c r="EY165" s="524"/>
      <c r="EZ165" s="525"/>
      <c r="FA165" s="525"/>
      <c r="FB165" s="525"/>
      <c r="FC165" s="525"/>
      <c r="FD165" s="527"/>
      <c r="FE165" s="528"/>
      <c r="FG165" s="524"/>
      <c r="FH165" s="525"/>
      <c r="FI165" s="525"/>
      <c r="FJ165" s="525"/>
      <c r="FK165" s="525"/>
      <c r="FL165" s="527"/>
      <c r="FM165" s="528"/>
      <c r="FO165" s="524"/>
      <c r="FP165" s="525"/>
      <c r="FQ165" s="525"/>
      <c r="FR165" s="525"/>
      <c r="FS165" s="525"/>
      <c r="FT165" s="527"/>
      <c r="FU165" s="528"/>
      <c r="FW165" s="524"/>
      <c r="FX165" s="525"/>
      <c r="FY165" s="525"/>
      <c r="FZ165" s="525"/>
      <c r="GA165" s="525"/>
      <c r="GB165" s="527"/>
      <c r="GC165" s="528"/>
      <c r="GE165" s="524"/>
      <c r="GF165" s="525"/>
      <c r="GG165" s="525"/>
      <c r="GH165" s="525"/>
      <c r="GI165" s="525"/>
      <c r="GJ165" s="527"/>
      <c r="GK165" s="528"/>
      <c r="GM165" s="524"/>
      <c r="GN165" s="525"/>
      <c r="GO165" s="525"/>
      <c r="GP165" s="525"/>
      <c r="GQ165" s="525"/>
      <c r="GR165" s="527"/>
    </row>
    <row r="166" spans="1:200" ht="3.75" customHeight="1" x14ac:dyDescent="0.3">
      <c r="A166" s="526"/>
      <c r="H166" s="529"/>
      <c r="K166" s="524"/>
      <c r="L166" s="525"/>
      <c r="M166" s="525"/>
      <c r="N166" s="525"/>
      <c r="O166" s="525"/>
      <c r="P166" s="529"/>
      <c r="Q166" s="526"/>
      <c r="S166" s="524"/>
      <c r="T166" s="525"/>
      <c r="U166" s="525"/>
      <c r="V166" s="525"/>
      <c r="W166" s="525"/>
      <c r="X166" s="529"/>
      <c r="Y166" s="526"/>
      <c r="AA166" s="524"/>
      <c r="AB166" s="525"/>
      <c r="AC166" s="525"/>
      <c r="AD166" s="525"/>
      <c r="AE166" s="525"/>
      <c r="AF166" s="529"/>
      <c r="AG166" s="526"/>
      <c r="AI166" s="524"/>
      <c r="AJ166" s="525"/>
      <c r="AK166" s="525"/>
      <c r="AL166" s="525"/>
      <c r="AM166" s="525"/>
      <c r="AN166" s="529"/>
      <c r="AO166" s="526"/>
      <c r="AQ166" s="524"/>
      <c r="AR166" s="525"/>
      <c r="AS166" s="525"/>
      <c r="AT166" s="525"/>
      <c r="AU166" s="525"/>
      <c r="AV166" s="529"/>
      <c r="AW166" s="526"/>
      <c r="AY166" s="524"/>
      <c r="AZ166" s="525"/>
      <c r="BA166" s="525"/>
      <c r="BB166" s="525"/>
      <c r="BC166" s="525"/>
      <c r="BD166" s="529"/>
      <c r="BE166" s="526"/>
      <c r="BG166" s="524"/>
      <c r="BH166" s="525"/>
      <c r="BI166" s="525"/>
      <c r="BJ166" s="525"/>
      <c r="BK166" s="525"/>
      <c r="BL166" s="529"/>
      <c r="BM166" s="526"/>
      <c r="BO166" s="524"/>
      <c r="BP166" s="525"/>
      <c r="BQ166" s="525"/>
      <c r="BR166" s="525"/>
      <c r="BS166" s="525"/>
      <c r="BT166" s="529"/>
      <c r="BU166" s="526"/>
      <c r="BW166" s="524"/>
      <c r="BX166" s="525"/>
      <c r="BY166" s="525"/>
      <c r="BZ166" s="525"/>
      <c r="CA166" s="525"/>
      <c r="CB166" s="529"/>
      <c r="CC166" s="526"/>
      <c r="CE166" s="524"/>
      <c r="CF166" s="525"/>
      <c r="CG166" s="525"/>
      <c r="CH166" s="525"/>
      <c r="CI166" s="525"/>
      <c r="CJ166" s="529"/>
      <c r="CK166" s="526"/>
      <c r="CM166" s="524"/>
      <c r="CN166" s="525"/>
      <c r="CO166" s="525"/>
      <c r="CP166" s="525"/>
      <c r="CQ166" s="525"/>
      <c r="CR166" s="529"/>
      <c r="CS166" s="526"/>
      <c r="CU166" s="524"/>
      <c r="CV166" s="525"/>
      <c r="CW166" s="525"/>
      <c r="CX166" s="525"/>
      <c r="CY166" s="525"/>
      <c r="CZ166" s="529"/>
      <c r="DA166" s="526"/>
      <c r="DC166" s="524"/>
      <c r="DD166" s="525"/>
      <c r="DE166" s="525"/>
      <c r="DF166" s="525"/>
      <c r="DG166" s="525"/>
      <c r="DH166" s="529"/>
      <c r="DI166" s="526"/>
      <c r="DK166" s="524"/>
      <c r="DL166" s="525"/>
      <c r="DM166" s="525"/>
      <c r="DN166" s="525"/>
      <c r="DO166" s="525"/>
      <c r="DP166" s="529"/>
      <c r="DQ166" s="526"/>
      <c r="DS166" s="524"/>
      <c r="DT166" s="525"/>
      <c r="DU166" s="525"/>
      <c r="DV166" s="525"/>
      <c r="DW166" s="525"/>
      <c r="DX166" s="529"/>
      <c r="DY166" s="526"/>
      <c r="EA166" s="524"/>
      <c r="EB166" s="525"/>
      <c r="EC166" s="525"/>
      <c r="ED166" s="525"/>
      <c r="EE166" s="525"/>
      <c r="EF166" s="529"/>
      <c r="EG166" s="526"/>
      <c r="EI166" s="524"/>
      <c r="EJ166" s="525"/>
      <c r="EK166" s="525"/>
      <c r="EL166" s="525"/>
      <c r="EM166" s="525"/>
      <c r="EN166" s="529"/>
      <c r="EO166" s="526"/>
      <c r="EQ166" s="524"/>
      <c r="ER166" s="525"/>
      <c r="ES166" s="525"/>
      <c r="ET166" s="525"/>
      <c r="EU166" s="525"/>
      <c r="EV166" s="529"/>
      <c r="EW166" s="526"/>
      <c r="EY166" s="524"/>
      <c r="EZ166" s="525"/>
      <c r="FA166" s="525"/>
      <c r="FB166" s="525"/>
      <c r="FC166" s="525"/>
      <c r="FD166" s="529"/>
      <c r="FE166" s="526"/>
      <c r="FG166" s="524"/>
      <c r="FH166" s="525"/>
      <c r="FI166" s="525"/>
      <c r="FJ166" s="525"/>
      <c r="FK166" s="525"/>
      <c r="FL166" s="529"/>
      <c r="FM166" s="526"/>
      <c r="FO166" s="524"/>
      <c r="FP166" s="525"/>
      <c r="FQ166" s="525"/>
      <c r="FR166" s="525"/>
      <c r="FS166" s="525"/>
      <c r="FT166" s="529"/>
      <c r="FU166" s="526"/>
      <c r="FW166" s="524"/>
      <c r="FX166" s="525"/>
      <c r="FY166" s="525"/>
      <c r="FZ166" s="525"/>
      <c r="GA166" s="525"/>
      <c r="GB166" s="529"/>
      <c r="GC166" s="526"/>
      <c r="GE166" s="524"/>
      <c r="GF166" s="525"/>
      <c r="GG166" s="525"/>
      <c r="GH166" s="525"/>
      <c r="GI166" s="525"/>
      <c r="GJ166" s="529"/>
      <c r="GK166" s="526"/>
      <c r="GM166" s="524"/>
      <c r="GN166" s="525"/>
      <c r="GO166" s="525"/>
      <c r="GP166" s="525"/>
      <c r="GQ166" s="525"/>
      <c r="GR166" s="529"/>
    </row>
    <row r="167" spans="1:200" ht="13.5" customHeight="1" x14ac:dyDescent="0.3">
      <c r="A167" s="526" t="s">
        <v>116</v>
      </c>
      <c r="C167" s="524" t="s">
        <v>4</v>
      </c>
      <c r="E167" s="525" t="str">
        <f>E7</f>
        <v>MES:</v>
      </c>
      <c r="F167" s="525" t="str">
        <f>F7</f>
        <v>JULIO</v>
      </c>
      <c r="G167" s="525" t="str">
        <f>G128</f>
        <v xml:space="preserve">                                VIGENCIA FISCAL:      2017</v>
      </c>
      <c r="H167" s="527"/>
      <c r="K167" s="524"/>
      <c r="L167" s="525"/>
      <c r="M167" s="525"/>
      <c r="N167" s="525"/>
      <c r="O167" s="525"/>
      <c r="P167" s="527"/>
      <c r="Q167" s="526"/>
      <c r="S167" s="524"/>
      <c r="T167" s="525"/>
      <c r="U167" s="525"/>
      <c r="V167" s="525"/>
      <c r="W167" s="525"/>
      <c r="X167" s="527"/>
      <c r="Y167" s="526"/>
      <c r="AA167" s="524"/>
      <c r="AB167" s="525"/>
      <c r="AC167" s="525"/>
      <c r="AD167" s="525"/>
      <c r="AE167" s="525"/>
      <c r="AF167" s="527"/>
      <c r="AG167" s="526"/>
      <c r="AI167" s="524"/>
      <c r="AJ167" s="525"/>
      <c r="AK167" s="525"/>
      <c r="AL167" s="525"/>
      <c r="AM167" s="525"/>
      <c r="AN167" s="527"/>
      <c r="AO167" s="526"/>
      <c r="AQ167" s="524"/>
      <c r="AR167" s="525"/>
      <c r="AS167" s="525"/>
      <c r="AT167" s="525"/>
      <c r="AU167" s="525"/>
      <c r="AV167" s="527"/>
      <c r="AW167" s="526"/>
      <c r="AY167" s="524"/>
      <c r="AZ167" s="525"/>
      <c r="BA167" s="525"/>
      <c r="BB167" s="525"/>
      <c r="BC167" s="525"/>
      <c r="BD167" s="527"/>
      <c r="BE167" s="526"/>
      <c r="BG167" s="524"/>
      <c r="BH167" s="525"/>
      <c r="BI167" s="525"/>
      <c r="BJ167" s="525"/>
      <c r="BK167" s="525"/>
      <c r="BL167" s="527"/>
      <c r="BM167" s="526"/>
      <c r="BO167" s="524"/>
      <c r="BP167" s="525"/>
      <c r="BQ167" s="525"/>
      <c r="BR167" s="525"/>
      <c r="BS167" s="525"/>
      <c r="BT167" s="527"/>
      <c r="BU167" s="526"/>
      <c r="BW167" s="524"/>
      <c r="BX167" s="525"/>
      <c r="BY167" s="525"/>
      <c r="BZ167" s="525"/>
      <c r="CA167" s="525"/>
      <c r="CB167" s="527"/>
      <c r="CC167" s="526"/>
      <c r="CE167" s="524"/>
      <c r="CF167" s="525"/>
      <c r="CG167" s="525"/>
      <c r="CH167" s="525"/>
      <c r="CI167" s="525"/>
      <c r="CJ167" s="527"/>
      <c r="CK167" s="526"/>
      <c r="CM167" s="524"/>
      <c r="CN167" s="525"/>
      <c r="CO167" s="525"/>
      <c r="CP167" s="525"/>
      <c r="CQ167" s="525"/>
      <c r="CR167" s="527"/>
      <c r="CS167" s="526"/>
      <c r="CU167" s="524"/>
      <c r="CV167" s="525"/>
      <c r="CW167" s="525"/>
      <c r="CX167" s="525"/>
      <c r="CY167" s="525"/>
      <c r="CZ167" s="527"/>
      <c r="DA167" s="526"/>
      <c r="DC167" s="524"/>
      <c r="DD167" s="525"/>
      <c r="DE167" s="525"/>
      <c r="DF167" s="525"/>
      <c r="DG167" s="525"/>
      <c r="DH167" s="527"/>
      <c r="DI167" s="526"/>
      <c r="DK167" s="524"/>
      <c r="DL167" s="525"/>
      <c r="DM167" s="525"/>
      <c r="DN167" s="525"/>
      <c r="DO167" s="525"/>
      <c r="DP167" s="527"/>
      <c r="DQ167" s="526"/>
      <c r="DS167" s="524"/>
      <c r="DT167" s="525"/>
      <c r="DU167" s="525"/>
      <c r="DV167" s="525"/>
      <c r="DW167" s="525"/>
      <c r="DX167" s="527"/>
      <c r="DY167" s="526"/>
      <c r="EA167" s="524"/>
      <c r="EB167" s="525"/>
      <c r="EC167" s="525"/>
      <c r="ED167" s="525"/>
      <c r="EE167" s="525"/>
      <c r="EF167" s="527"/>
      <c r="EG167" s="526"/>
      <c r="EI167" s="524"/>
      <c r="EJ167" s="525"/>
      <c r="EK167" s="525"/>
      <c r="EL167" s="525"/>
      <c r="EM167" s="525"/>
      <c r="EN167" s="527"/>
      <c r="EO167" s="526"/>
      <c r="EQ167" s="524"/>
      <c r="ER167" s="525"/>
      <c r="ES167" s="525"/>
      <c r="ET167" s="525"/>
      <c r="EU167" s="525"/>
      <c r="EV167" s="527"/>
      <c r="EW167" s="526"/>
      <c r="EY167" s="524"/>
      <c r="EZ167" s="525"/>
      <c r="FA167" s="525"/>
      <c r="FB167" s="525"/>
      <c r="FC167" s="525"/>
      <c r="FD167" s="527"/>
      <c r="FE167" s="526"/>
      <c r="FG167" s="524"/>
      <c r="FH167" s="525"/>
      <c r="FI167" s="525"/>
      <c r="FJ167" s="525"/>
      <c r="FK167" s="525"/>
      <c r="FL167" s="527"/>
      <c r="FM167" s="526"/>
      <c r="FO167" s="524"/>
      <c r="FP167" s="525"/>
      <c r="FQ167" s="525"/>
      <c r="FR167" s="525"/>
      <c r="FS167" s="525"/>
      <c r="FT167" s="527"/>
      <c r="FU167" s="526"/>
      <c r="FW167" s="524"/>
      <c r="FX167" s="525"/>
      <c r="FY167" s="525"/>
      <c r="FZ167" s="525"/>
      <c r="GA167" s="525"/>
      <c r="GB167" s="527"/>
      <c r="GC167" s="526"/>
      <c r="GE167" s="524"/>
      <c r="GF167" s="525"/>
      <c r="GG167" s="525"/>
      <c r="GH167" s="525"/>
      <c r="GI167" s="525"/>
      <c r="GJ167" s="527"/>
      <c r="GK167" s="526"/>
      <c r="GM167" s="524"/>
      <c r="GN167" s="525"/>
      <c r="GO167" s="525"/>
      <c r="GP167" s="525"/>
      <c r="GQ167" s="525"/>
      <c r="GR167" s="527"/>
    </row>
    <row r="168" spans="1:200" ht="11.25" customHeight="1" thickBot="1" x14ac:dyDescent="0.35">
      <c r="A168" s="526"/>
      <c r="H168" s="527"/>
      <c r="K168" s="524"/>
      <c r="L168" s="525"/>
      <c r="M168" s="525"/>
      <c r="N168" s="525"/>
      <c r="O168" s="525"/>
      <c r="P168" s="527"/>
      <c r="Q168" s="526"/>
      <c r="S168" s="524"/>
      <c r="T168" s="525"/>
      <c r="U168" s="525"/>
      <c r="V168" s="525"/>
      <c r="W168" s="525"/>
      <c r="X168" s="527"/>
      <c r="Y168" s="526"/>
      <c r="AA168" s="524"/>
      <c r="AB168" s="525"/>
      <c r="AC168" s="525"/>
      <c r="AD168" s="525"/>
      <c r="AE168" s="525"/>
      <c r="AF168" s="527"/>
      <c r="AG168" s="526"/>
      <c r="AI168" s="524"/>
      <c r="AJ168" s="525"/>
      <c r="AK168" s="525"/>
      <c r="AL168" s="525"/>
      <c r="AM168" s="525"/>
      <c r="AN168" s="527"/>
      <c r="AO168" s="526"/>
      <c r="AQ168" s="524"/>
      <c r="AR168" s="525"/>
      <c r="AS168" s="525"/>
      <c r="AT168" s="525"/>
      <c r="AU168" s="525"/>
      <c r="AV168" s="527"/>
      <c r="AW168" s="526"/>
      <c r="AY168" s="524"/>
      <c r="AZ168" s="525"/>
      <c r="BA168" s="525"/>
      <c r="BB168" s="525"/>
      <c r="BC168" s="525"/>
      <c r="BD168" s="527"/>
      <c r="BE168" s="526"/>
      <c r="BG168" s="524"/>
      <c r="BH168" s="525"/>
      <c r="BI168" s="525"/>
      <c r="BJ168" s="525"/>
      <c r="BK168" s="525"/>
      <c r="BL168" s="527"/>
      <c r="BM168" s="526"/>
      <c r="BO168" s="524"/>
      <c r="BP168" s="525"/>
      <c r="BQ168" s="525"/>
      <c r="BR168" s="525"/>
      <c r="BS168" s="525"/>
      <c r="BT168" s="527"/>
      <c r="BU168" s="526"/>
      <c r="BW168" s="524"/>
      <c r="BX168" s="525"/>
      <c r="BY168" s="525"/>
      <c r="BZ168" s="525"/>
      <c r="CA168" s="525"/>
      <c r="CB168" s="527"/>
      <c r="CC168" s="526"/>
      <c r="CE168" s="524"/>
      <c r="CF168" s="525"/>
      <c r="CG168" s="525"/>
      <c r="CH168" s="525"/>
      <c r="CI168" s="525"/>
      <c r="CJ168" s="527"/>
      <c r="CK168" s="526"/>
      <c r="CM168" s="524"/>
      <c r="CN168" s="525"/>
      <c r="CO168" s="525"/>
      <c r="CP168" s="525"/>
      <c r="CQ168" s="525"/>
      <c r="CR168" s="527"/>
      <c r="CS168" s="526"/>
      <c r="CU168" s="524"/>
      <c r="CV168" s="525"/>
      <c r="CW168" s="525"/>
      <c r="CX168" s="525"/>
      <c r="CY168" s="525"/>
      <c r="CZ168" s="527"/>
      <c r="DA168" s="526"/>
      <c r="DC168" s="524"/>
      <c r="DD168" s="525"/>
      <c r="DE168" s="525"/>
      <c r="DF168" s="525"/>
      <c r="DG168" s="525"/>
      <c r="DH168" s="527"/>
      <c r="DI168" s="526"/>
      <c r="DK168" s="524"/>
      <c r="DL168" s="525"/>
      <c r="DM168" s="525"/>
      <c r="DN168" s="525"/>
      <c r="DO168" s="525"/>
      <c r="DP168" s="527"/>
      <c r="DQ168" s="526"/>
      <c r="DS168" s="524"/>
      <c r="DT168" s="525"/>
      <c r="DU168" s="525"/>
      <c r="DV168" s="525"/>
      <c r="DW168" s="525"/>
      <c r="DX168" s="527"/>
      <c r="DY168" s="526"/>
      <c r="EA168" s="524"/>
      <c r="EB168" s="525"/>
      <c r="EC168" s="525"/>
      <c r="ED168" s="525"/>
      <c r="EE168" s="525"/>
      <c r="EF168" s="527"/>
      <c r="EG168" s="526"/>
      <c r="EI168" s="524"/>
      <c r="EJ168" s="525"/>
      <c r="EK168" s="525"/>
      <c r="EL168" s="525"/>
      <c r="EM168" s="525"/>
      <c r="EN168" s="527"/>
      <c r="EO168" s="526"/>
      <c r="EQ168" s="524"/>
      <c r="ER168" s="525"/>
      <c r="ES168" s="525"/>
      <c r="ET168" s="525"/>
      <c r="EU168" s="525"/>
      <c r="EV168" s="527"/>
      <c r="EW168" s="526"/>
      <c r="EY168" s="524"/>
      <c r="EZ168" s="525"/>
      <c r="FA168" s="525"/>
      <c r="FB168" s="525"/>
      <c r="FC168" s="525"/>
      <c r="FD168" s="527"/>
      <c r="FE168" s="526"/>
      <c r="FG168" s="524"/>
      <c r="FH168" s="525"/>
      <c r="FI168" s="525"/>
      <c r="FJ168" s="525"/>
      <c r="FK168" s="525"/>
      <c r="FL168" s="527"/>
      <c r="FM168" s="526"/>
      <c r="FO168" s="524"/>
      <c r="FP168" s="525"/>
      <c r="FQ168" s="525"/>
      <c r="FR168" s="525"/>
      <c r="FS168" s="525"/>
      <c r="FT168" s="527"/>
      <c r="FU168" s="526"/>
      <c r="FW168" s="524"/>
      <c r="FX168" s="525"/>
      <c r="FY168" s="525"/>
      <c r="FZ168" s="525"/>
      <c r="GA168" s="525"/>
      <c r="GB168" s="527"/>
      <c r="GC168" s="526"/>
      <c r="GE168" s="524"/>
      <c r="GF168" s="525"/>
      <c r="GG168" s="525"/>
      <c r="GH168" s="525"/>
      <c r="GI168" s="525"/>
      <c r="GJ168" s="527"/>
      <c r="GK168" s="526"/>
      <c r="GM168" s="524"/>
      <c r="GN168" s="525"/>
      <c r="GO168" s="525"/>
      <c r="GP168" s="525"/>
      <c r="GQ168" s="525"/>
      <c r="GR168" s="527"/>
    </row>
    <row r="169" spans="1:200" ht="27" customHeight="1" thickBot="1" x14ac:dyDescent="0.35">
      <c r="A169" s="590" t="s">
        <v>119</v>
      </c>
      <c r="B169" s="540"/>
      <c r="C169" s="541" t="s">
        <v>120</v>
      </c>
      <c r="D169" s="542" t="s">
        <v>121</v>
      </c>
      <c r="E169" s="542" t="s">
        <v>122</v>
      </c>
      <c r="F169" s="542" t="s">
        <v>123</v>
      </c>
      <c r="G169" s="542" t="s">
        <v>124</v>
      </c>
      <c r="H169" s="543" t="s">
        <v>125</v>
      </c>
    </row>
    <row r="170" spans="1:200" ht="81.75" customHeight="1" x14ac:dyDescent="0.3">
      <c r="A170" s="550">
        <v>240106009</v>
      </c>
      <c r="B170" s="551">
        <v>13</v>
      </c>
      <c r="C170" s="552" t="s">
        <v>182</v>
      </c>
      <c r="D170" s="553">
        <v>40000000000</v>
      </c>
      <c r="E170" s="558">
        <v>40000000000</v>
      </c>
      <c r="F170" s="553">
        <v>40000000000</v>
      </c>
      <c r="G170" s="553">
        <v>40000000000</v>
      </c>
      <c r="H170" s="554">
        <v>0</v>
      </c>
    </row>
    <row r="171" spans="1:200" ht="93.75" customHeight="1" x14ac:dyDescent="0.3">
      <c r="A171" s="555">
        <v>240106009</v>
      </c>
      <c r="B171" s="556">
        <v>11</v>
      </c>
      <c r="C171" s="557" t="s">
        <v>182</v>
      </c>
      <c r="D171" s="558">
        <v>5741762205</v>
      </c>
      <c r="E171" s="558">
        <v>234268481</v>
      </c>
      <c r="F171" s="558">
        <v>234268481</v>
      </c>
      <c r="G171" s="558">
        <v>234268481</v>
      </c>
      <c r="H171" s="559">
        <v>0</v>
      </c>
    </row>
    <row r="172" spans="1:200" ht="45" customHeight="1" x14ac:dyDescent="0.3">
      <c r="A172" s="555">
        <v>2401060010</v>
      </c>
      <c r="B172" s="556">
        <v>10</v>
      </c>
      <c r="C172" s="557" t="s">
        <v>183</v>
      </c>
      <c r="D172" s="558">
        <v>23681967660</v>
      </c>
      <c r="E172" s="558">
        <v>23681967660</v>
      </c>
      <c r="F172" s="558">
        <v>23681967660</v>
      </c>
      <c r="G172" s="558">
        <v>44611656</v>
      </c>
      <c r="H172" s="559">
        <v>22305828</v>
      </c>
    </row>
    <row r="173" spans="1:200" ht="50.25" customHeight="1" x14ac:dyDescent="0.3">
      <c r="A173" s="555">
        <v>2401060010</v>
      </c>
      <c r="B173" s="556">
        <v>13</v>
      </c>
      <c r="C173" s="557" t="s">
        <v>183</v>
      </c>
      <c r="D173" s="558">
        <v>20000000000</v>
      </c>
      <c r="E173" s="558">
        <v>20000000000</v>
      </c>
      <c r="F173" s="558">
        <v>20000000000</v>
      </c>
      <c r="G173" s="558">
        <v>0</v>
      </c>
      <c r="H173" s="559">
        <v>0</v>
      </c>
    </row>
    <row r="174" spans="1:200" ht="48" customHeight="1" x14ac:dyDescent="0.3">
      <c r="A174" s="555">
        <v>2401060010</v>
      </c>
      <c r="B174" s="556">
        <v>11</v>
      </c>
      <c r="C174" s="557" t="s">
        <v>183</v>
      </c>
      <c r="D174" s="558">
        <v>1172988983</v>
      </c>
      <c r="E174" s="558">
        <v>1172988983</v>
      </c>
      <c r="F174" s="558">
        <v>1172988983</v>
      </c>
      <c r="G174" s="558">
        <v>0</v>
      </c>
      <c r="H174" s="559">
        <v>0</v>
      </c>
    </row>
    <row r="175" spans="1:200" ht="79.5" customHeight="1" x14ac:dyDescent="0.3">
      <c r="A175" s="555">
        <v>2401060011</v>
      </c>
      <c r="B175" s="556">
        <v>10</v>
      </c>
      <c r="C175" s="557" t="s">
        <v>184</v>
      </c>
      <c r="D175" s="558">
        <v>6474653378</v>
      </c>
      <c r="E175" s="558">
        <v>6474653378</v>
      </c>
      <c r="F175" s="558">
        <v>6474653378</v>
      </c>
      <c r="G175" s="558">
        <v>6474653378</v>
      </c>
      <c r="H175" s="559">
        <v>0</v>
      </c>
    </row>
    <row r="176" spans="1:200" ht="33.75" customHeight="1" x14ac:dyDescent="0.3">
      <c r="A176" s="555">
        <v>2401060012</v>
      </c>
      <c r="B176" s="556">
        <v>11</v>
      </c>
      <c r="C176" s="557" t="s">
        <v>83</v>
      </c>
      <c r="D176" s="560">
        <f>397814102722+94582265090</f>
        <v>492396367812</v>
      </c>
      <c r="E176" s="558">
        <f>37814102722+94582265090</f>
        <v>132396367812</v>
      </c>
      <c r="F176" s="558">
        <f>37814102722+94582265090</f>
        <v>132396367812</v>
      </c>
      <c r="G176" s="558">
        <v>0</v>
      </c>
      <c r="H176" s="559">
        <v>0</v>
      </c>
    </row>
    <row r="177" spans="1:8" ht="47.25" customHeight="1" x14ac:dyDescent="0.3">
      <c r="A177" s="555">
        <v>2401060031</v>
      </c>
      <c r="B177" s="556">
        <v>10</v>
      </c>
      <c r="C177" s="557" t="s">
        <v>185</v>
      </c>
      <c r="D177" s="558">
        <v>11348399141</v>
      </c>
      <c r="E177" s="558">
        <v>0</v>
      </c>
      <c r="F177" s="558">
        <v>0</v>
      </c>
      <c r="G177" s="558">
        <v>0</v>
      </c>
      <c r="H177" s="559">
        <v>0</v>
      </c>
    </row>
    <row r="178" spans="1:8" ht="45.75" customHeight="1" x14ac:dyDescent="0.3">
      <c r="A178" s="555">
        <v>240160031</v>
      </c>
      <c r="B178" s="556">
        <v>20</v>
      </c>
      <c r="C178" s="557" t="s">
        <v>185</v>
      </c>
      <c r="D178" s="560">
        <v>50000000000</v>
      </c>
      <c r="E178" s="558">
        <v>11711640000</v>
      </c>
      <c r="F178" s="558">
        <v>0</v>
      </c>
      <c r="G178" s="558">
        <v>0</v>
      </c>
      <c r="H178" s="559">
        <v>0</v>
      </c>
    </row>
    <row r="179" spans="1:8" ht="13.5" customHeight="1" x14ac:dyDescent="0.3">
      <c r="A179" s="555">
        <v>2404</v>
      </c>
      <c r="B179" s="556"/>
      <c r="C179" s="557" t="s">
        <v>186</v>
      </c>
      <c r="D179" s="560">
        <f>+D180</f>
        <v>123854526966</v>
      </c>
      <c r="E179" s="558">
        <f>+E180</f>
        <v>104732682787</v>
      </c>
      <c r="F179" s="558">
        <f>+F180</f>
        <v>103282233019</v>
      </c>
      <c r="G179" s="558">
        <f>+G180</f>
        <v>20389576755</v>
      </c>
      <c r="H179" s="559">
        <f>+H180</f>
        <v>20389576755</v>
      </c>
    </row>
    <row r="180" spans="1:8" ht="13.5" customHeight="1" x14ac:dyDescent="0.3">
      <c r="A180" s="555">
        <v>24040600</v>
      </c>
      <c r="B180" s="556"/>
      <c r="C180" s="557" t="s">
        <v>78</v>
      </c>
      <c r="D180" s="560">
        <f>SUM(D181:D183)</f>
        <v>123854526966</v>
      </c>
      <c r="E180" s="558">
        <f>SUM(E181:E183)</f>
        <v>104732682787</v>
      </c>
      <c r="F180" s="558">
        <f>SUM(F181:F183)</f>
        <v>103282233019</v>
      </c>
      <c r="G180" s="558">
        <f>SUM(G181:G183)</f>
        <v>20389576755</v>
      </c>
      <c r="H180" s="559">
        <f>SUM(H181:H183)</f>
        <v>20389576755</v>
      </c>
    </row>
    <row r="181" spans="1:8" ht="43.5" customHeight="1" x14ac:dyDescent="0.3">
      <c r="A181" s="555">
        <v>240406001</v>
      </c>
      <c r="B181" s="556">
        <v>10</v>
      </c>
      <c r="C181" s="557" t="s">
        <v>89</v>
      </c>
      <c r="D181" s="560">
        <v>25752084287</v>
      </c>
      <c r="E181" s="558">
        <v>25256687215</v>
      </c>
      <c r="F181" s="558">
        <v>25136099823</v>
      </c>
      <c r="G181" s="558">
        <v>1211663863</v>
      </c>
      <c r="H181" s="559">
        <v>1211663863</v>
      </c>
    </row>
    <row r="182" spans="1:8" ht="45" customHeight="1" x14ac:dyDescent="0.3">
      <c r="A182" s="555">
        <v>240406001</v>
      </c>
      <c r="B182" s="556">
        <v>13</v>
      </c>
      <c r="C182" s="557" t="s">
        <v>89</v>
      </c>
      <c r="D182" s="560">
        <v>30000000000</v>
      </c>
      <c r="E182" s="558">
        <v>19549065863</v>
      </c>
      <c r="F182" s="558">
        <v>18547075809</v>
      </c>
      <c r="G182" s="560">
        <v>0</v>
      </c>
      <c r="H182" s="561">
        <v>0</v>
      </c>
    </row>
    <row r="183" spans="1:8" ht="45" customHeight="1" x14ac:dyDescent="0.3">
      <c r="A183" s="555">
        <v>240406001</v>
      </c>
      <c r="B183" s="556">
        <v>20</v>
      </c>
      <c r="C183" s="557" t="s">
        <v>89</v>
      </c>
      <c r="D183" s="560">
        <v>68102442679</v>
      </c>
      <c r="E183" s="558">
        <v>59926929709</v>
      </c>
      <c r="F183" s="558">
        <v>59599057387</v>
      </c>
      <c r="G183" s="560">
        <v>19177912892</v>
      </c>
      <c r="H183" s="561">
        <v>19177912892</v>
      </c>
    </row>
    <row r="184" spans="1:8" ht="15.6" x14ac:dyDescent="0.3">
      <c r="A184" s="555">
        <v>2405</v>
      </c>
      <c r="B184" s="556"/>
      <c r="C184" s="557" t="s">
        <v>187</v>
      </c>
      <c r="D184" s="558">
        <f>+D185</f>
        <v>3500000000</v>
      </c>
      <c r="E184" s="558">
        <f>+E185</f>
        <v>2966697459</v>
      </c>
      <c r="F184" s="558">
        <f>+F185</f>
        <v>1815975045</v>
      </c>
      <c r="G184" s="558">
        <f>+G185</f>
        <v>1228774613</v>
      </c>
      <c r="H184" s="559">
        <f>+H185</f>
        <v>1228774613</v>
      </c>
    </row>
    <row r="185" spans="1:8" ht="16.5" customHeight="1" thickBot="1" x14ac:dyDescent="0.35">
      <c r="A185" s="563">
        <v>24050600</v>
      </c>
      <c r="B185" s="564"/>
      <c r="C185" s="565" t="s">
        <v>78</v>
      </c>
      <c r="D185" s="566">
        <f>+D196</f>
        <v>3500000000</v>
      </c>
      <c r="E185" s="566">
        <f>+E196</f>
        <v>2966697459</v>
      </c>
      <c r="F185" s="566">
        <f>+F196</f>
        <v>1815975045</v>
      </c>
      <c r="G185" s="566">
        <f>+G196</f>
        <v>1228774613</v>
      </c>
      <c r="H185" s="567">
        <f>+H196</f>
        <v>1228774613</v>
      </c>
    </row>
    <row r="186" spans="1:8" ht="6" customHeight="1" thickBot="1" x14ac:dyDescent="0.35">
      <c r="A186" s="608"/>
      <c r="B186" s="608"/>
      <c r="C186" s="609"/>
      <c r="D186" s="610"/>
      <c r="E186" s="610"/>
      <c r="F186" s="610"/>
      <c r="G186" s="610"/>
      <c r="H186" s="610"/>
    </row>
    <row r="187" spans="1:8" x14ac:dyDescent="0.3">
      <c r="A187" s="2007" t="s">
        <v>1</v>
      </c>
      <c r="B187" s="2008"/>
      <c r="C187" s="2008"/>
      <c r="D187" s="2008"/>
      <c r="E187" s="2008"/>
      <c r="F187" s="2008"/>
      <c r="G187" s="2008"/>
      <c r="H187" s="2009"/>
    </row>
    <row r="188" spans="1:8" ht="12" customHeight="1" x14ac:dyDescent="0.3">
      <c r="A188" s="2004" t="s">
        <v>115</v>
      </c>
      <c r="B188" s="2005"/>
      <c r="C188" s="2005"/>
      <c r="D188" s="2005"/>
      <c r="E188" s="2005"/>
      <c r="F188" s="2005"/>
      <c r="G188" s="2005"/>
      <c r="H188" s="2006"/>
    </row>
    <row r="189" spans="1:8" ht="1.5" hidden="1" customHeight="1" x14ac:dyDescent="0.3">
      <c r="A189" s="526"/>
      <c r="H189" s="527"/>
    </row>
    <row r="190" spans="1:8" ht="12" customHeight="1" x14ac:dyDescent="0.3">
      <c r="A190" s="528" t="s">
        <v>0</v>
      </c>
      <c r="H190" s="527"/>
    </row>
    <row r="191" spans="1:8" ht="2.25" hidden="1" customHeight="1" x14ac:dyDescent="0.3">
      <c r="A191" s="526"/>
      <c r="H191" s="529"/>
    </row>
    <row r="192" spans="1:8" ht="15.75" customHeight="1" thickBot="1" x14ac:dyDescent="0.35">
      <c r="A192" s="526" t="s">
        <v>116</v>
      </c>
      <c r="C192" s="524" t="s">
        <v>4</v>
      </c>
      <c r="E192" s="525" t="str">
        <f>E128</f>
        <v>MES:</v>
      </c>
      <c r="F192" s="525" t="str">
        <f>F7</f>
        <v>JULIO</v>
      </c>
      <c r="G192" s="525" t="str">
        <f>G167</f>
        <v xml:space="preserve">                                VIGENCIA FISCAL:      2017</v>
      </c>
      <c r="H192" s="527"/>
    </row>
    <row r="193" spans="1:8" ht="3" hidden="1" customHeight="1" thickBot="1" x14ac:dyDescent="0.35">
      <c r="A193" s="526"/>
      <c r="H193" s="527"/>
    </row>
    <row r="194" spans="1:8" ht="15" customHeight="1" thickBot="1" x14ac:dyDescent="0.35">
      <c r="A194" s="575"/>
      <c r="B194" s="576"/>
      <c r="C194" s="577"/>
      <c r="D194" s="578"/>
      <c r="E194" s="578"/>
      <c r="F194" s="578"/>
      <c r="G194" s="578"/>
      <c r="H194" s="579"/>
    </row>
    <row r="195" spans="1:8" ht="27.75" customHeight="1" thickBot="1" x14ac:dyDescent="0.35">
      <c r="A195" s="590" t="s">
        <v>119</v>
      </c>
      <c r="B195" s="540"/>
      <c r="C195" s="541" t="s">
        <v>120</v>
      </c>
      <c r="D195" s="542" t="s">
        <v>121</v>
      </c>
      <c r="E195" s="542" t="s">
        <v>122</v>
      </c>
      <c r="F195" s="542" t="s">
        <v>123</v>
      </c>
      <c r="G195" s="542" t="s">
        <v>124</v>
      </c>
      <c r="H195" s="543" t="s">
        <v>125</v>
      </c>
    </row>
    <row r="196" spans="1:8" ht="37.5" customHeight="1" x14ac:dyDescent="0.3">
      <c r="A196" s="555">
        <v>240506001</v>
      </c>
      <c r="B196" s="556">
        <v>20</v>
      </c>
      <c r="C196" s="552" t="s">
        <v>91</v>
      </c>
      <c r="D196" s="558">
        <v>3500000000</v>
      </c>
      <c r="E196" s="558">
        <v>2966697459</v>
      </c>
      <c r="F196" s="558">
        <v>1815975045</v>
      </c>
      <c r="G196" s="558">
        <v>1228774613</v>
      </c>
      <c r="H196" s="559">
        <v>1228774613</v>
      </c>
    </row>
    <row r="197" spans="1:8" ht="29.25" customHeight="1" x14ac:dyDescent="0.3">
      <c r="A197" s="555">
        <v>2499</v>
      </c>
      <c r="B197" s="556"/>
      <c r="C197" s="557" t="s">
        <v>188</v>
      </c>
      <c r="D197" s="558">
        <f>+D198</f>
        <v>52743745324</v>
      </c>
      <c r="E197" s="558">
        <f>+E198</f>
        <v>42556377577.57</v>
      </c>
      <c r="F197" s="558">
        <f>+F198</f>
        <v>36073569187.059998</v>
      </c>
      <c r="G197" s="558">
        <f>+G198</f>
        <v>11927059413.18</v>
      </c>
      <c r="H197" s="559">
        <f>+H198</f>
        <v>11927059413.18</v>
      </c>
    </row>
    <row r="198" spans="1:8" ht="16.5" customHeight="1" x14ac:dyDescent="0.3">
      <c r="A198" s="555">
        <v>24990600</v>
      </c>
      <c r="B198" s="556"/>
      <c r="C198" s="557" t="s">
        <v>78</v>
      </c>
      <c r="D198" s="558">
        <f>SUM(D199:D205)</f>
        <v>52743745324</v>
      </c>
      <c r="E198" s="558">
        <f>SUM(E199:E205)</f>
        <v>42556377577.57</v>
      </c>
      <c r="F198" s="558">
        <f>SUM(F199:F205)</f>
        <v>36073569187.059998</v>
      </c>
      <c r="G198" s="558">
        <f>SUM(G199:G205)</f>
        <v>11927059413.18</v>
      </c>
      <c r="H198" s="559">
        <f>SUM(H199:H205)</f>
        <v>11927059413.18</v>
      </c>
    </row>
    <row r="199" spans="1:8" ht="45" customHeight="1" x14ac:dyDescent="0.3">
      <c r="A199" s="555">
        <v>249906001</v>
      </c>
      <c r="B199" s="556">
        <v>10</v>
      </c>
      <c r="C199" s="557" t="s">
        <v>95</v>
      </c>
      <c r="D199" s="558">
        <v>3796516572</v>
      </c>
      <c r="E199" s="558">
        <v>3012124933</v>
      </c>
      <c r="F199" s="558">
        <v>254000000</v>
      </c>
      <c r="G199" s="558">
        <v>23700000</v>
      </c>
      <c r="H199" s="559">
        <v>23700000</v>
      </c>
    </row>
    <row r="200" spans="1:8" ht="45" customHeight="1" x14ac:dyDescent="0.3">
      <c r="A200" s="555">
        <v>249906001</v>
      </c>
      <c r="B200" s="556">
        <v>13</v>
      </c>
      <c r="C200" s="557" t="s">
        <v>95</v>
      </c>
      <c r="D200" s="558">
        <v>5000000000</v>
      </c>
      <c r="E200" s="558">
        <v>0</v>
      </c>
      <c r="F200" s="558">
        <v>0</v>
      </c>
      <c r="G200" s="558">
        <v>0</v>
      </c>
      <c r="H200" s="559">
        <v>0</v>
      </c>
    </row>
    <row r="201" spans="1:8" ht="43.5" customHeight="1" x14ac:dyDescent="0.3">
      <c r="A201" s="555">
        <v>249906001</v>
      </c>
      <c r="B201" s="556">
        <v>20</v>
      </c>
      <c r="C201" s="557" t="s">
        <v>95</v>
      </c>
      <c r="D201" s="558">
        <v>15789524800</v>
      </c>
      <c r="E201" s="558">
        <v>15785106243</v>
      </c>
      <c r="F201" s="558">
        <v>14299106243</v>
      </c>
      <c r="G201" s="558">
        <v>1708006849</v>
      </c>
      <c r="H201" s="559">
        <v>1708006849</v>
      </c>
    </row>
    <row r="202" spans="1:8" ht="57" customHeight="1" x14ac:dyDescent="0.3">
      <c r="A202" s="555">
        <v>249906002</v>
      </c>
      <c r="B202" s="556">
        <v>20</v>
      </c>
      <c r="C202" s="557" t="s">
        <v>189</v>
      </c>
      <c r="D202" s="558">
        <v>58000000</v>
      </c>
      <c r="E202" s="558">
        <v>21250000</v>
      </c>
      <c r="F202" s="558">
        <v>21250000</v>
      </c>
      <c r="G202" s="558">
        <v>2125000</v>
      </c>
      <c r="H202" s="559">
        <v>2125000</v>
      </c>
    </row>
    <row r="203" spans="1:8" ht="59.25" customHeight="1" x14ac:dyDescent="0.3">
      <c r="A203" s="555">
        <v>249906002</v>
      </c>
      <c r="B203" s="556">
        <v>21</v>
      </c>
      <c r="C203" s="557" t="s">
        <v>189</v>
      </c>
      <c r="D203" s="558">
        <v>192000000</v>
      </c>
      <c r="E203" s="558">
        <v>0</v>
      </c>
      <c r="F203" s="558">
        <v>0</v>
      </c>
      <c r="G203" s="558">
        <v>0</v>
      </c>
      <c r="H203" s="559">
        <v>0</v>
      </c>
    </row>
    <row r="204" spans="1:8" ht="76.5" customHeight="1" x14ac:dyDescent="0.3">
      <c r="A204" s="555">
        <v>249906003</v>
      </c>
      <c r="B204" s="556">
        <v>20</v>
      </c>
      <c r="C204" s="557" t="s">
        <v>93</v>
      </c>
      <c r="D204" s="558">
        <v>4000000000</v>
      </c>
      <c r="E204" s="558">
        <v>3264992569.5700002</v>
      </c>
      <c r="F204" s="558">
        <v>3140480658.0599999</v>
      </c>
      <c r="G204" s="558">
        <v>1019299482.5700001</v>
      </c>
      <c r="H204" s="559">
        <v>1019299482.5700001</v>
      </c>
    </row>
    <row r="205" spans="1:8" ht="60.75" customHeight="1" thickBot="1" x14ac:dyDescent="0.35">
      <c r="A205" s="555">
        <v>249906004</v>
      </c>
      <c r="B205" s="556">
        <v>20</v>
      </c>
      <c r="C205" s="557" t="s">
        <v>190</v>
      </c>
      <c r="D205" s="558">
        <v>23907703952</v>
      </c>
      <c r="E205" s="558">
        <v>20472903832</v>
      </c>
      <c r="F205" s="558">
        <v>18358732286</v>
      </c>
      <c r="G205" s="558">
        <v>9173928081.6100006</v>
      </c>
      <c r="H205" s="559">
        <v>9173928081.6100006</v>
      </c>
    </row>
    <row r="206" spans="1:8" ht="15" customHeight="1" thickBot="1" x14ac:dyDescent="0.35">
      <c r="A206" s="2010" t="s">
        <v>191</v>
      </c>
      <c r="B206" s="2011"/>
      <c r="C206" s="2012"/>
      <c r="D206" s="611">
        <f>+D143+D139+D11</f>
        <v>2631242483304</v>
      </c>
      <c r="E206" s="611">
        <f>+E143+E139+E11</f>
        <v>2140380464633.5801</v>
      </c>
      <c r="F206" s="611">
        <f>+F143+F139+F11</f>
        <v>2066966093637.4402</v>
      </c>
      <c r="G206" s="611">
        <f>+G143+G139+G11</f>
        <v>1454177962468.4099</v>
      </c>
      <c r="H206" s="612">
        <f>+H143+H139+H11</f>
        <v>977376126392.41003</v>
      </c>
    </row>
    <row r="207" spans="1:8" ht="12" customHeight="1" x14ac:dyDescent="0.3">
      <c r="A207" s="613"/>
      <c r="B207" s="536"/>
      <c r="C207" s="537"/>
      <c r="D207" s="538"/>
      <c r="E207" s="538"/>
      <c r="F207" s="614"/>
      <c r="G207" s="614"/>
      <c r="H207" s="539"/>
    </row>
    <row r="208" spans="1:8" ht="18" customHeight="1" x14ac:dyDescent="0.3">
      <c r="A208" s="526" t="s">
        <v>242</v>
      </c>
      <c r="F208" s="610"/>
      <c r="G208" s="610"/>
      <c r="H208" s="527"/>
    </row>
    <row r="209" spans="1:8" ht="17.25" customHeight="1" x14ac:dyDescent="0.3">
      <c r="A209" s="526" t="s">
        <v>243</v>
      </c>
      <c r="F209" s="610"/>
      <c r="G209" s="610"/>
      <c r="H209" s="527"/>
    </row>
    <row r="210" spans="1:8" ht="15.75" customHeight="1" x14ac:dyDescent="0.3">
      <c r="A210" s="526" t="s">
        <v>244</v>
      </c>
      <c r="F210" s="610"/>
      <c r="G210" s="610"/>
      <c r="H210" s="527"/>
    </row>
    <row r="211" spans="1:8" ht="18" customHeight="1" x14ac:dyDescent="0.3">
      <c r="A211" s="526" t="s">
        <v>245</v>
      </c>
      <c r="F211" s="610"/>
      <c r="G211" s="610"/>
      <c r="H211" s="527"/>
    </row>
    <row r="212" spans="1:8" ht="17.25" customHeight="1" x14ac:dyDescent="0.3">
      <c r="A212" s="526" t="s">
        <v>246</v>
      </c>
      <c r="F212" s="610"/>
      <c r="G212" s="610"/>
      <c r="H212" s="527"/>
    </row>
    <row r="213" spans="1:8" ht="19.5" customHeight="1" x14ac:dyDescent="0.3">
      <c r="A213" s="526" t="s">
        <v>247</v>
      </c>
      <c r="F213" s="610"/>
      <c r="G213" s="610"/>
      <c r="H213" s="527"/>
    </row>
    <row r="214" spans="1:8" ht="19.5" customHeight="1" x14ac:dyDescent="0.3">
      <c r="A214" s="526"/>
      <c r="F214" s="610"/>
      <c r="G214" s="610"/>
      <c r="H214" s="527"/>
    </row>
    <row r="215" spans="1:8" ht="19.5" customHeight="1" x14ac:dyDescent="0.3">
      <c r="A215" s="526"/>
      <c r="F215" s="610"/>
      <c r="G215" s="610"/>
      <c r="H215" s="527"/>
    </row>
    <row r="216" spans="1:8" ht="9" customHeight="1" x14ac:dyDescent="0.3">
      <c r="A216" s="526"/>
      <c r="F216" s="610"/>
      <c r="G216" s="610"/>
      <c r="H216" s="527"/>
    </row>
    <row r="217" spans="1:8" ht="0.75" customHeight="1" x14ac:dyDescent="0.3">
      <c r="A217" s="526"/>
      <c r="F217" s="610"/>
      <c r="G217" s="610"/>
      <c r="H217" s="527"/>
    </row>
    <row r="218" spans="1:8" ht="0.75" customHeight="1" x14ac:dyDescent="0.3">
      <c r="A218" s="526"/>
      <c r="F218" s="610"/>
      <c r="G218" s="610"/>
      <c r="H218" s="527"/>
    </row>
    <row r="219" spans="1:8" ht="0.75" customHeight="1" x14ac:dyDescent="0.3">
      <c r="A219" s="526"/>
      <c r="F219" s="610"/>
      <c r="G219" s="610"/>
      <c r="H219" s="527"/>
    </row>
    <row r="220" spans="1:8" ht="0.75" customHeight="1" x14ac:dyDescent="0.3">
      <c r="A220" s="526"/>
      <c r="F220" s="610"/>
      <c r="G220" s="610"/>
      <c r="H220" s="527"/>
    </row>
    <row r="221" spans="1:8" ht="16.5" customHeight="1" x14ac:dyDescent="0.3">
      <c r="A221" s="526"/>
      <c r="F221" s="610"/>
      <c r="G221" s="610"/>
      <c r="H221" s="527"/>
    </row>
    <row r="222" spans="1:8" ht="5.25" customHeight="1" x14ac:dyDescent="0.3">
      <c r="A222" s="526"/>
      <c r="C222" s="524" t="s">
        <v>192</v>
      </c>
      <c r="D222" s="615"/>
      <c r="E222" s="523"/>
      <c r="F222" s="610" t="s">
        <v>193</v>
      </c>
      <c r="G222" s="610"/>
      <c r="H222" s="527"/>
    </row>
    <row r="223" spans="1:8" x14ac:dyDescent="0.3">
      <c r="A223" s="528"/>
      <c r="C223" s="616" t="s">
        <v>194</v>
      </c>
      <c r="D223" s="523"/>
      <c r="E223" s="615"/>
      <c r="F223" s="617" t="s">
        <v>198</v>
      </c>
      <c r="H223" s="527"/>
    </row>
    <row r="224" spans="1:8" x14ac:dyDescent="0.3">
      <c r="A224" s="528"/>
      <c r="C224" s="616" t="s">
        <v>196</v>
      </c>
      <c r="D224" s="615"/>
      <c r="E224" s="523"/>
      <c r="F224" s="617" t="s">
        <v>234</v>
      </c>
      <c r="H224" s="618"/>
    </row>
    <row r="225" spans="1:8" x14ac:dyDescent="0.3">
      <c r="A225" s="528"/>
      <c r="C225" s="616"/>
      <c r="D225" s="523"/>
      <c r="E225" s="523"/>
      <c r="F225" s="617" t="s">
        <v>200</v>
      </c>
      <c r="H225" s="618"/>
    </row>
    <row r="226" spans="1:8" ht="16.5" hidden="1" customHeight="1" x14ac:dyDescent="0.3">
      <c r="A226" s="526"/>
      <c r="D226" s="617"/>
      <c r="H226" s="527"/>
    </row>
    <row r="227" spans="1:8" ht="16.5" hidden="1" customHeight="1" x14ac:dyDescent="0.3">
      <c r="A227" s="526"/>
      <c r="D227" s="617"/>
      <c r="E227" s="523"/>
      <c r="H227" s="527"/>
    </row>
    <row r="228" spans="1:8" ht="16.5" customHeight="1" x14ac:dyDescent="0.3">
      <c r="A228" s="526"/>
      <c r="D228" s="617"/>
      <c r="E228" s="523"/>
      <c r="H228" s="527"/>
    </row>
    <row r="229" spans="1:8" x14ac:dyDescent="0.3">
      <c r="A229" s="526"/>
      <c r="D229" s="617"/>
      <c r="E229" s="523"/>
      <c r="H229" s="527"/>
    </row>
    <row r="230" spans="1:8" ht="2.25" customHeight="1" x14ac:dyDescent="0.3">
      <c r="A230" s="526"/>
      <c r="D230" s="617"/>
      <c r="E230" s="523"/>
      <c r="H230" s="527"/>
    </row>
    <row r="231" spans="1:8" x14ac:dyDescent="0.3">
      <c r="A231" s="526"/>
      <c r="C231" s="619" t="s">
        <v>193</v>
      </c>
      <c r="D231" s="620" t="s">
        <v>193</v>
      </c>
      <c r="E231" s="523"/>
      <c r="F231" s="617" t="s">
        <v>193</v>
      </c>
      <c r="H231" s="527"/>
    </row>
    <row r="232" spans="1:8" ht="12.75" customHeight="1" x14ac:dyDescent="0.3">
      <c r="A232" s="526"/>
      <c r="C232" s="617" t="s">
        <v>199</v>
      </c>
      <c r="D232" s="621"/>
      <c r="E232" s="523"/>
      <c r="F232" s="617" t="s">
        <v>110</v>
      </c>
      <c r="H232" s="527"/>
    </row>
    <row r="233" spans="1:8" ht="17.25" customHeight="1" thickBot="1" x14ac:dyDescent="0.35">
      <c r="A233" s="530"/>
      <c r="B233" s="531"/>
      <c r="C233" s="622" t="s">
        <v>201</v>
      </c>
      <c r="D233" s="531"/>
      <c r="E233" s="531"/>
      <c r="F233" s="622" t="s">
        <v>202</v>
      </c>
      <c r="G233" s="533"/>
      <c r="H233" s="534"/>
    </row>
    <row r="234" spans="1:8" ht="0.75" hidden="1" customHeight="1" thickBot="1" x14ac:dyDescent="0.35">
      <c r="A234" s="526"/>
      <c r="C234" s="609"/>
      <c r="D234" s="623"/>
      <c r="E234" s="608"/>
      <c r="F234" s="610"/>
      <c r="G234" s="610"/>
      <c r="H234" s="527"/>
    </row>
    <row r="235" spans="1:8" ht="0.75" customHeight="1" thickBot="1" x14ac:dyDescent="0.35">
      <c r="A235" s="530"/>
      <c r="B235" s="531"/>
      <c r="C235" s="624"/>
      <c r="D235" s="625"/>
      <c r="E235" s="626"/>
      <c r="F235" s="627"/>
      <c r="G235" s="627"/>
      <c r="H235" s="534"/>
    </row>
    <row r="236" spans="1:8" x14ac:dyDescent="0.3">
      <c r="A236" s="526"/>
      <c r="C236" s="609"/>
      <c r="D236" s="623"/>
      <c r="E236" s="608"/>
      <c r="F236" s="610"/>
      <c r="G236" s="610"/>
    </row>
    <row r="239" spans="1:8" x14ac:dyDescent="0.3">
      <c r="E239" s="628"/>
    </row>
  </sheetData>
  <mergeCells count="37">
    <mergeCell ref="A206:C206"/>
    <mergeCell ref="FM163:FT163"/>
    <mergeCell ref="FU163:GB163"/>
    <mergeCell ref="GC163:GJ163"/>
    <mergeCell ref="GK163:GR163"/>
    <mergeCell ref="A187:H187"/>
    <mergeCell ref="A188:H188"/>
    <mergeCell ref="DQ163:DX163"/>
    <mergeCell ref="DY163:EF163"/>
    <mergeCell ref="EG163:EN163"/>
    <mergeCell ref="EO163:EV163"/>
    <mergeCell ref="EW163:FD163"/>
    <mergeCell ref="FE163:FL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BM163:BT163"/>
    <mergeCell ref="Q163:X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J163:P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Y236"/>
  <sheetViews>
    <sheetView zoomScaleNormal="100" workbookViewId="0">
      <selection activeCell="A219" sqref="A219"/>
    </sheetView>
  </sheetViews>
  <sheetFormatPr baseColWidth="10" defaultRowHeight="14.4" x14ac:dyDescent="0.3"/>
  <cols>
    <col min="1" max="1" width="15.44140625" style="807" customWidth="1"/>
    <col min="2" max="2" width="3.88671875" style="807" customWidth="1"/>
    <col min="3" max="3" width="49.88671875" style="809" customWidth="1"/>
    <col min="4" max="4" width="22.5546875" style="810" customWidth="1"/>
    <col min="5" max="5" width="23" style="810" customWidth="1"/>
    <col min="6" max="6" width="22.88671875" style="810" customWidth="1"/>
    <col min="7" max="7" width="23.44140625" style="810" customWidth="1"/>
    <col min="8" max="8" width="20.5546875" style="810" customWidth="1"/>
    <col min="9" max="9" width="7.5546875" style="807" customWidth="1"/>
    <col min="10" max="256" width="11.44140625" style="807"/>
    <col min="257" max="257" width="15.44140625" style="807" customWidth="1"/>
    <col min="258" max="258" width="3.88671875" style="807" customWidth="1"/>
    <col min="259" max="259" width="49.88671875" style="807" customWidth="1"/>
    <col min="260" max="260" width="22.5546875" style="807" customWidth="1"/>
    <col min="261" max="261" width="23" style="807" customWidth="1"/>
    <col min="262" max="262" width="22.88671875" style="807" customWidth="1"/>
    <col min="263" max="263" width="23.44140625" style="807" customWidth="1"/>
    <col min="264" max="264" width="20.88671875" style="807" customWidth="1"/>
    <col min="265" max="265" width="7.5546875" style="807" customWidth="1"/>
    <col min="266" max="512" width="11.44140625" style="807"/>
    <col min="513" max="513" width="15.44140625" style="807" customWidth="1"/>
    <col min="514" max="514" width="3.88671875" style="807" customWidth="1"/>
    <col min="515" max="515" width="49.88671875" style="807" customWidth="1"/>
    <col min="516" max="516" width="22.5546875" style="807" customWidth="1"/>
    <col min="517" max="517" width="23" style="807" customWidth="1"/>
    <col min="518" max="518" width="22.88671875" style="807" customWidth="1"/>
    <col min="519" max="519" width="23.44140625" style="807" customWidth="1"/>
    <col min="520" max="520" width="20.88671875" style="807" customWidth="1"/>
    <col min="521" max="521" width="7.5546875" style="807" customWidth="1"/>
    <col min="522" max="768" width="11.44140625" style="807"/>
    <col min="769" max="769" width="15.44140625" style="807" customWidth="1"/>
    <col min="770" max="770" width="3.88671875" style="807" customWidth="1"/>
    <col min="771" max="771" width="49.88671875" style="807" customWidth="1"/>
    <col min="772" max="772" width="22.5546875" style="807" customWidth="1"/>
    <col min="773" max="773" width="23" style="807" customWidth="1"/>
    <col min="774" max="774" width="22.88671875" style="807" customWidth="1"/>
    <col min="775" max="775" width="23.44140625" style="807" customWidth="1"/>
    <col min="776" max="776" width="20.88671875" style="807" customWidth="1"/>
    <col min="777" max="777" width="7.5546875" style="807" customWidth="1"/>
    <col min="778" max="1024" width="11.44140625" style="807"/>
    <col min="1025" max="1025" width="15.44140625" style="807" customWidth="1"/>
    <col min="1026" max="1026" width="3.88671875" style="807" customWidth="1"/>
    <col min="1027" max="1027" width="49.88671875" style="807" customWidth="1"/>
    <col min="1028" max="1028" width="22.5546875" style="807" customWidth="1"/>
    <col min="1029" max="1029" width="23" style="807" customWidth="1"/>
    <col min="1030" max="1030" width="22.88671875" style="807" customWidth="1"/>
    <col min="1031" max="1031" width="23.44140625" style="807" customWidth="1"/>
    <col min="1032" max="1032" width="20.88671875" style="807" customWidth="1"/>
    <col min="1033" max="1033" width="7.5546875" style="807" customWidth="1"/>
    <col min="1034" max="1280" width="11.44140625" style="807"/>
    <col min="1281" max="1281" width="15.44140625" style="807" customWidth="1"/>
    <col min="1282" max="1282" width="3.88671875" style="807" customWidth="1"/>
    <col min="1283" max="1283" width="49.88671875" style="807" customWidth="1"/>
    <col min="1284" max="1284" width="22.5546875" style="807" customWidth="1"/>
    <col min="1285" max="1285" width="23" style="807" customWidth="1"/>
    <col min="1286" max="1286" width="22.88671875" style="807" customWidth="1"/>
    <col min="1287" max="1287" width="23.44140625" style="807" customWidth="1"/>
    <col min="1288" max="1288" width="20.88671875" style="807" customWidth="1"/>
    <col min="1289" max="1289" width="7.5546875" style="807" customWidth="1"/>
    <col min="1290" max="1536" width="11.44140625" style="807"/>
    <col min="1537" max="1537" width="15.44140625" style="807" customWidth="1"/>
    <col min="1538" max="1538" width="3.88671875" style="807" customWidth="1"/>
    <col min="1539" max="1539" width="49.88671875" style="807" customWidth="1"/>
    <col min="1540" max="1540" width="22.5546875" style="807" customWidth="1"/>
    <col min="1541" max="1541" width="23" style="807" customWidth="1"/>
    <col min="1542" max="1542" width="22.88671875" style="807" customWidth="1"/>
    <col min="1543" max="1543" width="23.44140625" style="807" customWidth="1"/>
    <col min="1544" max="1544" width="20.88671875" style="807" customWidth="1"/>
    <col min="1545" max="1545" width="7.5546875" style="807" customWidth="1"/>
    <col min="1546" max="1792" width="11.44140625" style="807"/>
    <col min="1793" max="1793" width="15.44140625" style="807" customWidth="1"/>
    <col min="1794" max="1794" width="3.88671875" style="807" customWidth="1"/>
    <col min="1795" max="1795" width="49.88671875" style="807" customWidth="1"/>
    <col min="1796" max="1796" width="22.5546875" style="807" customWidth="1"/>
    <col min="1797" max="1797" width="23" style="807" customWidth="1"/>
    <col min="1798" max="1798" width="22.88671875" style="807" customWidth="1"/>
    <col min="1799" max="1799" width="23.44140625" style="807" customWidth="1"/>
    <col min="1800" max="1800" width="20.88671875" style="807" customWidth="1"/>
    <col min="1801" max="1801" width="7.5546875" style="807" customWidth="1"/>
    <col min="1802" max="2048" width="11.44140625" style="807"/>
    <col min="2049" max="2049" width="15.44140625" style="807" customWidth="1"/>
    <col min="2050" max="2050" width="3.88671875" style="807" customWidth="1"/>
    <col min="2051" max="2051" width="49.88671875" style="807" customWidth="1"/>
    <col min="2052" max="2052" width="22.5546875" style="807" customWidth="1"/>
    <col min="2053" max="2053" width="23" style="807" customWidth="1"/>
    <col min="2054" max="2054" width="22.88671875" style="807" customWidth="1"/>
    <col min="2055" max="2055" width="23.44140625" style="807" customWidth="1"/>
    <col min="2056" max="2056" width="20.88671875" style="807" customWidth="1"/>
    <col min="2057" max="2057" width="7.5546875" style="807" customWidth="1"/>
    <col min="2058" max="2304" width="11.44140625" style="807"/>
    <col min="2305" max="2305" width="15.44140625" style="807" customWidth="1"/>
    <col min="2306" max="2306" width="3.88671875" style="807" customWidth="1"/>
    <col min="2307" max="2307" width="49.88671875" style="807" customWidth="1"/>
    <col min="2308" max="2308" width="22.5546875" style="807" customWidth="1"/>
    <col min="2309" max="2309" width="23" style="807" customWidth="1"/>
    <col min="2310" max="2310" width="22.88671875" style="807" customWidth="1"/>
    <col min="2311" max="2311" width="23.44140625" style="807" customWidth="1"/>
    <col min="2312" max="2312" width="20.88671875" style="807" customWidth="1"/>
    <col min="2313" max="2313" width="7.5546875" style="807" customWidth="1"/>
    <col min="2314" max="2560" width="11.44140625" style="807"/>
    <col min="2561" max="2561" width="15.44140625" style="807" customWidth="1"/>
    <col min="2562" max="2562" width="3.88671875" style="807" customWidth="1"/>
    <col min="2563" max="2563" width="49.88671875" style="807" customWidth="1"/>
    <col min="2564" max="2564" width="22.5546875" style="807" customWidth="1"/>
    <col min="2565" max="2565" width="23" style="807" customWidth="1"/>
    <col min="2566" max="2566" width="22.88671875" style="807" customWidth="1"/>
    <col min="2567" max="2567" width="23.44140625" style="807" customWidth="1"/>
    <col min="2568" max="2568" width="20.88671875" style="807" customWidth="1"/>
    <col min="2569" max="2569" width="7.5546875" style="807" customWidth="1"/>
    <col min="2570" max="2816" width="11.44140625" style="807"/>
    <col min="2817" max="2817" width="15.44140625" style="807" customWidth="1"/>
    <col min="2818" max="2818" width="3.88671875" style="807" customWidth="1"/>
    <col min="2819" max="2819" width="49.88671875" style="807" customWidth="1"/>
    <col min="2820" max="2820" width="22.5546875" style="807" customWidth="1"/>
    <col min="2821" max="2821" width="23" style="807" customWidth="1"/>
    <col min="2822" max="2822" width="22.88671875" style="807" customWidth="1"/>
    <col min="2823" max="2823" width="23.44140625" style="807" customWidth="1"/>
    <col min="2824" max="2824" width="20.88671875" style="807" customWidth="1"/>
    <col min="2825" max="2825" width="7.5546875" style="807" customWidth="1"/>
    <col min="2826" max="3072" width="11.44140625" style="807"/>
    <col min="3073" max="3073" width="15.44140625" style="807" customWidth="1"/>
    <col min="3074" max="3074" width="3.88671875" style="807" customWidth="1"/>
    <col min="3075" max="3075" width="49.88671875" style="807" customWidth="1"/>
    <col min="3076" max="3076" width="22.5546875" style="807" customWidth="1"/>
    <col min="3077" max="3077" width="23" style="807" customWidth="1"/>
    <col min="3078" max="3078" width="22.88671875" style="807" customWidth="1"/>
    <col min="3079" max="3079" width="23.44140625" style="807" customWidth="1"/>
    <col min="3080" max="3080" width="20.88671875" style="807" customWidth="1"/>
    <col min="3081" max="3081" width="7.5546875" style="807" customWidth="1"/>
    <col min="3082" max="3328" width="11.44140625" style="807"/>
    <col min="3329" max="3329" width="15.44140625" style="807" customWidth="1"/>
    <col min="3330" max="3330" width="3.88671875" style="807" customWidth="1"/>
    <col min="3331" max="3331" width="49.88671875" style="807" customWidth="1"/>
    <col min="3332" max="3332" width="22.5546875" style="807" customWidth="1"/>
    <col min="3333" max="3333" width="23" style="807" customWidth="1"/>
    <col min="3334" max="3334" width="22.88671875" style="807" customWidth="1"/>
    <col min="3335" max="3335" width="23.44140625" style="807" customWidth="1"/>
    <col min="3336" max="3336" width="20.88671875" style="807" customWidth="1"/>
    <col min="3337" max="3337" width="7.5546875" style="807" customWidth="1"/>
    <col min="3338" max="3584" width="11.44140625" style="807"/>
    <col min="3585" max="3585" width="15.44140625" style="807" customWidth="1"/>
    <col min="3586" max="3586" width="3.88671875" style="807" customWidth="1"/>
    <col min="3587" max="3587" width="49.88671875" style="807" customWidth="1"/>
    <col min="3588" max="3588" width="22.5546875" style="807" customWidth="1"/>
    <col min="3589" max="3589" width="23" style="807" customWidth="1"/>
    <col min="3590" max="3590" width="22.88671875" style="807" customWidth="1"/>
    <col min="3591" max="3591" width="23.44140625" style="807" customWidth="1"/>
    <col min="3592" max="3592" width="20.88671875" style="807" customWidth="1"/>
    <col min="3593" max="3593" width="7.5546875" style="807" customWidth="1"/>
    <col min="3594" max="3840" width="11.44140625" style="807"/>
    <col min="3841" max="3841" width="15.44140625" style="807" customWidth="1"/>
    <col min="3842" max="3842" width="3.88671875" style="807" customWidth="1"/>
    <col min="3843" max="3843" width="49.88671875" style="807" customWidth="1"/>
    <col min="3844" max="3844" width="22.5546875" style="807" customWidth="1"/>
    <col min="3845" max="3845" width="23" style="807" customWidth="1"/>
    <col min="3846" max="3846" width="22.88671875" style="807" customWidth="1"/>
    <col min="3847" max="3847" width="23.44140625" style="807" customWidth="1"/>
    <col min="3848" max="3848" width="20.88671875" style="807" customWidth="1"/>
    <col min="3849" max="3849" width="7.5546875" style="807" customWidth="1"/>
    <col min="3850" max="4096" width="11.44140625" style="807"/>
    <col min="4097" max="4097" width="15.44140625" style="807" customWidth="1"/>
    <col min="4098" max="4098" width="3.88671875" style="807" customWidth="1"/>
    <col min="4099" max="4099" width="49.88671875" style="807" customWidth="1"/>
    <col min="4100" max="4100" width="22.5546875" style="807" customWidth="1"/>
    <col min="4101" max="4101" width="23" style="807" customWidth="1"/>
    <col min="4102" max="4102" width="22.88671875" style="807" customWidth="1"/>
    <col min="4103" max="4103" width="23.44140625" style="807" customWidth="1"/>
    <col min="4104" max="4104" width="20.88671875" style="807" customWidth="1"/>
    <col min="4105" max="4105" width="7.5546875" style="807" customWidth="1"/>
    <col min="4106" max="4352" width="11.44140625" style="807"/>
    <col min="4353" max="4353" width="15.44140625" style="807" customWidth="1"/>
    <col min="4354" max="4354" width="3.88671875" style="807" customWidth="1"/>
    <col min="4355" max="4355" width="49.88671875" style="807" customWidth="1"/>
    <col min="4356" max="4356" width="22.5546875" style="807" customWidth="1"/>
    <col min="4357" max="4357" width="23" style="807" customWidth="1"/>
    <col min="4358" max="4358" width="22.88671875" style="807" customWidth="1"/>
    <col min="4359" max="4359" width="23.44140625" style="807" customWidth="1"/>
    <col min="4360" max="4360" width="20.88671875" style="807" customWidth="1"/>
    <col min="4361" max="4361" width="7.5546875" style="807" customWidth="1"/>
    <col min="4362" max="4608" width="11.44140625" style="807"/>
    <col min="4609" max="4609" width="15.44140625" style="807" customWidth="1"/>
    <col min="4610" max="4610" width="3.88671875" style="807" customWidth="1"/>
    <col min="4611" max="4611" width="49.88671875" style="807" customWidth="1"/>
    <col min="4612" max="4612" width="22.5546875" style="807" customWidth="1"/>
    <col min="4613" max="4613" width="23" style="807" customWidth="1"/>
    <col min="4614" max="4614" width="22.88671875" style="807" customWidth="1"/>
    <col min="4615" max="4615" width="23.44140625" style="807" customWidth="1"/>
    <col min="4616" max="4616" width="20.88671875" style="807" customWidth="1"/>
    <col min="4617" max="4617" width="7.5546875" style="807" customWidth="1"/>
    <col min="4618" max="4864" width="11.44140625" style="807"/>
    <col min="4865" max="4865" width="15.44140625" style="807" customWidth="1"/>
    <col min="4866" max="4866" width="3.88671875" style="807" customWidth="1"/>
    <col min="4867" max="4867" width="49.88671875" style="807" customWidth="1"/>
    <col min="4868" max="4868" width="22.5546875" style="807" customWidth="1"/>
    <col min="4869" max="4869" width="23" style="807" customWidth="1"/>
    <col min="4870" max="4870" width="22.88671875" style="807" customWidth="1"/>
    <col min="4871" max="4871" width="23.44140625" style="807" customWidth="1"/>
    <col min="4872" max="4872" width="20.88671875" style="807" customWidth="1"/>
    <col min="4873" max="4873" width="7.5546875" style="807" customWidth="1"/>
    <col min="4874" max="5120" width="11.44140625" style="807"/>
    <col min="5121" max="5121" width="15.44140625" style="807" customWidth="1"/>
    <col min="5122" max="5122" width="3.88671875" style="807" customWidth="1"/>
    <col min="5123" max="5123" width="49.88671875" style="807" customWidth="1"/>
    <col min="5124" max="5124" width="22.5546875" style="807" customWidth="1"/>
    <col min="5125" max="5125" width="23" style="807" customWidth="1"/>
    <col min="5126" max="5126" width="22.88671875" style="807" customWidth="1"/>
    <col min="5127" max="5127" width="23.44140625" style="807" customWidth="1"/>
    <col min="5128" max="5128" width="20.88671875" style="807" customWidth="1"/>
    <col min="5129" max="5129" width="7.5546875" style="807" customWidth="1"/>
    <col min="5130" max="5376" width="11.44140625" style="807"/>
    <col min="5377" max="5377" width="15.44140625" style="807" customWidth="1"/>
    <col min="5378" max="5378" width="3.88671875" style="807" customWidth="1"/>
    <col min="5379" max="5379" width="49.88671875" style="807" customWidth="1"/>
    <col min="5380" max="5380" width="22.5546875" style="807" customWidth="1"/>
    <col min="5381" max="5381" width="23" style="807" customWidth="1"/>
    <col min="5382" max="5382" width="22.88671875" style="807" customWidth="1"/>
    <col min="5383" max="5383" width="23.44140625" style="807" customWidth="1"/>
    <col min="5384" max="5384" width="20.88671875" style="807" customWidth="1"/>
    <col min="5385" max="5385" width="7.5546875" style="807" customWidth="1"/>
    <col min="5386" max="5632" width="11.44140625" style="807"/>
    <col min="5633" max="5633" width="15.44140625" style="807" customWidth="1"/>
    <col min="5634" max="5634" width="3.88671875" style="807" customWidth="1"/>
    <col min="5635" max="5635" width="49.88671875" style="807" customWidth="1"/>
    <col min="5636" max="5636" width="22.5546875" style="807" customWidth="1"/>
    <col min="5637" max="5637" width="23" style="807" customWidth="1"/>
    <col min="5638" max="5638" width="22.88671875" style="807" customWidth="1"/>
    <col min="5639" max="5639" width="23.44140625" style="807" customWidth="1"/>
    <col min="5640" max="5640" width="20.88671875" style="807" customWidth="1"/>
    <col min="5641" max="5641" width="7.5546875" style="807" customWidth="1"/>
    <col min="5642" max="5888" width="11.44140625" style="807"/>
    <col min="5889" max="5889" width="15.44140625" style="807" customWidth="1"/>
    <col min="5890" max="5890" width="3.88671875" style="807" customWidth="1"/>
    <col min="5891" max="5891" width="49.88671875" style="807" customWidth="1"/>
    <col min="5892" max="5892" width="22.5546875" style="807" customWidth="1"/>
    <col min="5893" max="5893" width="23" style="807" customWidth="1"/>
    <col min="5894" max="5894" width="22.88671875" style="807" customWidth="1"/>
    <col min="5895" max="5895" width="23.44140625" style="807" customWidth="1"/>
    <col min="5896" max="5896" width="20.88671875" style="807" customWidth="1"/>
    <col min="5897" max="5897" width="7.5546875" style="807" customWidth="1"/>
    <col min="5898" max="6144" width="11.44140625" style="807"/>
    <col min="6145" max="6145" width="15.44140625" style="807" customWidth="1"/>
    <col min="6146" max="6146" width="3.88671875" style="807" customWidth="1"/>
    <col min="6147" max="6147" width="49.88671875" style="807" customWidth="1"/>
    <col min="6148" max="6148" width="22.5546875" style="807" customWidth="1"/>
    <col min="6149" max="6149" width="23" style="807" customWidth="1"/>
    <col min="6150" max="6150" width="22.88671875" style="807" customWidth="1"/>
    <col min="6151" max="6151" width="23.44140625" style="807" customWidth="1"/>
    <col min="6152" max="6152" width="20.88671875" style="807" customWidth="1"/>
    <col min="6153" max="6153" width="7.5546875" style="807" customWidth="1"/>
    <col min="6154" max="6400" width="11.44140625" style="807"/>
    <col min="6401" max="6401" width="15.44140625" style="807" customWidth="1"/>
    <col min="6402" max="6402" width="3.88671875" style="807" customWidth="1"/>
    <col min="6403" max="6403" width="49.88671875" style="807" customWidth="1"/>
    <col min="6404" max="6404" width="22.5546875" style="807" customWidth="1"/>
    <col min="6405" max="6405" width="23" style="807" customWidth="1"/>
    <col min="6406" max="6406" width="22.88671875" style="807" customWidth="1"/>
    <col min="6407" max="6407" width="23.44140625" style="807" customWidth="1"/>
    <col min="6408" max="6408" width="20.88671875" style="807" customWidth="1"/>
    <col min="6409" max="6409" width="7.5546875" style="807" customWidth="1"/>
    <col min="6410" max="6656" width="11.44140625" style="807"/>
    <col min="6657" max="6657" width="15.44140625" style="807" customWidth="1"/>
    <col min="6658" max="6658" width="3.88671875" style="807" customWidth="1"/>
    <col min="6659" max="6659" width="49.88671875" style="807" customWidth="1"/>
    <col min="6660" max="6660" width="22.5546875" style="807" customWidth="1"/>
    <col min="6661" max="6661" width="23" style="807" customWidth="1"/>
    <col min="6662" max="6662" width="22.88671875" style="807" customWidth="1"/>
    <col min="6663" max="6663" width="23.44140625" style="807" customWidth="1"/>
    <col min="6664" max="6664" width="20.88671875" style="807" customWidth="1"/>
    <col min="6665" max="6665" width="7.5546875" style="807" customWidth="1"/>
    <col min="6666" max="6912" width="11.44140625" style="807"/>
    <col min="6913" max="6913" width="15.44140625" style="807" customWidth="1"/>
    <col min="6914" max="6914" width="3.88671875" style="807" customWidth="1"/>
    <col min="6915" max="6915" width="49.88671875" style="807" customWidth="1"/>
    <col min="6916" max="6916" width="22.5546875" style="807" customWidth="1"/>
    <col min="6917" max="6917" width="23" style="807" customWidth="1"/>
    <col min="6918" max="6918" width="22.88671875" style="807" customWidth="1"/>
    <col min="6919" max="6919" width="23.44140625" style="807" customWidth="1"/>
    <col min="6920" max="6920" width="20.88671875" style="807" customWidth="1"/>
    <col min="6921" max="6921" width="7.5546875" style="807" customWidth="1"/>
    <col min="6922" max="7168" width="11.44140625" style="807"/>
    <col min="7169" max="7169" width="15.44140625" style="807" customWidth="1"/>
    <col min="7170" max="7170" width="3.88671875" style="807" customWidth="1"/>
    <col min="7171" max="7171" width="49.88671875" style="807" customWidth="1"/>
    <col min="7172" max="7172" width="22.5546875" style="807" customWidth="1"/>
    <col min="7173" max="7173" width="23" style="807" customWidth="1"/>
    <col min="7174" max="7174" width="22.88671875" style="807" customWidth="1"/>
    <col min="7175" max="7175" width="23.44140625" style="807" customWidth="1"/>
    <col min="7176" max="7176" width="20.88671875" style="807" customWidth="1"/>
    <col min="7177" max="7177" width="7.5546875" style="807" customWidth="1"/>
    <col min="7178" max="7424" width="11.44140625" style="807"/>
    <col min="7425" max="7425" width="15.44140625" style="807" customWidth="1"/>
    <col min="7426" max="7426" width="3.88671875" style="807" customWidth="1"/>
    <col min="7427" max="7427" width="49.88671875" style="807" customWidth="1"/>
    <col min="7428" max="7428" width="22.5546875" style="807" customWidth="1"/>
    <col min="7429" max="7429" width="23" style="807" customWidth="1"/>
    <col min="7430" max="7430" width="22.88671875" style="807" customWidth="1"/>
    <col min="7431" max="7431" width="23.44140625" style="807" customWidth="1"/>
    <col min="7432" max="7432" width="20.88671875" style="807" customWidth="1"/>
    <col min="7433" max="7433" width="7.5546875" style="807" customWidth="1"/>
    <col min="7434" max="7680" width="11.44140625" style="807"/>
    <col min="7681" max="7681" width="15.44140625" style="807" customWidth="1"/>
    <col min="7682" max="7682" width="3.88671875" style="807" customWidth="1"/>
    <col min="7683" max="7683" width="49.88671875" style="807" customWidth="1"/>
    <col min="7684" max="7684" width="22.5546875" style="807" customWidth="1"/>
    <col min="7685" max="7685" width="23" style="807" customWidth="1"/>
    <col min="7686" max="7686" width="22.88671875" style="807" customWidth="1"/>
    <col min="7687" max="7687" width="23.44140625" style="807" customWidth="1"/>
    <col min="7688" max="7688" width="20.88671875" style="807" customWidth="1"/>
    <col min="7689" max="7689" width="7.5546875" style="807" customWidth="1"/>
    <col min="7690" max="7936" width="11.44140625" style="807"/>
    <col min="7937" max="7937" width="15.44140625" style="807" customWidth="1"/>
    <col min="7938" max="7938" width="3.88671875" style="807" customWidth="1"/>
    <col min="7939" max="7939" width="49.88671875" style="807" customWidth="1"/>
    <col min="7940" max="7940" width="22.5546875" style="807" customWidth="1"/>
    <col min="7941" max="7941" width="23" style="807" customWidth="1"/>
    <col min="7942" max="7942" width="22.88671875" style="807" customWidth="1"/>
    <col min="7943" max="7943" width="23.44140625" style="807" customWidth="1"/>
    <col min="7944" max="7944" width="20.88671875" style="807" customWidth="1"/>
    <col min="7945" max="7945" width="7.5546875" style="807" customWidth="1"/>
    <col min="7946" max="8192" width="11.44140625" style="807"/>
    <col min="8193" max="8193" width="15.44140625" style="807" customWidth="1"/>
    <col min="8194" max="8194" width="3.88671875" style="807" customWidth="1"/>
    <col min="8195" max="8195" width="49.88671875" style="807" customWidth="1"/>
    <col min="8196" max="8196" width="22.5546875" style="807" customWidth="1"/>
    <col min="8197" max="8197" width="23" style="807" customWidth="1"/>
    <col min="8198" max="8198" width="22.88671875" style="807" customWidth="1"/>
    <col min="8199" max="8199" width="23.44140625" style="807" customWidth="1"/>
    <col min="8200" max="8200" width="20.88671875" style="807" customWidth="1"/>
    <col min="8201" max="8201" width="7.5546875" style="807" customWidth="1"/>
    <col min="8202" max="8448" width="11.44140625" style="807"/>
    <col min="8449" max="8449" width="15.44140625" style="807" customWidth="1"/>
    <col min="8450" max="8450" width="3.88671875" style="807" customWidth="1"/>
    <col min="8451" max="8451" width="49.88671875" style="807" customWidth="1"/>
    <col min="8452" max="8452" width="22.5546875" style="807" customWidth="1"/>
    <col min="8453" max="8453" width="23" style="807" customWidth="1"/>
    <col min="8454" max="8454" width="22.88671875" style="807" customWidth="1"/>
    <col min="8455" max="8455" width="23.44140625" style="807" customWidth="1"/>
    <col min="8456" max="8456" width="20.88671875" style="807" customWidth="1"/>
    <col min="8457" max="8457" width="7.5546875" style="807" customWidth="1"/>
    <col min="8458" max="8704" width="11.44140625" style="807"/>
    <col min="8705" max="8705" width="15.44140625" style="807" customWidth="1"/>
    <col min="8706" max="8706" width="3.88671875" style="807" customWidth="1"/>
    <col min="8707" max="8707" width="49.88671875" style="807" customWidth="1"/>
    <col min="8708" max="8708" width="22.5546875" style="807" customWidth="1"/>
    <col min="8709" max="8709" width="23" style="807" customWidth="1"/>
    <col min="8710" max="8710" width="22.88671875" style="807" customWidth="1"/>
    <col min="8711" max="8711" width="23.44140625" style="807" customWidth="1"/>
    <col min="8712" max="8712" width="20.88671875" style="807" customWidth="1"/>
    <col min="8713" max="8713" width="7.5546875" style="807" customWidth="1"/>
    <col min="8714" max="8960" width="11.44140625" style="807"/>
    <col min="8961" max="8961" width="15.44140625" style="807" customWidth="1"/>
    <col min="8962" max="8962" width="3.88671875" style="807" customWidth="1"/>
    <col min="8963" max="8963" width="49.88671875" style="807" customWidth="1"/>
    <col min="8964" max="8964" width="22.5546875" style="807" customWidth="1"/>
    <col min="8965" max="8965" width="23" style="807" customWidth="1"/>
    <col min="8966" max="8966" width="22.88671875" style="807" customWidth="1"/>
    <col min="8967" max="8967" width="23.44140625" style="807" customWidth="1"/>
    <col min="8968" max="8968" width="20.88671875" style="807" customWidth="1"/>
    <col min="8969" max="8969" width="7.5546875" style="807" customWidth="1"/>
    <col min="8970" max="9216" width="11.44140625" style="807"/>
    <col min="9217" max="9217" width="15.44140625" style="807" customWidth="1"/>
    <col min="9218" max="9218" width="3.88671875" style="807" customWidth="1"/>
    <col min="9219" max="9219" width="49.88671875" style="807" customWidth="1"/>
    <col min="9220" max="9220" width="22.5546875" style="807" customWidth="1"/>
    <col min="9221" max="9221" width="23" style="807" customWidth="1"/>
    <col min="9222" max="9222" width="22.88671875" style="807" customWidth="1"/>
    <col min="9223" max="9223" width="23.44140625" style="807" customWidth="1"/>
    <col min="9224" max="9224" width="20.88671875" style="807" customWidth="1"/>
    <col min="9225" max="9225" width="7.5546875" style="807" customWidth="1"/>
    <col min="9226" max="9472" width="11.44140625" style="807"/>
    <col min="9473" max="9473" width="15.44140625" style="807" customWidth="1"/>
    <col min="9474" max="9474" width="3.88671875" style="807" customWidth="1"/>
    <col min="9475" max="9475" width="49.88671875" style="807" customWidth="1"/>
    <col min="9476" max="9476" width="22.5546875" style="807" customWidth="1"/>
    <col min="9477" max="9477" width="23" style="807" customWidth="1"/>
    <col min="9478" max="9478" width="22.88671875" style="807" customWidth="1"/>
    <col min="9479" max="9479" width="23.44140625" style="807" customWidth="1"/>
    <col min="9480" max="9480" width="20.88671875" style="807" customWidth="1"/>
    <col min="9481" max="9481" width="7.5546875" style="807" customWidth="1"/>
    <col min="9482" max="9728" width="11.44140625" style="807"/>
    <col min="9729" max="9729" width="15.44140625" style="807" customWidth="1"/>
    <col min="9730" max="9730" width="3.88671875" style="807" customWidth="1"/>
    <col min="9731" max="9731" width="49.88671875" style="807" customWidth="1"/>
    <col min="9732" max="9732" width="22.5546875" style="807" customWidth="1"/>
    <col min="9733" max="9733" width="23" style="807" customWidth="1"/>
    <col min="9734" max="9734" width="22.88671875" style="807" customWidth="1"/>
    <col min="9735" max="9735" width="23.44140625" style="807" customWidth="1"/>
    <col min="9736" max="9736" width="20.88671875" style="807" customWidth="1"/>
    <col min="9737" max="9737" width="7.5546875" style="807" customWidth="1"/>
    <col min="9738" max="9984" width="11.44140625" style="807"/>
    <col min="9985" max="9985" width="15.44140625" style="807" customWidth="1"/>
    <col min="9986" max="9986" width="3.88671875" style="807" customWidth="1"/>
    <col min="9987" max="9987" width="49.88671875" style="807" customWidth="1"/>
    <col min="9988" max="9988" width="22.5546875" style="807" customWidth="1"/>
    <col min="9989" max="9989" width="23" style="807" customWidth="1"/>
    <col min="9990" max="9990" width="22.88671875" style="807" customWidth="1"/>
    <col min="9991" max="9991" width="23.44140625" style="807" customWidth="1"/>
    <col min="9992" max="9992" width="20.88671875" style="807" customWidth="1"/>
    <col min="9993" max="9993" width="7.5546875" style="807" customWidth="1"/>
    <col min="9994" max="10240" width="11.44140625" style="807"/>
    <col min="10241" max="10241" width="15.44140625" style="807" customWidth="1"/>
    <col min="10242" max="10242" width="3.88671875" style="807" customWidth="1"/>
    <col min="10243" max="10243" width="49.88671875" style="807" customWidth="1"/>
    <col min="10244" max="10244" width="22.5546875" style="807" customWidth="1"/>
    <col min="10245" max="10245" width="23" style="807" customWidth="1"/>
    <col min="10246" max="10246" width="22.88671875" style="807" customWidth="1"/>
    <col min="10247" max="10247" width="23.44140625" style="807" customWidth="1"/>
    <col min="10248" max="10248" width="20.88671875" style="807" customWidth="1"/>
    <col min="10249" max="10249" width="7.5546875" style="807" customWidth="1"/>
    <col min="10250" max="10496" width="11.44140625" style="807"/>
    <col min="10497" max="10497" width="15.44140625" style="807" customWidth="1"/>
    <col min="10498" max="10498" width="3.88671875" style="807" customWidth="1"/>
    <col min="10499" max="10499" width="49.88671875" style="807" customWidth="1"/>
    <col min="10500" max="10500" width="22.5546875" style="807" customWidth="1"/>
    <col min="10501" max="10501" width="23" style="807" customWidth="1"/>
    <col min="10502" max="10502" width="22.88671875" style="807" customWidth="1"/>
    <col min="10503" max="10503" width="23.44140625" style="807" customWidth="1"/>
    <col min="10504" max="10504" width="20.88671875" style="807" customWidth="1"/>
    <col min="10505" max="10505" width="7.5546875" style="807" customWidth="1"/>
    <col min="10506" max="10752" width="11.44140625" style="807"/>
    <col min="10753" max="10753" width="15.44140625" style="807" customWidth="1"/>
    <col min="10754" max="10754" width="3.88671875" style="807" customWidth="1"/>
    <col min="10755" max="10755" width="49.88671875" style="807" customWidth="1"/>
    <col min="10756" max="10756" width="22.5546875" style="807" customWidth="1"/>
    <col min="10757" max="10757" width="23" style="807" customWidth="1"/>
    <col min="10758" max="10758" width="22.88671875" style="807" customWidth="1"/>
    <col min="10759" max="10759" width="23.44140625" style="807" customWidth="1"/>
    <col min="10760" max="10760" width="20.88671875" style="807" customWidth="1"/>
    <col min="10761" max="10761" width="7.5546875" style="807" customWidth="1"/>
    <col min="10762" max="11008" width="11.44140625" style="807"/>
    <col min="11009" max="11009" width="15.44140625" style="807" customWidth="1"/>
    <col min="11010" max="11010" width="3.88671875" style="807" customWidth="1"/>
    <col min="11011" max="11011" width="49.88671875" style="807" customWidth="1"/>
    <col min="11012" max="11012" width="22.5546875" style="807" customWidth="1"/>
    <col min="11013" max="11013" width="23" style="807" customWidth="1"/>
    <col min="11014" max="11014" width="22.88671875" style="807" customWidth="1"/>
    <col min="11015" max="11015" width="23.44140625" style="807" customWidth="1"/>
    <col min="11016" max="11016" width="20.88671875" style="807" customWidth="1"/>
    <col min="11017" max="11017" width="7.5546875" style="807" customWidth="1"/>
    <col min="11018" max="11264" width="11.44140625" style="807"/>
    <col min="11265" max="11265" width="15.44140625" style="807" customWidth="1"/>
    <col min="11266" max="11266" width="3.88671875" style="807" customWidth="1"/>
    <col min="11267" max="11267" width="49.88671875" style="807" customWidth="1"/>
    <col min="11268" max="11268" width="22.5546875" style="807" customWidth="1"/>
    <col min="11269" max="11269" width="23" style="807" customWidth="1"/>
    <col min="11270" max="11270" width="22.88671875" style="807" customWidth="1"/>
    <col min="11271" max="11271" width="23.44140625" style="807" customWidth="1"/>
    <col min="11272" max="11272" width="20.88671875" style="807" customWidth="1"/>
    <col min="11273" max="11273" width="7.5546875" style="807" customWidth="1"/>
    <col min="11274" max="11520" width="11.44140625" style="807"/>
    <col min="11521" max="11521" width="15.44140625" style="807" customWidth="1"/>
    <col min="11522" max="11522" width="3.88671875" style="807" customWidth="1"/>
    <col min="11523" max="11523" width="49.88671875" style="807" customWidth="1"/>
    <col min="11524" max="11524" width="22.5546875" style="807" customWidth="1"/>
    <col min="11525" max="11525" width="23" style="807" customWidth="1"/>
    <col min="11526" max="11526" width="22.88671875" style="807" customWidth="1"/>
    <col min="11527" max="11527" width="23.44140625" style="807" customWidth="1"/>
    <col min="11528" max="11528" width="20.88671875" style="807" customWidth="1"/>
    <col min="11529" max="11529" width="7.5546875" style="807" customWidth="1"/>
    <col min="11530" max="11776" width="11.44140625" style="807"/>
    <col min="11777" max="11777" width="15.44140625" style="807" customWidth="1"/>
    <col min="11778" max="11778" width="3.88671875" style="807" customWidth="1"/>
    <col min="11779" max="11779" width="49.88671875" style="807" customWidth="1"/>
    <col min="11780" max="11780" width="22.5546875" style="807" customWidth="1"/>
    <col min="11781" max="11781" width="23" style="807" customWidth="1"/>
    <col min="11782" max="11782" width="22.88671875" style="807" customWidth="1"/>
    <col min="11783" max="11783" width="23.44140625" style="807" customWidth="1"/>
    <col min="11784" max="11784" width="20.88671875" style="807" customWidth="1"/>
    <col min="11785" max="11785" width="7.5546875" style="807" customWidth="1"/>
    <col min="11786" max="12032" width="11.44140625" style="807"/>
    <col min="12033" max="12033" width="15.44140625" style="807" customWidth="1"/>
    <col min="12034" max="12034" width="3.88671875" style="807" customWidth="1"/>
    <col min="12035" max="12035" width="49.88671875" style="807" customWidth="1"/>
    <col min="12036" max="12036" width="22.5546875" style="807" customWidth="1"/>
    <col min="12037" max="12037" width="23" style="807" customWidth="1"/>
    <col min="12038" max="12038" width="22.88671875" style="807" customWidth="1"/>
    <col min="12039" max="12039" width="23.44140625" style="807" customWidth="1"/>
    <col min="12040" max="12040" width="20.88671875" style="807" customWidth="1"/>
    <col min="12041" max="12041" width="7.5546875" style="807" customWidth="1"/>
    <col min="12042" max="12288" width="11.44140625" style="807"/>
    <col min="12289" max="12289" width="15.44140625" style="807" customWidth="1"/>
    <col min="12290" max="12290" width="3.88671875" style="807" customWidth="1"/>
    <col min="12291" max="12291" width="49.88671875" style="807" customWidth="1"/>
    <col min="12292" max="12292" width="22.5546875" style="807" customWidth="1"/>
    <col min="12293" max="12293" width="23" style="807" customWidth="1"/>
    <col min="12294" max="12294" width="22.88671875" style="807" customWidth="1"/>
    <col min="12295" max="12295" width="23.44140625" style="807" customWidth="1"/>
    <col min="12296" max="12296" width="20.88671875" style="807" customWidth="1"/>
    <col min="12297" max="12297" width="7.5546875" style="807" customWidth="1"/>
    <col min="12298" max="12544" width="11.44140625" style="807"/>
    <col min="12545" max="12545" width="15.44140625" style="807" customWidth="1"/>
    <col min="12546" max="12546" width="3.88671875" style="807" customWidth="1"/>
    <col min="12547" max="12547" width="49.88671875" style="807" customWidth="1"/>
    <col min="12548" max="12548" width="22.5546875" style="807" customWidth="1"/>
    <col min="12549" max="12549" width="23" style="807" customWidth="1"/>
    <col min="12550" max="12550" width="22.88671875" style="807" customWidth="1"/>
    <col min="12551" max="12551" width="23.44140625" style="807" customWidth="1"/>
    <col min="12552" max="12552" width="20.88671875" style="807" customWidth="1"/>
    <col min="12553" max="12553" width="7.5546875" style="807" customWidth="1"/>
    <col min="12554" max="12800" width="11.44140625" style="807"/>
    <col min="12801" max="12801" width="15.44140625" style="807" customWidth="1"/>
    <col min="12802" max="12802" width="3.88671875" style="807" customWidth="1"/>
    <col min="12803" max="12803" width="49.88671875" style="807" customWidth="1"/>
    <col min="12804" max="12804" width="22.5546875" style="807" customWidth="1"/>
    <col min="12805" max="12805" width="23" style="807" customWidth="1"/>
    <col min="12806" max="12806" width="22.88671875" style="807" customWidth="1"/>
    <col min="12807" max="12807" width="23.44140625" style="807" customWidth="1"/>
    <col min="12808" max="12808" width="20.88671875" style="807" customWidth="1"/>
    <col min="12809" max="12809" width="7.5546875" style="807" customWidth="1"/>
    <col min="12810" max="13056" width="11.44140625" style="807"/>
    <col min="13057" max="13057" width="15.44140625" style="807" customWidth="1"/>
    <col min="13058" max="13058" width="3.88671875" style="807" customWidth="1"/>
    <col min="13059" max="13059" width="49.88671875" style="807" customWidth="1"/>
    <col min="13060" max="13060" width="22.5546875" style="807" customWidth="1"/>
    <col min="13061" max="13061" width="23" style="807" customWidth="1"/>
    <col min="13062" max="13062" width="22.88671875" style="807" customWidth="1"/>
    <col min="13063" max="13063" width="23.44140625" style="807" customWidth="1"/>
    <col min="13064" max="13064" width="20.88671875" style="807" customWidth="1"/>
    <col min="13065" max="13065" width="7.5546875" style="807" customWidth="1"/>
    <col min="13066" max="13312" width="11.44140625" style="807"/>
    <col min="13313" max="13313" width="15.44140625" style="807" customWidth="1"/>
    <col min="13314" max="13314" width="3.88671875" style="807" customWidth="1"/>
    <col min="13315" max="13315" width="49.88671875" style="807" customWidth="1"/>
    <col min="13316" max="13316" width="22.5546875" style="807" customWidth="1"/>
    <col min="13317" max="13317" width="23" style="807" customWidth="1"/>
    <col min="13318" max="13318" width="22.88671875" style="807" customWidth="1"/>
    <col min="13319" max="13319" width="23.44140625" style="807" customWidth="1"/>
    <col min="13320" max="13320" width="20.88671875" style="807" customWidth="1"/>
    <col min="13321" max="13321" width="7.5546875" style="807" customWidth="1"/>
    <col min="13322" max="13568" width="11.44140625" style="807"/>
    <col min="13569" max="13569" width="15.44140625" style="807" customWidth="1"/>
    <col min="13570" max="13570" width="3.88671875" style="807" customWidth="1"/>
    <col min="13571" max="13571" width="49.88671875" style="807" customWidth="1"/>
    <col min="13572" max="13572" width="22.5546875" style="807" customWidth="1"/>
    <col min="13573" max="13573" width="23" style="807" customWidth="1"/>
    <col min="13574" max="13574" width="22.88671875" style="807" customWidth="1"/>
    <col min="13575" max="13575" width="23.44140625" style="807" customWidth="1"/>
    <col min="13576" max="13576" width="20.88671875" style="807" customWidth="1"/>
    <col min="13577" max="13577" width="7.5546875" style="807" customWidth="1"/>
    <col min="13578" max="13824" width="11.44140625" style="807"/>
    <col min="13825" max="13825" width="15.44140625" style="807" customWidth="1"/>
    <col min="13826" max="13826" width="3.88671875" style="807" customWidth="1"/>
    <col min="13827" max="13827" width="49.88671875" style="807" customWidth="1"/>
    <col min="13828" max="13828" width="22.5546875" style="807" customWidth="1"/>
    <col min="13829" max="13829" width="23" style="807" customWidth="1"/>
    <col min="13830" max="13830" width="22.88671875" style="807" customWidth="1"/>
    <col min="13831" max="13831" width="23.44140625" style="807" customWidth="1"/>
    <col min="13832" max="13832" width="20.88671875" style="807" customWidth="1"/>
    <col min="13833" max="13833" width="7.5546875" style="807" customWidth="1"/>
    <col min="13834" max="14080" width="11.44140625" style="807"/>
    <col min="14081" max="14081" width="15.44140625" style="807" customWidth="1"/>
    <col min="14082" max="14082" width="3.88671875" style="807" customWidth="1"/>
    <col min="14083" max="14083" width="49.88671875" style="807" customWidth="1"/>
    <col min="14084" max="14084" width="22.5546875" style="807" customWidth="1"/>
    <col min="14085" max="14085" width="23" style="807" customWidth="1"/>
    <col min="14086" max="14086" width="22.88671875" style="807" customWidth="1"/>
    <col min="14087" max="14087" width="23.44140625" style="807" customWidth="1"/>
    <col min="14088" max="14088" width="20.88671875" style="807" customWidth="1"/>
    <col min="14089" max="14089" width="7.5546875" style="807" customWidth="1"/>
    <col min="14090" max="14336" width="11.44140625" style="807"/>
    <col min="14337" max="14337" width="15.44140625" style="807" customWidth="1"/>
    <col min="14338" max="14338" width="3.88671875" style="807" customWidth="1"/>
    <col min="14339" max="14339" width="49.88671875" style="807" customWidth="1"/>
    <col min="14340" max="14340" width="22.5546875" style="807" customWidth="1"/>
    <col min="14341" max="14341" width="23" style="807" customWidth="1"/>
    <col min="14342" max="14342" width="22.88671875" style="807" customWidth="1"/>
    <col min="14343" max="14343" width="23.44140625" style="807" customWidth="1"/>
    <col min="14344" max="14344" width="20.88671875" style="807" customWidth="1"/>
    <col min="14345" max="14345" width="7.5546875" style="807" customWidth="1"/>
    <col min="14346" max="14592" width="11.44140625" style="807"/>
    <col min="14593" max="14593" width="15.44140625" style="807" customWidth="1"/>
    <col min="14594" max="14594" width="3.88671875" style="807" customWidth="1"/>
    <col min="14595" max="14595" width="49.88671875" style="807" customWidth="1"/>
    <col min="14596" max="14596" width="22.5546875" style="807" customWidth="1"/>
    <col min="14597" max="14597" width="23" style="807" customWidth="1"/>
    <col min="14598" max="14598" width="22.88671875" style="807" customWidth="1"/>
    <col min="14599" max="14599" width="23.44140625" style="807" customWidth="1"/>
    <col min="14600" max="14600" width="20.88671875" style="807" customWidth="1"/>
    <col min="14601" max="14601" width="7.5546875" style="807" customWidth="1"/>
    <col min="14602" max="14848" width="11.44140625" style="807"/>
    <col min="14849" max="14849" width="15.44140625" style="807" customWidth="1"/>
    <col min="14850" max="14850" width="3.88671875" style="807" customWidth="1"/>
    <col min="14851" max="14851" width="49.88671875" style="807" customWidth="1"/>
    <col min="14852" max="14852" width="22.5546875" style="807" customWidth="1"/>
    <col min="14853" max="14853" width="23" style="807" customWidth="1"/>
    <col min="14854" max="14854" width="22.88671875" style="807" customWidth="1"/>
    <col min="14855" max="14855" width="23.44140625" style="807" customWidth="1"/>
    <col min="14856" max="14856" width="20.88671875" style="807" customWidth="1"/>
    <col min="14857" max="14857" width="7.5546875" style="807" customWidth="1"/>
    <col min="14858" max="15104" width="11.44140625" style="807"/>
    <col min="15105" max="15105" width="15.44140625" style="807" customWidth="1"/>
    <col min="15106" max="15106" width="3.88671875" style="807" customWidth="1"/>
    <col min="15107" max="15107" width="49.88671875" style="807" customWidth="1"/>
    <col min="15108" max="15108" width="22.5546875" style="807" customWidth="1"/>
    <col min="15109" max="15109" width="23" style="807" customWidth="1"/>
    <col min="15110" max="15110" width="22.88671875" style="807" customWidth="1"/>
    <col min="15111" max="15111" width="23.44140625" style="807" customWidth="1"/>
    <col min="15112" max="15112" width="20.88671875" style="807" customWidth="1"/>
    <col min="15113" max="15113" width="7.5546875" style="807" customWidth="1"/>
    <col min="15114" max="15360" width="11.44140625" style="807"/>
    <col min="15361" max="15361" width="15.44140625" style="807" customWidth="1"/>
    <col min="15362" max="15362" width="3.88671875" style="807" customWidth="1"/>
    <col min="15363" max="15363" width="49.88671875" style="807" customWidth="1"/>
    <col min="15364" max="15364" width="22.5546875" style="807" customWidth="1"/>
    <col min="15365" max="15365" width="23" style="807" customWidth="1"/>
    <col min="15366" max="15366" width="22.88671875" style="807" customWidth="1"/>
    <col min="15367" max="15367" width="23.44140625" style="807" customWidth="1"/>
    <col min="15368" max="15368" width="20.88671875" style="807" customWidth="1"/>
    <col min="15369" max="15369" width="7.5546875" style="807" customWidth="1"/>
    <col min="15370" max="15616" width="11.44140625" style="807"/>
    <col min="15617" max="15617" width="15.44140625" style="807" customWidth="1"/>
    <col min="15618" max="15618" width="3.88671875" style="807" customWidth="1"/>
    <col min="15619" max="15619" width="49.88671875" style="807" customWidth="1"/>
    <col min="15620" max="15620" width="22.5546875" style="807" customWidth="1"/>
    <col min="15621" max="15621" width="23" style="807" customWidth="1"/>
    <col min="15622" max="15622" width="22.88671875" style="807" customWidth="1"/>
    <col min="15623" max="15623" width="23.44140625" style="807" customWidth="1"/>
    <col min="15624" max="15624" width="20.88671875" style="807" customWidth="1"/>
    <col min="15625" max="15625" width="7.5546875" style="807" customWidth="1"/>
    <col min="15626" max="15872" width="11.44140625" style="807"/>
    <col min="15873" max="15873" width="15.44140625" style="807" customWidth="1"/>
    <col min="15874" max="15874" width="3.88671875" style="807" customWidth="1"/>
    <col min="15875" max="15875" width="49.88671875" style="807" customWidth="1"/>
    <col min="15876" max="15876" width="22.5546875" style="807" customWidth="1"/>
    <col min="15877" max="15877" width="23" style="807" customWidth="1"/>
    <col min="15878" max="15878" width="22.88671875" style="807" customWidth="1"/>
    <col min="15879" max="15879" width="23.44140625" style="807" customWidth="1"/>
    <col min="15880" max="15880" width="20.88671875" style="807" customWidth="1"/>
    <col min="15881" max="15881" width="7.5546875" style="807" customWidth="1"/>
    <col min="15882" max="16128" width="11.44140625" style="807"/>
    <col min="16129" max="16129" width="15.44140625" style="807" customWidth="1"/>
    <col min="16130" max="16130" width="3.88671875" style="807" customWidth="1"/>
    <col min="16131" max="16131" width="49.88671875" style="807" customWidth="1"/>
    <col min="16132" max="16132" width="22.5546875" style="807" customWidth="1"/>
    <col min="16133" max="16133" width="23" style="807" customWidth="1"/>
    <col min="16134" max="16134" width="22.88671875" style="807" customWidth="1"/>
    <col min="16135" max="16135" width="23.44140625" style="807" customWidth="1"/>
    <col min="16136" max="16136" width="20.88671875" style="807" customWidth="1"/>
    <col min="16137" max="16137" width="7.5546875" style="807" customWidth="1"/>
    <col min="16138" max="16384" width="11.44140625" style="807"/>
  </cols>
  <sheetData>
    <row r="1" spans="1:8" ht="15" thickBot="1" x14ac:dyDescent="0.35"/>
    <row r="2" spans="1:8" x14ac:dyDescent="0.3">
      <c r="A2" s="2019" t="s">
        <v>1</v>
      </c>
      <c r="B2" s="2020"/>
      <c r="C2" s="2020"/>
      <c r="D2" s="2020"/>
      <c r="E2" s="2020"/>
      <c r="F2" s="2020"/>
      <c r="G2" s="2020"/>
      <c r="H2" s="2021"/>
    </row>
    <row r="3" spans="1:8" ht="11.25" customHeight="1" x14ac:dyDescent="0.3">
      <c r="A3" s="2013" t="s">
        <v>115</v>
      </c>
      <c r="B3" s="2014"/>
      <c r="C3" s="2014"/>
      <c r="D3" s="2014"/>
      <c r="E3" s="2014"/>
      <c r="F3" s="2014"/>
      <c r="G3" s="2014"/>
      <c r="H3" s="2015"/>
    </row>
    <row r="4" spans="1:8" ht="0.75" customHeight="1" x14ac:dyDescent="0.3">
      <c r="A4" s="808"/>
      <c r="H4" s="812"/>
    </row>
    <row r="5" spans="1:8" ht="21.75" customHeight="1" x14ac:dyDescent="0.3">
      <c r="A5" s="824" t="s">
        <v>0</v>
      </c>
      <c r="H5" s="812"/>
    </row>
    <row r="6" spans="1:8" ht="16.5" hidden="1" customHeight="1" x14ac:dyDescent="0.3">
      <c r="A6" s="808"/>
      <c r="H6" s="825"/>
    </row>
    <row r="7" spans="1:8" ht="21.75" customHeight="1" thickBot="1" x14ac:dyDescent="0.35">
      <c r="A7" s="808" t="s">
        <v>116</v>
      </c>
      <c r="C7" s="809" t="s">
        <v>4</v>
      </c>
      <c r="E7" s="810" t="s">
        <v>117</v>
      </c>
      <c r="F7" s="810" t="s">
        <v>249</v>
      </c>
      <c r="G7" s="810" t="s">
        <v>118</v>
      </c>
      <c r="H7" s="812"/>
    </row>
    <row r="8" spans="1:8" ht="9.75" hidden="1" customHeight="1" thickBot="1" x14ac:dyDescent="0.35">
      <c r="A8" s="826"/>
      <c r="B8" s="827"/>
      <c r="C8" s="828"/>
      <c r="D8" s="829"/>
      <c r="E8" s="829"/>
      <c r="F8" s="829"/>
      <c r="G8" s="829"/>
      <c r="H8" s="830"/>
    </row>
    <row r="9" spans="1:8" ht="15" thickBot="1" x14ac:dyDescent="0.35">
      <c r="A9" s="831"/>
      <c r="B9" s="801"/>
      <c r="C9" s="802"/>
      <c r="D9" s="803"/>
      <c r="E9" s="803"/>
      <c r="F9" s="803"/>
      <c r="G9" s="803"/>
      <c r="H9" s="806"/>
    </row>
    <row r="10" spans="1:8" ht="39" customHeight="1" thickBot="1" x14ac:dyDescent="0.35">
      <c r="A10" s="832" t="s">
        <v>119</v>
      </c>
      <c r="B10" s="833"/>
      <c r="C10" s="833" t="s">
        <v>120</v>
      </c>
      <c r="D10" s="834" t="s">
        <v>121</v>
      </c>
      <c r="E10" s="834" t="s">
        <v>122</v>
      </c>
      <c r="F10" s="834" t="s">
        <v>123</v>
      </c>
      <c r="G10" s="834" t="s">
        <v>124</v>
      </c>
      <c r="H10" s="835" t="s">
        <v>125</v>
      </c>
    </row>
    <row r="11" spans="1:8" s="841" customFormat="1" ht="16.2" thickBot="1" x14ac:dyDescent="0.35">
      <c r="A11" s="836" t="s">
        <v>13</v>
      </c>
      <c r="B11" s="837"/>
      <c r="C11" s="838" t="s">
        <v>14</v>
      </c>
      <c r="D11" s="839">
        <f>+D12+D58+D117</f>
        <v>69284009651</v>
      </c>
      <c r="E11" s="839">
        <f>+E12+E58+E117</f>
        <v>62312963676.610001</v>
      </c>
      <c r="F11" s="839">
        <f>+F12+F58+F117</f>
        <v>46165252766.470001</v>
      </c>
      <c r="G11" s="839">
        <f>+G12+G58+G117</f>
        <v>41645657017.32</v>
      </c>
      <c r="H11" s="840">
        <f>+H12+H58+H117</f>
        <v>40930677781.32</v>
      </c>
    </row>
    <row r="12" spans="1:8" ht="15.6" x14ac:dyDescent="0.3">
      <c r="A12" s="842">
        <v>1</v>
      </c>
      <c r="B12" s="843"/>
      <c r="C12" s="844" t="s">
        <v>15</v>
      </c>
      <c r="D12" s="845">
        <f>+D13</f>
        <v>51272894218</v>
      </c>
      <c r="E12" s="845">
        <f>+E13</f>
        <v>50018193878</v>
      </c>
      <c r="F12" s="845">
        <f>+F13</f>
        <v>34052671578</v>
      </c>
      <c r="G12" s="845">
        <f>+G13</f>
        <v>32021517295</v>
      </c>
      <c r="H12" s="846">
        <f>+H13</f>
        <v>31306538059</v>
      </c>
    </row>
    <row r="13" spans="1:8" ht="15.6" x14ac:dyDescent="0.3">
      <c r="A13" s="793">
        <v>10</v>
      </c>
      <c r="B13" s="794"/>
      <c r="C13" s="795" t="s">
        <v>15</v>
      </c>
      <c r="D13" s="769">
        <f>+D14+D34+D37</f>
        <v>51272894218</v>
      </c>
      <c r="E13" s="769">
        <f>+E14+E34+E37</f>
        <v>50018193878</v>
      </c>
      <c r="F13" s="769">
        <f>+F14+F34+F37</f>
        <v>34052671578</v>
      </c>
      <c r="G13" s="769">
        <f>+G14+G34+G37</f>
        <v>32021517295</v>
      </c>
      <c r="H13" s="770">
        <f>+H14+H34+H37</f>
        <v>31306538059</v>
      </c>
    </row>
    <row r="14" spans="1:8" ht="14.25" customHeight="1" x14ac:dyDescent="0.3">
      <c r="A14" s="793">
        <v>101</v>
      </c>
      <c r="B14" s="794"/>
      <c r="C14" s="795" t="s">
        <v>16</v>
      </c>
      <c r="D14" s="769">
        <f>+D15+D19+D22+D30+D33</f>
        <v>33249543984</v>
      </c>
      <c r="E14" s="769">
        <f>+E15+E19+E22+E30+E33</f>
        <v>32578124045</v>
      </c>
      <c r="F14" s="769">
        <f>+F15+F19+F22+F30+F33</f>
        <v>20230734399</v>
      </c>
      <c r="G14" s="769">
        <f>+G15+G19+G22+G30+G33</f>
        <v>20121253399</v>
      </c>
      <c r="H14" s="769">
        <f>+H15+H19+H22+H30+H33</f>
        <v>20023351545</v>
      </c>
    </row>
    <row r="15" spans="1:8" ht="15.6" x14ac:dyDescent="0.3">
      <c r="A15" s="793">
        <v>1011</v>
      </c>
      <c r="B15" s="794"/>
      <c r="C15" s="795" t="s">
        <v>126</v>
      </c>
      <c r="D15" s="769">
        <f>SUM(D16:D18)</f>
        <v>21385056936</v>
      </c>
      <c r="E15" s="769">
        <f>SUM(E16:E18)</f>
        <v>21385056936</v>
      </c>
      <c r="F15" s="769">
        <f>SUM(F16:F18)</f>
        <v>15307636944</v>
      </c>
      <c r="G15" s="769">
        <f>SUM(G16:G18)</f>
        <v>15198155944</v>
      </c>
      <c r="H15" s="770">
        <f>SUM(H16:H18)</f>
        <v>15198155944</v>
      </c>
    </row>
    <row r="16" spans="1:8" ht="15.6" x14ac:dyDescent="0.3">
      <c r="A16" s="793">
        <v>10111</v>
      </c>
      <c r="B16" s="794">
        <v>20</v>
      </c>
      <c r="C16" s="795" t="s">
        <v>18</v>
      </c>
      <c r="D16" s="769">
        <v>20072456140</v>
      </c>
      <c r="E16" s="769">
        <v>20072456140</v>
      </c>
      <c r="F16" s="769">
        <v>14367543285</v>
      </c>
      <c r="G16" s="769">
        <v>14367543285</v>
      </c>
      <c r="H16" s="770">
        <v>14367543285</v>
      </c>
    </row>
    <row r="17" spans="1:8" ht="15.6" x14ac:dyDescent="0.3">
      <c r="A17" s="793">
        <v>10112</v>
      </c>
      <c r="B17" s="794">
        <v>20</v>
      </c>
      <c r="C17" s="795" t="s">
        <v>19</v>
      </c>
      <c r="D17" s="769">
        <v>1120980658</v>
      </c>
      <c r="E17" s="769">
        <v>1120980658</v>
      </c>
      <c r="F17" s="769">
        <v>811893601</v>
      </c>
      <c r="G17" s="769">
        <v>811893601</v>
      </c>
      <c r="H17" s="770">
        <v>811893601</v>
      </c>
    </row>
    <row r="18" spans="1:8" ht="20.25" customHeight="1" x14ac:dyDescent="0.3">
      <c r="A18" s="793">
        <v>10114</v>
      </c>
      <c r="B18" s="794">
        <v>20</v>
      </c>
      <c r="C18" s="795" t="s">
        <v>20</v>
      </c>
      <c r="D18" s="769">
        <v>191620138</v>
      </c>
      <c r="E18" s="769">
        <v>191620138</v>
      </c>
      <c r="F18" s="769">
        <v>128200058</v>
      </c>
      <c r="G18" s="769">
        <v>18719058</v>
      </c>
      <c r="H18" s="770">
        <v>18719058</v>
      </c>
    </row>
    <row r="19" spans="1:8" ht="15.6" x14ac:dyDescent="0.3">
      <c r="A19" s="793">
        <v>1014</v>
      </c>
      <c r="B19" s="794"/>
      <c r="C19" s="795" t="s">
        <v>21</v>
      </c>
      <c r="D19" s="769">
        <f>SUM(D20:D21)</f>
        <v>4304408326</v>
      </c>
      <c r="E19" s="769">
        <f>SUM(E20:E21)</f>
        <v>4230862483</v>
      </c>
      <c r="F19" s="769">
        <f>SUM(F20:F21)</f>
        <v>2556476842</v>
      </c>
      <c r="G19" s="769">
        <f>SUM(G20:G21)</f>
        <v>2556476842</v>
      </c>
      <c r="H19" s="770">
        <f>SUM(H20:H21)</f>
        <v>2556476842</v>
      </c>
    </row>
    <row r="20" spans="1:8" ht="15.6" x14ac:dyDescent="0.3">
      <c r="A20" s="793">
        <v>10141</v>
      </c>
      <c r="B20" s="794">
        <v>20</v>
      </c>
      <c r="C20" s="795" t="s">
        <v>22</v>
      </c>
      <c r="D20" s="769">
        <v>777355830</v>
      </c>
      <c r="E20" s="769">
        <v>777355830</v>
      </c>
      <c r="F20" s="769">
        <v>527809937</v>
      </c>
      <c r="G20" s="769">
        <v>527809937</v>
      </c>
      <c r="H20" s="770">
        <v>527809937</v>
      </c>
    </row>
    <row r="21" spans="1:8" ht="15.6" x14ac:dyDescent="0.3">
      <c r="A21" s="793">
        <v>10142</v>
      </c>
      <c r="B21" s="794">
        <v>20</v>
      </c>
      <c r="C21" s="795" t="s">
        <v>23</v>
      </c>
      <c r="D21" s="769">
        <f>3205154734+321897762</f>
        <v>3527052496</v>
      </c>
      <c r="E21" s="769">
        <f>3131608891+321897762</f>
        <v>3453506653</v>
      </c>
      <c r="F21" s="769">
        <v>2028666905</v>
      </c>
      <c r="G21" s="769">
        <v>2028666905</v>
      </c>
      <c r="H21" s="770">
        <v>2028666905</v>
      </c>
    </row>
    <row r="22" spans="1:8" ht="15.75" customHeight="1" x14ac:dyDescent="0.3">
      <c r="A22" s="793">
        <v>1015</v>
      </c>
      <c r="B22" s="794"/>
      <c r="C22" s="795" t="s">
        <v>24</v>
      </c>
      <c r="D22" s="769">
        <f>SUM(D23:D29)</f>
        <v>4721278363</v>
      </c>
      <c r="E22" s="769">
        <f>SUM(E23:E29)</f>
        <v>4721278363</v>
      </c>
      <c r="F22" s="769">
        <f>SUM(F23:F29)</f>
        <v>2173625174</v>
      </c>
      <c r="G22" s="769">
        <f>SUM(G23:G29)</f>
        <v>2173625174</v>
      </c>
      <c r="H22" s="770">
        <f>SUM(H23:H29)</f>
        <v>2112548612</v>
      </c>
    </row>
    <row r="23" spans="1:8" ht="15.6" x14ac:dyDescent="0.3">
      <c r="A23" s="793">
        <v>10152</v>
      </c>
      <c r="B23" s="794">
        <v>20</v>
      </c>
      <c r="C23" s="795" t="s">
        <v>25</v>
      </c>
      <c r="D23" s="769">
        <v>731342122</v>
      </c>
      <c r="E23" s="769">
        <v>731342122</v>
      </c>
      <c r="F23" s="769">
        <v>354035225</v>
      </c>
      <c r="G23" s="769">
        <v>354035225</v>
      </c>
      <c r="H23" s="770">
        <v>350981913</v>
      </c>
    </row>
    <row r="24" spans="1:8" ht="15.6" x14ac:dyDescent="0.3">
      <c r="A24" s="793">
        <v>10155</v>
      </c>
      <c r="B24" s="794">
        <v>20</v>
      </c>
      <c r="C24" s="795" t="s">
        <v>26</v>
      </c>
      <c r="D24" s="769">
        <v>152324729</v>
      </c>
      <c r="E24" s="769">
        <v>152324729</v>
      </c>
      <c r="F24" s="769">
        <v>79086704</v>
      </c>
      <c r="G24" s="769">
        <v>79086704</v>
      </c>
      <c r="H24" s="770">
        <v>76161876</v>
      </c>
    </row>
    <row r="25" spans="1:8" ht="15.6" x14ac:dyDescent="0.3">
      <c r="A25" s="793">
        <v>101512</v>
      </c>
      <c r="B25" s="794">
        <v>20</v>
      </c>
      <c r="C25" s="795" t="s">
        <v>127</v>
      </c>
      <c r="D25" s="769">
        <v>2100000</v>
      </c>
      <c r="E25" s="769">
        <v>2100000</v>
      </c>
      <c r="F25" s="769">
        <v>1211899</v>
      </c>
      <c r="G25" s="769">
        <v>1211899</v>
      </c>
      <c r="H25" s="770">
        <v>1211899</v>
      </c>
    </row>
    <row r="26" spans="1:8" ht="15.6" x14ac:dyDescent="0.3">
      <c r="A26" s="793">
        <v>101514</v>
      </c>
      <c r="B26" s="794">
        <v>20</v>
      </c>
      <c r="C26" s="795" t="s">
        <v>128</v>
      </c>
      <c r="D26" s="769">
        <v>1012895274</v>
      </c>
      <c r="E26" s="769">
        <v>1012895274</v>
      </c>
      <c r="F26" s="769">
        <v>1000811307</v>
      </c>
      <c r="G26" s="769">
        <v>1000811307</v>
      </c>
      <c r="H26" s="770">
        <v>1000811307</v>
      </c>
    </row>
    <row r="27" spans="1:8" ht="15.6" x14ac:dyDescent="0.3">
      <c r="A27" s="793">
        <v>101515</v>
      </c>
      <c r="B27" s="794">
        <v>20</v>
      </c>
      <c r="C27" s="795" t="s">
        <v>28</v>
      </c>
      <c r="D27" s="769">
        <v>1012389369</v>
      </c>
      <c r="E27" s="769">
        <v>1012389369</v>
      </c>
      <c r="F27" s="769">
        <v>653977571</v>
      </c>
      <c r="G27" s="769">
        <v>653977571</v>
      </c>
      <c r="H27" s="770">
        <v>630471284</v>
      </c>
    </row>
    <row r="28" spans="1:8" ht="15.6" x14ac:dyDescent="0.3">
      <c r="A28" s="793">
        <v>101516</v>
      </c>
      <c r="B28" s="794">
        <v>20</v>
      </c>
      <c r="C28" s="795" t="s">
        <v>29</v>
      </c>
      <c r="D28" s="769">
        <v>1742247417</v>
      </c>
      <c r="E28" s="769">
        <v>1742247417</v>
      </c>
      <c r="F28" s="769">
        <v>40118329</v>
      </c>
      <c r="G28" s="769">
        <v>40118329</v>
      </c>
      <c r="H28" s="770">
        <v>19622229</v>
      </c>
    </row>
    <row r="29" spans="1:8" ht="15.6" x14ac:dyDescent="0.3">
      <c r="A29" s="793">
        <v>101592</v>
      </c>
      <c r="B29" s="794">
        <v>20</v>
      </c>
      <c r="C29" s="795" t="s">
        <v>129</v>
      </c>
      <c r="D29" s="769">
        <v>67979452</v>
      </c>
      <c r="E29" s="769">
        <v>67979452</v>
      </c>
      <c r="F29" s="769">
        <v>44384139</v>
      </c>
      <c r="G29" s="769">
        <v>44384139</v>
      </c>
      <c r="H29" s="770">
        <v>33288104</v>
      </c>
    </row>
    <row r="30" spans="1:8" ht="31.2" x14ac:dyDescent="0.3">
      <c r="A30" s="793">
        <v>1019</v>
      </c>
      <c r="B30" s="794"/>
      <c r="C30" s="795" t="s">
        <v>31</v>
      </c>
      <c r="D30" s="769">
        <f>+D31+D32</f>
        <v>202966280</v>
      </c>
      <c r="E30" s="769">
        <f>+E31+E32</f>
        <v>202966280</v>
      </c>
      <c r="F30" s="769">
        <f>+F31+F32</f>
        <v>192995439</v>
      </c>
      <c r="G30" s="769">
        <f>+G31+G32</f>
        <v>192995439</v>
      </c>
      <c r="H30" s="770">
        <f>+H31+H32</f>
        <v>156170147</v>
      </c>
    </row>
    <row r="31" spans="1:8" ht="15.6" x14ac:dyDescent="0.3">
      <c r="A31" s="793">
        <v>10191</v>
      </c>
      <c r="B31" s="794">
        <v>20</v>
      </c>
      <c r="C31" s="795" t="s">
        <v>32</v>
      </c>
      <c r="D31" s="769">
        <v>68932861</v>
      </c>
      <c r="E31" s="769">
        <v>68932861</v>
      </c>
      <c r="F31" s="769">
        <v>60365542</v>
      </c>
      <c r="G31" s="769">
        <v>60365542</v>
      </c>
      <c r="H31" s="770">
        <v>60365542</v>
      </c>
    </row>
    <row r="32" spans="1:8" ht="15.6" x14ac:dyDescent="0.3">
      <c r="A32" s="793">
        <v>10193</v>
      </c>
      <c r="B32" s="794">
        <v>20</v>
      </c>
      <c r="C32" s="795" t="s">
        <v>33</v>
      </c>
      <c r="D32" s="769">
        <v>134033419</v>
      </c>
      <c r="E32" s="769">
        <v>134033419</v>
      </c>
      <c r="F32" s="769">
        <v>132629897</v>
      </c>
      <c r="G32" s="769">
        <v>132629897</v>
      </c>
      <c r="H32" s="770">
        <v>95804605</v>
      </c>
    </row>
    <row r="33" spans="1:8" ht="30.75" customHeight="1" x14ac:dyDescent="0.3">
      <c r="A33" s="793">
        <v>10110</v>
      </c>
      <c r="B33" s="794">
        <v>20</v>
      </c>
      <c r="C33" s="795" t="s">
        <v>130</v>
      </c>
      <c r="D33" s="769">
        <v>2635834079</v>
      </c>
      <c r="E33" s="769">
        <v>2037959983</v>
      </c>
      <c r="F33" s="769">
        <v>0</v>
      </c>
      <c r="G33" s="769">
        <v>0</v>
      </c>
      <c r="H33" s="770">
        <v>0</v>
      </c>
    </row>
    <row r="34" spans="1:8" ht="15.6" x14ac:dyDescent="0.3">
      <c r="A34" s="793">
        <v>102</v>
      </c>
      <c r="B34" s="794"/>
      <c r="C34" s="795" t="s">
        <v>34</v>
      </c>
      <c r="D34" s="769">
        <f>SUM(D35:D36)</f>
        <v>8911457434</v>
      </c>
      <c r="E34" s="769">
        <f>SUM(E35:E36)</f>
        <v>8328177033</v>
      </c>
      <c r="F34" s="769">
        <f>SUM(F35:F36)</f>
        <v>7305917907</v>
      </c>
      <c r="G34" s="769">
        <f>SUM(G35:G36)</f>
        <v>5384244624</v>
      </c>
      <c r="H34" s="770">
        <f>SUM(H35:H36)</f>
        <v>5384244624</v>
      </c>
    </row>
    <row r="35" spans="1:8" ht="15.6" x14ac:dyDescent="0.3">
      <c r="A35" s="793">
        <v>10212</v>
      </c>
      <c r="B35" s="794">
        <v>20</v>
      </c>
      <c r="C35" s="795" t="s">
        <v>35</v>
      </c>
      <c r="D35" s="769">
        <v>590000000</v>
      </c>
      <c r="E35" s="769">
        <v>484174874</v>
      </c>
      <c r="F35" s="769">
        <v>325139906</v>
      </c>
      <c r="G35" s="769">
        <v>35139906</v>
      </c>
      <c r="H35" s="770">
        <v>35139906</v>
      </c>
    </row>
    <row r="36" spans="1:8" ht="15.6" x14ac:dyDescent="0.3">
      <c r="A36" s="793">
        <v>10214</v>
      </c>
      <c r="B36" s="794">
        <v>20</v>
      </c>
      <c r="C36" s="795" t="s">
        <v>36</v>
      </c>
      <c r="D36" s="769">
        <v>8321457434</v>
      </c>
      <c r="E36" s="769">
        <v>7844002159</v>
      </c>
      <c r="F36" s="769">
        <v>6980778001</v>
      </c>
      <c r="G36" s="769">
        <v>5349104718</v>
      </c>
      <c r="H36" s="770">
        <v>5349104718</v>
      </c>
    </row>
    <row r="37" spans="1:8" ht="31.5" customHeight="1" x14ac:dyDescent="0.3">
      <c r="A37" s="793">
        <v>105</v>
      </c>
      <c r="B37" s="794"/>
      <c r="C37" s="795" t="s">
        <v>131</v>
      </c>
      <c r="D37" s="769">
        <f>+D38+D42+D46+D47</f>
        <v>9111892800</v>
      </c>
      <c r="E37" s="769">
        <f>+E38+E42+E46+E47</f>
        <v>9111892800</v>
      </c>
      <c r="F37" s="769">
        <f>+F38+F42+F46+F47</f>
        <v>6516019272</v>
      </c>
      <c r="G37" s="769">
        <f>+G38+G42+G46+G47</f>
        <v>6516019272</v>
      </c>
      <c r="H37" s="770">
        <f>+H38+H42+H46+H47</f>
        <v>5898941890</v>
      </c>
    </row>
    <row r="38" spans="1:8" ht="15.6" x14ac:dyDescent="0.3">
      <c r="A38" s="793">
        <v>1051</v>
      </c>
      <c r="B38" s="794"/>
      <c r="C38" s="795" t="s">
        <v>38</v>
      </c>
      <c r="D38" s="769">
        <f>SUM(D39:D41)</f>
        <v>4704245681</v>
      </c>
      <c r="E38" s="769">
        <f>SUM(E39:E41)</f>
        <v>4704245681</v>
      </c>
      <c r="F38" s="769">
        <f>SUM(F39:F41)</f>
        <v>3227636129</v>
      </c>
      <c r="G38" s="769">
        <f>SUM(G39:G41)</f>
        <v>3227636129</v>
      </c>
      <c r="H38" s="770">
        <f>SUM(H39:H41)</f>
        <v>2828528229</v>
      </c>
    </row>
    <row r="39" spans="1:8" ht="15.6" x14ac:dyDescent="0.3">
      <c r="A39" s="793">
        <v>10511</v>
      </c>
      <c r="B39" s="794">
        <v>20</v>
      </c>
      <c r="C39" s="795" t="s">
        <v>39</v>
      </c>
      <c r="D39" s="769">
        <v>1044978140</v>
      </c>
      <c r="E39" s="769">
        <v>1044978140</v>
      </c>
      <c r="F39" s="769">
        <v>694354000</v>
      </c>
      <c r="G39" s="769">
        <v>694354000</v>
      </c>
      <c r="H39" s="770">
        <v>614397200</v>
      </c>
    </row>
    <row r="40" spans="1:8" ht="31.2" x14ac:dyDescent="0.3">
      <c r="A40" s="793">
        <v>10513</v>
      </c>
      <c r="B40" s="794">
        <v>20</v>
      </c>
      <c r="C40" s="795" t="s">
        <v>132</v>
      </c>
      <c r="D40" s="769">
        <v>1750775142</v>
      </c>
      <c r="E40" s="769">
        <v>1750775142</v>
      </c>
      <c r="F40" s="769">
        <v>1150549704</v>
      </c>
      <c r="G40" s="769">
        <v>1150549704</v>
      </c>
      <c r="H40" s="770">
        <v>1006282404</v>
      </c>
    </row>
    <row r="41" spans="1:8" ht="15.6" x14ac:dyDescent="0.3">
      <c r="A41" s="793">
        <v>10514</v>
      </c>
      <c r="B41" s="794">
        <v>20</v>
      </c>
      <c r="C41" s="795" t="s">
        <v>41</v>
      </c>
      <c r="D41" s="769">
        <v>1908492399</v>
      </c>
      <c r="E41" s="769">
        <v>1908492399</v>
      </c>
      <c r="F41" s="769">
        <v>1382732425</v>
      </c>
      <c r="G41" s="769">
        <v>1382732425</v>
      </c>
      <c r="H41" s="770">
        <v>1207848625</v>
      </c>
    </row>
    <row r="42" spans="1:8" ht="15.6" x14ac:dyDescent="0.3">
      <c r="A42" s="793">
        <v>1052</v>
      </c>
      <c r="B42" s="794"/>
      <c r="C42" s="795" t="s">
        <v>133</v>
      </c>
      <c r="D42" s="769">
        <f>+D43+D44+D45</f>
        <v>3082507970</v>
      </c>
      <c r="E42" s="769">
        <f>+E43+E44+E45</f>
        <v>3082507970</v>
      </c>
      <c r="F42" s="769">
        <f>+F43+F44+F45</f>
        <v>2420378833</v>
      </c>
      <c r="G42" s="769">
        <f>+G43+G44+G45</f>
        <v>2420378833</v>
      </c>
      <c r="H42" s="770">
        <f>+H43+H44+H45</f>
        <v>2302366551</v>
      </c>
    </row>
    <row r="43" spans="1:8" ht="15.6" x14ac:dyDescent="0.3">
      <c r="A43" s="793">
        <v>10522</v>
      </c>
      <c r="B43" s="794">
        <v>20</v>
      </c>
      <c r="C43" s="795" t="s">
        <v>43</v>
      </c>
      <c r="D43" s="769">
        <v>1752106631</v>
      </c>
      <c r="E43" s="769">
        <v>1752106631</v>
      </c>
      <c r="F43" s="769">
        <v>1552726481</v>
      </c>
      <c r="G43" s="769">
        <v>1552726481</v>
      </c>
      <c r="H43" s="770">
        <v>1545736399</v>
      </c>
    </row>
    <row r="44" spans="1:8" ht="31.2" x14ac:dyDescent="0.3">
      <c r="A44" s="793">
        <v>10523</v>
      </c>
      <c r="B44" s="794">
        <v>20</v>
      </c>
      <c r="C44" s="795" t="s">
        <v>44</v>
      </c>
      <c r="D44" s="769">
        <v>1197417320</v>
      </c>
      <c r="E44" s="769">
        <v>1197417320</v>
      </c>
      <c r="F44" s="769">
        <v>788097136</v>
      </c>
      <c r="G44" s="769">
        <v>788097136</v>
      </c>
      <c r="H44" s="770">
        <v>686784036</v>
      </c>
    </row>
    <row r="45" spans="1:8" ht="46.8" x14ac:dyDescent="0.3">
      <c r="A45" s="793">
        <v>10527</v>
      </c>
      <c r="B45" s="794">
        <v>20</v>
      </c>
      <c r="C45" s="795" t="s">
        <v>134</v>
      </c>
      <c r="D45" s="769">
        <v>132984019</v>
      </c>
      <c r="E45" s="769">
        <v>132984019</v>
      </c>
      <c r="F45" s="769">
        <v>79555216</v>
      </c>
      <c r="G45" s="769">
        <v>79555216</v>
      </c>
      <c r="H45" s="770">
        <v>69846116</v>
      </c>
    </row>
    <row r="46" spans="1:8" ht="15.6" x14ac:dyDescent="0.3">
      <c r="A46" s="793">
        <v>1056</v>
      </c>
      <c r="B46" s="794">
        <v>20</v>
      </c>
      <c r="C46" s="795" t="s">
        <v>46</v>
      </c>
      <c r="D46" s="769">
        <v>792189259</v>
      </c>
      <c r="E46" s="769">
        <v>792189259</v>
      </c>
      <c r="F46" s="769">
        <v>520788370</v>
      </c>
      <c r="G46" s="769">
        <v>520788370</v>
      </c>
      <c r="H46" s="770">
        <v>460816470</v>
      </c>
    </row>
    <row r="47" spans="1:8" ht="16.2" thickBot="1" x14ac:dyDescent="0.35">
      <c r="A47" s="847">
        <v>1057</v>
      </c>
      <c r="B47" s="848">
        <v>20</v>
      </c>
      <c r="C47" s="849" t="s">
        <v>47</v>
      </c>
      <c r="D47" s="850">
        <v>532949890</v>
      </c>
      <c r="E47" s="850">
        <v>532949890</v>
      </c>
      <c r="F47" s="850">
        <v>347215940</v>
      </c>
      <c r="G47" s="850">
        <v>347215940</v>
      </c>
      <c r="H47" s="851">
        <v>307230640</v>
      </c>
    </row>
    <row r="48" spans="1:8" ht="6" customHeight="1" thickBot="1" x14ac:dyDescent="0.35">
      <c r="A48" s="852"/>
      <c r="B48" s="822"/>
      <c r="C48" s="823"/>
      <c r="D48" s="853"/>
      <c r="E48" s="853"/>
      <c r="F48" s="854"/>
      <c r="G48" s="853"/>
      <c r="H48" s="855"/>
    </row>
    <row r="49" spans="1:8" x14ac:dyDescent="0.3">
      <c r="A49" s="2019" t="s">
        <v>1</v>
      </c>
      <c r="B49" s="2020"/>
      <c r="C49" s="2020"/>
      <c r="D49" s="2020"/>
      <c r="E49" s="2020"/>
      <c r="F49" s="2020"/>
      <c r="G49" s="2020"/>
      <c r="H49" s="2021"/>
    </row>
    <row r="50" spans="1:8" x14ac:dyDescent="0.3">
      <c r="A50" s="2013" t="s">
        <v>115</v>
      </c>
      <c r="B50" s="2014"/>
      <c r="C50" s="2014"/>
      <c r="D50" s="2014"/>
      <c r="E50" s="2014"/>
      <c r="F50" s="2014"/>
      <c r="G50" s="2014"/>
      <c r="H50" s="2015"/>
    </row>
    <row r="51" spans="1:8" hidden="1" x14ac:dyDescent="0.3">
      <c r="A51" s="808"/>
      <c r="H51" s="812"/>
    </row>
    <row r="52" spans="1:8" x14ac:dyDescent="0.3">
      <c r="A52" s="824" t="s">
        <v>0</v>
      </c>
      <c r="D52" s="856"/>
      <c r="H52" s="812"/>
    </row>
    <row r="53" spans="1:8" ht="1.5" customHeight="1" x14ac:dyDescent="0.3">
      <c r="A53" s="808"/>
      <c r="H53" s="825"/>
    </row>
    <row r="54" spans="1:8" ht="21" customHeight="1" thickBot="1" x14ac:dyDescent="0.35">
      <c r="A54" s="808" t="s">
        <v>116</v>
      </c>
      <c r="C54" s="809" t="s">
        <v>4</v>
      </c>
      <c r="E54" s="810" t="str">
        <f>E7</f>
        <v>MES:</v>
      </c>
      <c r="F54" s="810" t="str">
        <f>F7</f>
        <v>AGOSTO</v>
      </c>
      <c r="G54" s="810" t="str">
        <f>G7</f>
        <v xml:space="preserve">                                VIGENCIA FISCAL:      2017</v>
      </c>
      <c r="H54" s="812"/>
    </row>
    <row r="55" spans="1:8" ht="28.5" hidden="1" customHeight="1" thickBot="1" x14ac:dyDescent="0.35">
      <c r="A55" s="808"/>
      <c r="H55" s="812"/>
    </row>
    <row r="56" spans="1:8" ht="15" thickBot="1" x14ac:dyDescent="0.35">
      <c r="A56" s="857"/>
      <c r="B56" s="858"/>
      <c r="C56" s="859"/>
      <c r="D56" s="860"/>
      <c r="E56" s="860"/>
      <c r="F56" s="860"/>
      <c r="G56" s="860"/>
      <c r="H56" s="861"/>
    </row>
    <row r="57" spans="1:8" ht="33.75" customHeight="1" thickBot="1" x14ac:dyDescent="0.35">
      <c r="A57" s="862" t="s">
        <v>119</v>
      </c>
      <c r="B57" s="863"/>
      <c r="C57" s="864" t="s">
        <v>120</v>
      </c>
      <c r="D57" s="865" t="s">
        <v>121</v>
      </c>
      <c r="E57" s="865" t="s">
        <v>122</v>
      </c>
      <c r="F57" s="865" t="s">
        <v>123</v>
      </c>
      <c r="G57" s="865" t="s">
        <v>124</v>
      </c>
      <c r="H57" s="866" t="s">
        <v>125</v>
      </c>
    </row>
    <row r="58" spans="1:8" ht="31.5" customHeight="1" x14ac:dyDescent="0.3">
      <c r="A58" s="867">
        <v>2</v>
      </c>
      <c r="B58" s="868"/>
      <c r="C58" s="869" t="s">
        <v>48</v>
      </c>
      <c r="D58" s="870">
        <f>+D59</f>
        <v>8304006708</v>
      </c>
      <c r="E58" s="870">
        <f>+E59</f>
        <v>8198002116.4400005</v>
      </c>
      <c r="F58" s="870">
        <f>+F59</f>
        <v>8037120559.4699993</v>
      </c>
      <c r="G58" s="870">
        <f>+G59</f>
        <v>5548679093.3199997</v>
      </c>
      <c r="H58" s="871">
        <f>+H59</f>
        <v>5548679093.3199997</v>
      </c>
    </row>
    <row r="59" spans="1:8" ht="15.6" x14ac:dyDescent="0.3">
      <c r="A59" s="793">
        <v>20</v>
      </c>
      <c r="B59" s="794"/>
      <c r="C59" s="795" t="s">
        <v>48</v>
      </c>
      <c r="D59" s="769">
        <f>+D65+D60</f>
        <v>8304006708</v>
      </c>
      <c r="E59" s="769">
        <f>+E65+E60</f>
        <v>8198002116.4400005</v>
      </c>
      <c r="F59" s="769">
        <f>+F65+F60</f>
        <v>8037120559.4699993</v>
      </c>
      <c r="G59" s="769">
        <f>+G65+G60</f>
        <v>5548679093.3199997</v>
      </c>
      <c r="H59" s="770">
        <f>+H65+H60</f>
        <v>5548679093.3199997</v>
      </c>
    </row>
    <row r="60" spans="1:8" ht="20.25" customHeight="1" x14ac:dyDescent="0.3">
      <c r="A60" s="793">
        <v>203</v>
      </c>
      <c r="B60" s="794"/>
      <c r="C60" s="795" t="s">
        <v>135</v>
      </c>
      <c r="D60" s="769">
        <f>+D61</f>
        <v>18400000</v>
      </c>
      <c r="E60" s="769">
        <f>+E61</f>
        <v>18400000</v>
      </c>
      <c r="F60" s="769">
        <f>+F61</f>
        <v>0</v>
      </c>
      <c r="G60" s="769">
        <f>+G61</f>
        <v>0</v>
      </c>
      <c r="H60" s="770">
        <f>+H61</f>
        <v>0</v>
      </c>
    </row>
    <row r="61" spans="1:8" ht="15.6" x14ac:dyDescent="0.3">
      <c r="A61" s="793">
        <v>20350</v>
      </c>
      <c r="B61" s="794"/>
      <c r="C61" s="795" t="s">
        <v>136</v>
      </c>
      <c r="D61" s="769">
        <f>+D62+D63+D64</f>
        <v>18400000</v>
      </c>
      <c r="E61" s="769">
        <f>+E62+E63+E64</f>
        <v>18400000</v>
      </c>
      <c r="F61" s="769">
        <f>+F62+F63+F64</f>
        <v>0</v>
      </c>
      <c r="G61" s="769">
        <f>+G62+G63+G64</f>
        <v>0</v>
      </c>
      <c r="H61" s="770">
        <f>+H62+H63+H64</f>
        <v>0</v>
      </c>
    </row>
    <row r="62" spans="1:8" ht="21" customHeight="1" x14ac:dyDescent="0.3">
      <c r="A62" s="793">
        <v>203502</v>
      </c>
      <c r="B62" s="794">
        <v>20</v>
      </c>
      <c r="C62" s="795" t="s">
        <v>137</v>
      </c>
      <c r="D62" s="769">
        <v>3000000</v>
      </c>
      <c r="E62" s="769">
        <v>3000000</v>
      </c>
      <c r="F62" s="769">
        <v>0</v>
      </c>
      <c r="G62" s="769">
        <v>0</v>
      </c>
      <c r="H62" s="770">
        <v>0</v>
      </c>
    </row>
    <row r="63" spans="1:8" ht="21" customHeight="1" x14ac:dyDescent="0.3">
      <c r="A63" s="793">
        <v>203503</v>
      </c>
      <c r="B63" s="794">
        <v>20</v>
      </c>
      <c r="C63" s="795" t="s">
        <v>138</v>
      </c>
      <c r="D63" s="769">
        <v>5000000</v>
      </c>
      <c r="E63" s="769">
        <v>5000000</v>
      </c>
      <c r="F63" s="769">
        <v>0</v>
      </c>
      <c r="G63" s="769">
        <v>0</v>
      </c>
      <c r="H63" s="770">
        <v>0</v>
      </c>
    </row>
    <row r="64" spans="1:8" ht="21" customHeight="1" x14ac:dyDescent="0.3">
      <c r="A64" s="793">
        <v>2035090</v>
      </c>
      <c r="B64" s="794">
        <v>20</v>
      </c>
      <c r="C64" s="795" t="s">
        <v>139</v>
      </c>
      <c r="D64" s="769">
        <v>10400000</v>
      </c>
      <c r="E64" s="769">
        <v>10400000</v>
      </c>
      <c r="F64" s="769">
        <v>0</v>
      </c>
      <c r="G64" s="769">
        <v>0</v>
      </c>
      <c r="H64" s="770">
        <v>0</v>
      </c>
    </row>
    <row r="65" spans="1:8" ht="21.75" customHeight="1" x14ac:dyDescent="0.3">
      <c r="A65" s="793">
        <v>204</v>
      </c>
      <c r="B65" s="794"/>
      <c r="C65" s="795" t="s">
        <v>49</v>
      </c>
      <c r="D65" s="769">
        <f>+D69+D66+D75+D91+D94+D96+D101+D105+D110+D111+D115+D107</f>
        <v>8285606708</v>
      </c>
      <c r="E65" s="769">
        <f>+E69+E66+E75+E91+E94+E96+E101+E105+E110+E111+E115+E107</f>
        <v>8179602116.4400005</v>
      </c>
      <c r="F65" s="769">
        <f>+F69+F66+F75+F91+F94+F96+F101+F105+F110+F111+F115+F107</f>
        <v>8037120559.4699993</v>
      </c>
      <c r="G65" s="769">
        <f>+G69+G66+G75+G91+G94+G96+G101+G105+G110+G111+G115+G107</f>
        <v>5548679093.3199997</v>
      </c>
      <c r="H65" s="770">
        <f>+H69+H66+H75+H91+H94+H96+H101+H105+H110+H111+H115+H107</f>
        <v>5548679093.3199997</v>
      </c>
    </row>
    <row r="66" spans="1:8" ht="22.5" customHeight="1" x14ac:dyDescent="0.3">
      <c r="A66" s="793">
        <v>2041</v>
      </c>
      <c r="B66" s="794"/>
      <c r="C66" s="795" t="s">
        <v>140</v>
      </c>
      <c r="D66" s="769">
        <f>SUM(D67:D68)</f>
        <v>10051950</v>
      </c>
      <c r="E66" s="769">
        <f>SUM(E67:E68)</f>
        <v>3835039</v>
      </c>
      <c r="F66" s="769">
        <f>SUM(F67:F68)</f>
        <v>3783010</v>
      </c>
      <c r="G66" s="769">
        <f>SUM(G67:G68)</f>
        <v>3783010</v>
      </c>
      <c r="H66" s="770">
        <f>SUM(H67:H68)</f>
        <v>3783010</v>
      </c>
    </row>
    <row r="67" spans="1:8" ht="24.75" customHeight="1" x14ac:dyDescent="0.3">
      <c r="A67" s="793">
        <v>20418</v>
      </c>
      <c r="B67" s="794">
        <v>20</v>
      </c>
      <c r="C67" s="795" t="s">
        <v>141</v>
      </c>
      <c r="D67" s="769">
        <v>6000000</v>
      </c>
      <c r="E67" s="769">
        <v>3783089</v>
      </c>
      <c r="F67" s="769">
        <v>3783010</v>
      </c>
      <c r="G67" s="769">
        <v>3783010</v>
      </c>
      <c r="H67" s="770">
        <v>3783010</v>
      </c>
    </row>
    <row r="68" spans="1:8" ht="25.5" customHeight="1" x14ac:dyDescent="0.3">
      <c r="A68" s="793">
        <v>204125</v>
      </c>
      <c r="B68" s="794">
        <v>20</v>
      </c>
      <c r="C68" s="795" t="s">
        <v>142</v>
      </c>
      <c r="D68" s="769">
        <v>4051950</v>
      </c>
      <c r="E68" s="769">
        <v>51950</v>
      </c>
      <c r="F68" s="769">
        <v>0</v>
      </c>
      <c r="G68" s="769">
        <v>0</v>
      </c>
      <c r="H68" s="770">
        <v>0</v>
      </c>
    </row>
    <row r="69" spans="1:8" ht="31.5" customHeight="1" x14ac:dyDescent="0.3">
      <c r="A69" s="793">
        <v>2044</v>
      </c>
      <c r="B69" s="794"/>
      <c r="C69" s="795" t="s">
        <v>50</v>
      </c>
      <c r="D69" s="769">
        <f>SUM(D70:D74)</f>
        <v>94700000</v>
      </c>
      <c r="E69" s="769">
        <f>SUM(E70:E74)</f>
        <v>75699967.590000004</v>
      </c>
      <c r="F69" s="769">
        <f>SUM(F70:F74)</f>
        <v>74210033.590000004</v>
      </c>
      <c r="G69" s="769">
        <f>SUM(G70:G74)</f>
        <v>51473395.18</v>
      </c>
      <c r="H69" s="770">
        <f>SUM(H70:H74)</f>
        <v>51473395.18</v>
      </c>
    </row>
    <row r="70" spans="1:8" ht="31.5" customHeight="1" x14ac:dyDescent="0.3">
      <c r="A70" s="793">
        <v>20441</v>
      </c>
      <c r="B70" s="794">
        <v>20</v>
      </c>
      <c r="C70" s="795" t="s">
        <v>51</v>
      </c>
      <c r="D70" s="769">
        <v>59000000</v>
      </c>
      <c r="E70" s="769">
        <v>53659658</v>
      </c>
      <c r="F70" s="769">
        <v>52805633</v>
      </c>
      <c r="G70" s="769">
        <v>30068996</v>
      </c>
      <c r="H70" s="770">
        <v>30068996</v>
      </c>
    </row>
    <row r="71" spans="1:8" ht="31.5" customHeight="1" x14ac:dyDescent="0.3">
      <c r="A71" s="793">
        <v>204413</v>
      </c>
      <c r="B71" s="794">
        <v>20</v>
      </c>
      <c r="C71" s="795" t="s">
        <v>143</v>
      </c>
      <c r="D71" s="769">
        <v>2000000</v>
      </c>
      <c r="E71" s="769">
        <v>300000</v>
      </c>
      <c r="F71" s="769">
        <v>300000</v>
      </c>
      <c r="G71" s="769">
        <v>300000</v>
      </c>
      <c r="H71" s="770">
        <v>300000</v>
      </c>
    </row>
    <row r="72" spans="1:8" ht="31.5" customHeight="1" x14ac:dyDescent="0.3">
      <c r="A72" s="793">
        <v>204415</v>
      </c>
      <c r="B72" s="794">
        <v>20</v>
      </c>
      <c r="C72" s="795" t="s">
        <v>144</v>
      </c>
      <c r="D72" s="769">
        <v>27000000</v>
      </c>
      <c r="E72" s="769">
        <v>18563315.59</v>
      </c>
      <c r="F72" s="769">
        <v>18259951.59</v>
      </c>
      <c r="G72" s="769">
        <v>18259950.18</v>
      </c>
      <c r="H72" s="770">
        <v>18259950.18</v>
      </c>
    </row>
    <row r="73" spans="1:8" ht="31.5" customHeight="1" x14ac:dyDescent="0.3">
      <c r="A73" s="793">
        <v>204418</v>
      </c>
      <c r="B73" s="794">
        <v>20</v>
      </c>
      <c r="C73" s="795" t="s">
        <v>145</v>
      </c>
      <c r="D73" s="769">
        <v>6000000</v>
      </c>
      <c r="E73" s="769">
        <v>2635840</v>
      </c>
      <c r="F73" s="769">
        <v>2344449</v>
      </c>
      <c r="G73" s="769">
        <v>2344449</v>
      </c>
      <c r="H73" s="770">
        <v>2344449</v>
      </c>
    </row>
    <row r="74" spans="1:8" ht="31.5" customHeight="1" x14ac:dyDescent="0.3">
      <c r="A74" s="793">
        <v>204423</v>
      </c>
      <c r="B74" s="794">
        <v>20</v>
      </c>
      <c r="C74" s="795" t="s">
        <v>146</v>
      </c>
      <c r="D74" s="769">
        <v>700000</v>
      </c>
      <c r="E74" s="769">
        <v>541154</v>
      </c>
      <c r="F74" s="769">
        <v>500000</v>
      </c>
      <c r="G74" s="769">
        <v>500000</v>
      </c>
      <c r="H74" s="770">
        <v>500000</v>
      </c>
    </row>
    <row r="75" spans="1:8" ht="31.5" customHeight="1" x14ac:dyDescent="0.3">
      <c r="A75" s="793">
        <v>2045</v>
      </c>
      <c r="B75" s="794"/>
      <c r="C75" s="795" t="s">
        <v>52</v>
      </c>
      <c r="D75" s="769">
        <f>SUM(D76:D81)</f>
        <v>656987994</v>
      </c>
      <c r="E75" s="769">
        <f>SUM(E76:E81)</f>
        <v>655483088.85000002</v>
      </c>
      <c r="F75" s="769">
        <f>SUM(F76:F81)</f>
        <v>639687604.85000002</v>
      </c>
      <c r="G75" s="769">
        <f>SUM(G76:G81)</f>
        <v>390619642</v>
      </c>
      <c r="H75" s="770">
        <f>SUM(H76:H81)</f>
        <v>390619642</v>
      </c>
    </row>
    <row r="76" spans="1:8" ht="27.75" customHeight="1" x14ac:dyDescent="0.3">
      <c r="A76" s="793">
        <v>20451</v>
      </c>
      <c r="B76" s="794">
        <v>20</v>
      </c>
      <c r="C76" s="795" t="s">
        <v>53</v>
      </c>
      <c r="D76" s="769">
        <v>20020032</v>
      </c>
      <c r="E76" s="769">
        <v>20020032</v>
      </c>
      <c r="F76" s="769">
        <v>20000000</v>
      </c>
      <c r="G76" s="769">
        <v>12777253</v>
      </c>
      <c r="H76" s="770">
        <v>12777253</v>
      </c>
    </row>
    <row r="77" spans="1:8" ht="27.75" customHeight="1" x14ac:dyDescent="0.3">
      <c r="A77" s="793">
        <v>20452</v>
      </c>
      <c r="B77" s="794">
        <v>20</v>
      </c>
      <c r="C77" s="795" t="s">
        <v>147</v>
      </c>
      <c r="D77" s="769">
        <v>20024046</v>
      </c>
      <c r="E77" s="769">
        <v>20024046</v>
      </c>
      <c r="F77" s="769">
        <v>20000000</v>
      </c>
      <c r="G77" s="769">
        <v>12777253</v>
      </c>
      <c r="H77" s="770">
        <v>12777253</v>
      </c>
    </row>
    <row r="78" spans="1:8" ht="27.75" customHeight="1" x14ac:dyDescent="0.3">
      <c r="A78" s="793">
        <v>20456</v>
      </c>
      <c r="B78" s="794">
        <v>20</v>
      </c>
      <c r="C78" s="795" t="s">
        <v>148</v>
      </c>
      <c r="D78" s="769">
        <v>60000000</v>
      </c>
      <c r="E78" s="769">
        <v>60000000</v>
      </c>
      <c r="F78" s="769">
        <v>60000000</v>
      </c>
      <c r="G78" s="769">
        <v>38027574</v>
      </c>
      <c r="H78" s="770">
        <v>38027574</v>
      </c>
    </row>
    <row r="79" spans="1:8" ht="27.75" customHeight="1" x14ac:dyDescent="0.3">
      <c r="A79" s="793">
        <v>20458</v>
      </c>
      <c r="B79" s="794">
        <v>20</v>
      </c>
      <c r="C79" s="795" t="s">
        <v>149</v>
      </c>
      <c r="D79" s="769">
        <v>157400000</v>
      </c>
      <c r="E79" s="769">
        <v>155895094.84999999</v>
      </c>
      <c r="F79" s="769">
        <v>155893384.84999999</v>
      </c>
      <c r="G79" s="769">
        <v>91858903</v>
      </c>
      <c r="H79" s="770">
        <v>91858903</v>
      </c>
    </row>
    <row r="80" spans="1:8" ht="27.75" customHeight="1" x14ac:dyDescent="0.3">
      <c r="A80" s="793">
        <v>204510</v>
      </c>
      <c r="B80" s="794">
        <v>20</v>
      </c>
      <c r="C80" s="795" t="s">
        <v>56</v>
      </c>
      <c r="D80" s="769">
        <v>379543916</v>
      </c>
      <c r="E80" s="769">
        <v>379543916</v>
      </c>
      <c r="F80" s="769">
        <v>363794220</v>
      </c>
      <c r="G80" s="769">
        <v>221178659</v>
      </c>
      <c r="H80" s="770">
        <v>221178659</v>
      </c>
    </row>
    <row r="81" spans="1:8" ht="27.75" customHeight="1" thickBot="1" x14ac:dyDescent="0.35">
      <c r="A81" s="847">
        <v>204513</v>
      </c>
      <c r="B81" s="848">
        <v>20</v>
      </c>
      <c r="C81" s="849" t="s">
        <v>150</v>
      </c>
      <c r="D81" s="850">
        <v>20000000</v>
      </c>
      <c r="E81" s="850">
        <v>20000000</v>
      </c>
      <c r="F81" s="850">
        <v>20000000</v>
      </c>
      <c r="G81" s="850">
        <v>14000000</v>
      </c>
      <c r="H81" s="851">
        <v>14000000</v>
      </c>
    </row>
    <row r="82" spans="1:8" ht="16.2" thickBot="1" x14ac:dyDescent="0.35">
      <c r="A82" s="852"/>
      <c r="B82" s="822"/>
      <c r="C82" s="823"/>
      <c r="D82" s="853"/>
      <c r="E82" s="853"/>
      <c r="F82" s="853"/>
      <c r="G82" s="853"/>
      <c r="H82" s="853"/>
    </row>
    <row r="83" spans="1:8" x14ac:dyDescent="0.3">
      <c r="A83" s="2019" t="s">
        <v>1</v>
      </c>
      <c r="B83" s="2020"/>
      <c r="C83" s="2020"/>
      <c r="D83" s="2020"/>
      <c r="E83" s="2020"/>
      <c r="F83" s="2020"/>
      <c r="G83" s="2020"/>
      <c r="H83" s="2021"/>
    </row>
    <row r="84" spans="1:8" x14ac:dyDescent="0.3">
      <c r="A84" s="2013" t="s">
        <v>115</v>
      </c>
      <c r="B84" s="2014"/>
      <c r="C84" s="2014"/>
      <c r="D84" s="2014"/>
      <c r="E84" s="2014"/>
      <c r="F84" s="2014"/>
      <c r="G84" s="2014"/>
      <c r="H84" s="2015"/>
    </row>
    <row r="85" spans="1:8" x14ac:dyDescent="0.3">
      <c r="A85" s="824" t="s">
        <v>0</v>
      </c>
      <c r="H85" s="812"/>
    </row>
    <row r="86" spans="1:8" ht="3.75" customHeight="1" x14ac:dyDescent="0.3">
      <c r="A86" s="808"/>
      <c r="H86" s="825"/>
    </row>
    <row r="87" spans="1:8" ht="15" thickBot="1" x14ac:dyDescent="0.35">
      <c r="A87" s="808" t="s">
        <v>116</v>
      </c>
      <c r="C87" s="809" t="s">
        <v>4</v>
      </c>
      <c r="E87" s="810" t="str">
        <f>E54</f>
        <v>MES:</v>
      </c>
      <c r="F87" s="810" t="str">
        <f>F7</f>
        <v>AGOSTO</v>
      </c>
      <c r="G87" s="810" t="str">
        <f>G54</f>
        <v xml:space="preserve">                                VIGENCIA FISCAL:      2017</v>
      </c>
      <c r="H87" s="812"/>
    </row>
    <row r="88" spans="1:8" ht="6.75" hidden="1" customHeight="1" thickBot="1" x14ac:dyDescent="0.35">
      <c r="A88" s="808"/>
      <c r="H88" s="812"/>
    </row>
    <row r="89" spans="1:8" ht="15" thickBot="1" x14ac:dyDescent="0.35">
      <c r="A89" s="857"/>
      <c r="B89" s="858"/>
      <c r="C89" s="859"/>
      <c r="D89" s="860"/>
      <c r="E89" s="860"/>
      <c r="F89" s="860"/>
      <c r="G89" s="860"/>
      <c r="H89" s="861"/>
    </row>
    <row r="90" spans="1:8" ht="36" customHeight="1" thickBot="1" x14ac:dyDescent="0.35">
      <c r="A90" s="872" t="s">
        <v>119</v>
      </c>
      <c r="B90" s="832"/>
      <c r="C90" s="833" t="s">
        <v>120</v>
      </c>
      <c r="D90" s="834" t="s">
        <v>121</v>
      </c>
      <c r="E90" s="834" t="s">
        <v>122</v>
      </c>
      <c r="F90" s="834" t="s">
        <v>123</v>
      </c>
      <c r="G90" s="834" t="s">
        <v>124</v>
      </c>
      <c r="H90" s="835" t="s">
        <v>125</v>
      </c>
    </row>
    <row r="91" spans="1:8" ht="18.75" customHeight="1" x14ac:dyDescent="0.3">
      <c r="A91" s="793">
        <v>2046</v>
      </c>
      <c r="B91" s="794"/>
      <c r="C91" s="795" t="s">
        <v>58</v>
      </c>
      <c r="D91" s="769">
        <f>+D92+D93</f>
        <v>71000000</v>
      </c>
      <c r="E91" s="769">
        <f>+E92+E93</f>
        <v>63683978</v>
      </c>
      <c r="F91" s="769">
        <f>+F92+F93</f>
        <v>63615335.890000001</v>
      </c>
      <c r="G91" s="769">
        <f>+G92+G93</f>
        <v>34989697</v>
      </c>
      <c r="H91" s="770">
        <f>+H92+H93</f>
        <v>34989697</v>
      </c>
    </row>
    <row r="92" spans="1:8" ht="18.75" customHeight="1" x14ac:dyDescent="0.3">
      <c r="A92" s="793">
        <v>20465</v>
      </c>
      <c r="B92" s="794">
        <v>20</v>
      </c>
      <c r="C92" s="795" t="s">
        <v>60</v>
      </c>
      <c r="D92" s="769">
        <v>70000000</v>
      </c>
      <c r="E92" s="769">
        <v>63555947</v>
      </c>
      <c r="F92" s="769">
        <v>63487323.890000001</v>
      </c>
      <c r="G92" s="769">
        <v>34861685</v>
      </c>
      <c r="H92" s="770">
        <v>34861685</v>
      </c>
    </row>
    <row r="93" spans="1:8" ht="18.75" customHeight="1" x14ac:dyDescent="0.3">
      <c r="A93" s="793">
        <v>20467</v>
      </c>
      <c r="B93" s="794">
        <v>20</v>
      </c>
      <c r="C93" s="795" t="s">
        <v>151</v>
      </c>
      <c r="D93" s="769">
        <v>1000000</v>
      </c>
      <c r="E93" s="769">
        <v>128031</v>
      </c>
      <c r="F93" s="769">
        <v>128012</v>
      </c>
      <c r="G93" s="769">
        <v>128012</v>
      </c>
      <c r="H93" s="770">
        <v>128012</v>
      </c>
    </row>
    <row r="94" spans="1:8" ht="18.75" customHeight="1" x14ac:dyDescent="0.3">
      <c r="A94" s="793">
        <v>2047</v>
      </c>
      <c r="B94" s="794"/>
      <c r="C94" s="795" t="s">
        <v>61</v>
      </c>
      <c r="D94" s="769">
        <f>+D95</f>
        <v>75599980</v>
      </c>
      <c r="E94" s="769">
        <f>+E95</f>
        <v>67607632</v>
      </c>
      <c r="F94" s="769">
        <f>+F95</f>
        <v>57286584</v>
      </c>
      <c r="G94" s="769">
        <f>+G95</f>
        <v>41046592</v>
      </c>
      <c r="H94" s="770">
        <f>+H95</f>
        <v>41046592</v>
      </c>
    </row>
    <row r="95" spans="1:8" ht="18.75" customHeight="1" x14ac:dyDescent="0.3">
      <c r="A95" s="793">
        <v>20476</v>
      </c>
      <c r="B95" s="794">
        <v>20</v>
      </c>
      <c r="C95" s="795" t="s">
        <v>62</v>
      </c>
      <c r="D95" s="769">
        <v>75599980</v>
      </c>
      <c r="E95" s="769">
        <v>67607632</v>
      </c>
      <c r="F95" s="769">
        <v>57286584</v>
      </c>
      <c r="G95" s="769">
        <v>41046592</v>
      </c>
      <c r="H95" s="770">
        <v>41046592</v>
      </c>
    </row>
    <row r="96" spans="1:8" ht="18.75" customHeight="1" x14ac:dyDescent="0.3">
      <c r="A96" s="793">
        <v>2048</v>
      </c>
      <c r="B96" s="794"/>
      <c r="C96" s="795" t="s">
        <v>63</v>
      </c>
      <c r="D96" s="769">
        <f>SUM(D97:D100)</f>
        <v>266000000</v>
      </c>
      <c r="E96" s="769">
        <f>SUM(E97:E100)</f>
        <v>233335768</v>
      </c>
      <c r="F96" s="769">
        <f>SUM(F97:F100)</f>
        <v>186636651.24000001</v>
      </c>
      <c r="G96" s="769">
        <f>SUM(G97:G100)</f>
        <v>185138002.24000001</v>
      </c>
      <c r="H96" s="770">
        <f>SUM(H97:H100)</f>
        <v>185138002.24000001</v>
      </c>
    </row>
    <row r="97" spans="1:8" ht="18.75" customHeight="1" x14ac:dyDescent="0.3">
      <c r="A97" s="793">
        <v>20481</v>
      </c>
      <c r="B97" s="794">
        <v>20</v>
      </c>
      <c r="C97" s="795" t="s">
        <v>152</v>
      </c>
      <c r="D97" s="769">
        <v>5000000</v>
      </c>
      <c r="E97" s="769">
        <v>4500000</v>
      </c>
      <c r="F97" s="769">
        <v>2414824</v>
      </c>
      <c r="G97" s="769">
        <v>2414824</v>
      </c>
      <c r="H97" s="770">
        <v>2414824</v>
      </c>
    </row>
    <row r="98" spans="1:8" ht="18.75" customHeight="1" x14ac:dyDescent="0.3">
      <c r="A98" s="793">
        <v>20482</v>
      </c>
      <c r="B98" s="794">
        <v>20</v>
      </c>
      <c r="C98" s="795" t="s">
        <v>153</v>
      </c>
      <c r="D98" s="769">
        <v>200000000</v>
      </c>
      <c r="E98" s="769">
        <v>200000000</v>
      </c>
      <c r="F98" s="769">
        <v>162035810</v>
      </c>
      <c r="G98" s="769">
        <v>162035810</v>
      </c>
      <c r="H98" s="770">
        <v>162035810</v>
      </c>
    </row>
    <row r="99" spans="1:8" ht="18.75" customHeight="1" x14ac:dyDescent="0.3">
      <c r="A99" s="793">
        <v>20485</v>
      </c>
      <c r="B99" s="794">
        <v>20</v>
      </c>
      <c r="C99" s="795" t="s">
        <v>154</v>
      </c>
      <c r="D99" s="769">
        <v>16000000</v>
      </c>
      <c r="E99" s="769">
        <v>16000000</v>
      </c>
      <c r="F99" s="769">
        <v>9350249.2400000002</v>
      </c>
      <c r="G99" s="769">
        <v>9350249.2400000002</v>
      </c>
      <c r="H99" s="770">
        <v>9350249.2400000002</v>
      </c>
    </row>
    <row r="100" spans="1:8" ht="18.75" customHeight="1" x14ac:dyDescent="0.3">
      <c r="A100" s="793">
        <v>20486</v>
      </c>
      <c r="B100" s="794">
        <v>20</v>
      </c>
      <c r="C100" s="795" t="s">
        <v>64</v>
      </c>
      <c r="D100" s="769">
        <v>45000000</v>
      </c>
      <c r="E100" s="769">
        <v>12835768</v>
      </c>
      <c r="F100" s="769">
        <v>12835768</v>
      </c>
      <c r="G100" s="769">
        <v>11337119</v>
      </c>
      <c r="H100" s="770">
        <v>11337119</v>
      </c>
    </row>
    <row r="101" spans="1:8" ht="18.75" customHeight="1" x14ac:dyDescent="0.3">
      <c r="A101" s="793">
        <v>2049</v>
      </c>
      <c r="B101" s="794"/>
      <c r="C101" s="795" t="s">
        <v>65</v>
      </c>
      <c r="D101" s="769">
        <f>SUM(D102:D104)</f>
        <v>805882115</v>
      </c>
      <c r="E101" s="769">
        <f>SUM(E102:E104)</f>
        <v>775416961</v>
      </c>
      <c r="F101" s="769">
        <f>SUM(F102:F104)</f>
        <v>768416961</v>
      </c>
      <c r="G101" s="769">
        <f>SUM(G102:G104)</f>
        <v>712182878</v>
      </c>
      <c r="H101" s="770">
        <f>SUM(H102:H104)</f>
        <v>712182878</v>
      </c>
    </row>
    <row r="102" spans="1:8" ht="18.75" customHeight="1" x14ac:dyDescent="0.3">
      <c r="A102" s="793">
        <v>20495</v>
      </c>
      <c r="B102" s="794">
        <v>20</v>
      </c>
      <c r="C102" s="795" t="s">
        <v>155</v>
      </c>
      <c r="D102" s="769">
        <v>58234082</v>
      </c>
      <c r="E102" s="769">
        <v>57734082</v>
      </c>
      <c r="F102" s="769">
        <v>56234082</v>
      </c>
      <c r="G102" s="769">
        <v>0</v>
      </c>
      <c r="H102" s="770">
        <v>0</v>
      </c>
    </row>
    <row r="103" spans="1:8" ht="18.75" customHeight="1" x14ac:dyDescent="0.3">
      <c r="A103" s="793">
        <v>204911</v>
      </c>
      <c r="B103" s="794">
        <v>20</v>
      </c>
      <c r="C103" s="795" t="s">
        <v>156</v>
      </c>
      <c r="D103" s="769">
        <v>84230763</v>
      </c>
      <c r="E103" s="769">
        <v>81850245</v>
      </c>
      <c r="F103" s="769">
        <v>80850245</v>
      </c>
      <c r="G103" s="769">
        <v>80850244</v>
      </c>
      <c r="H103" s="770">
        <v>80850244</v>
      </c>
    </row>
    <row r="104" spans="1:8" ht="18.75" customHeight="1" x14ac:dyDescent="0.3">
      <c r="A104" s="793">
        <v>204913</v>
      </c>
      <c r="B104" s="794">
        <v>20</v>
      </c>
      <c r="C104" s="795" t="s">
        <v>157</v>
      </c>
      <c r="D104" s="769">
        <v>663417270</v>
      </c>
      <c r="E104" s="769">
        <v>635832634</v>
      </c>
      <c r="F104" s="769">
        <v>631332634</v>
      </c>
      <c r="G104" s="769">
        <v>631332634</v>
      </c>
      <c r="H104" s="770">
        <v>631332634</v>
      </c>
    </row>
    <row r="105" spans="1:8" ht="18.75" customHeight="1" x14ac:dyDescent="0.3">
      <c r="A105" s="793">
        <v>20410</v>
      </c>
      <c r="B105" s="794"/>
      <c r="C105" s="795" t="s">
        <v>158</v>
      </c>
      <c r="D105" s="769">
        <f>+D106</f>
        <v>5120125000</v>
      </c>
      <c r="E105" s="769">
        <f>+E106</f>
        <v>5120125000</v>
      </c>
      <c r="F105" s="769">
        <f>+F106</f>
        <v>5120125000</v>
      </c>
      <c r="G105" s="769">
        <f>+G106</f>
        <v>3471738403</v>
      </c>
      <c r="H105" s="770">
        <f>+H106</f>
        <v>3471738403</v>
      </c>
    </row>
    <row r="106" spans="1:8" ht="18.75" customHeight="1" x14ac:dyDescent="0.3">
      <c r="A106" s="793">
        <v>204102</v>
      </c>
      <c r="B106" s="794">
        <v>20</v>
      </c>
      <c r="C106" s="795" t="s">
        <v>159</v>
      </c>
      <c r="D106" s="769">
        <v>5120125000</v>
      </c>
      <c r="E106" s="769">
        <v>5120125000</v>
      </c>
      <c r="F106" s="769">
        <v>5120125000</v>
      </c>
      <c r="G106" s="769">
        <v>3471738403</v>
      </c>
      <c r="H106" s="770">
        <v>3471738403</v>
      </c>
    </row>
    <row r="107" spans="1:8" ht="18.75" customHeight="1" x14ac:dyDescent="0.3">
      <c r="A107" s="793">
        <v>20411</v>
      </c>
      <c r="B107" s="794"/>
      <c r="C107" s="795" t="s">
        <v>160</v>
      </c>
      <c r="D107" s="769">
        <f>+D108+D109</f>
        <v>57000000</v>
      </c>
      <c r="E107" s="769">
        <f>+E108+E109</f>
        <v>56155013</v>
      </c>
      <c r="F107" s="769">
        <f>+F108+F109</f>
        <v>56154356</v>
      </c>
      <c r="G107" s="769">
        <f>+G108+G109</f>
        <v>30418934</v>
      </c>
      <c r="H107" s="770">
        <f>+H108+H109</f>
        <v>30418934</v>
      </c>
    </row>
    <row r="108" spans="1:8" ht="18.75" customHeight="1" x14ac:dyDescent="0.3">
      <c r="A108" s="793">
        <v>204111</v>
      </c>
      <c r="B108" s="794">
        <v>20</v>
      </c>
      <c r="C108" s="795" t="s">
        <v>161</v>
      </c>
      <c r="D108" s="769">
        <v>35500000</v>
      </c>
      <c r="E108" s="769">
        <v>34824813</v>
      </c>
      <c r="F108" s="769">
        <v>34824156</v>
      </c>
      <c r="G108" s="769">
        <v>9340262</v>
      </c>
      <c r="H108" s="770">
        <v>9340262</v>
      </c>
    </row>
    <row r="109" spans="1:8" ht="18.75" customHeight="1" x14ac:dyDescent="0.3">
      <c r="A109" s="793">
        <v>204112</v>
      </c>
      <c r="B109" s="794">
        <v>20</v>
      </c>
      <c r="C109" s="795" t="s">
        <v>162</v>
      </c>
      <c r="D109" s="769">
        <v>21500000</v>
      </c>
      <c r="E109" s="769">
        <v>21330200</v>
      </c>
      <c r="F109" s="769">
        <v>21330200</v>
      </c>
      <c r="G109" s="769">
        <v>21078672</v>
      </c>
      <c r="H109" s="770">
        <v>21078672</v>
      </c>
    </row>
    <row r="110" spans="1:8" ht="18.75" customHeight="1" x14ac:dyDescent="0.3">
      <c r="A110" s="793">
        <v>20414</v>
      </c>
      <c r="B110" s="794">
        <v>20</v>
      </c>
      <c r="C110" s="795" t="s">
        <v>67</v>
      </c>
      <c r="D110" s="769">
        <v>5000000</v>
      </c>
      <c r="E110" s="769">
        <v>5000000</v>
      </c>
      <c r="F110" s="769">
        <v>3930701.9</v>
      </c>
      <c r="G110" s="769">
        <v>3930701.9</v>
      </c>
      <c r="H110" s="770">
        <v>3930701.9</v>
      </c>
    </row>
    <row r="111" spans="1:8" ht="18.75" customHeight="1" x14ac:dyDescent="0.3">
      <c r="A111" s="793">
        <v>20421</v>
      </c>
      <c r="B111" s="794"/>
      <c r="C111" s="795" t="s">
        <v>163</v>
      </c>
      <c r="D111" s="769">
        <f>SUM(D112:D114)</f>
        <v>250000000</v>
      </c>
      <c r="E111" s="769">
        <f>SUM(E112:E114)</f>
        <v>250000000</v>
      </c>
      <c r="F111" s="769">
        <f>SUM(F112:F114)</f>
        <v>243849000</v>
      </c>
      <c r="G111" s="769">
        <f>SUM(G112:G114)</f>
        <v>66270105</v>
      </c>
      <c r="H111" s="770">
        <f>SUM(H112:H114)</f>
        <v>66270105</v>
      </c>
    </row>
    <row r="112" spans="1:8" ht="18.75" customHeight="1" x14ac:dyDescent="0.3">
      <c r="A112" s="793">
        <v>204213</v>
      </c>
      <c r="B112" s="794">
        <v>20</v>
      </c>
      <c r="C112" s="795" t="s">
        <v>164</v>
      </c>
      <c r="D112" s="769">
        <v>0</v>
      </c>
      <c r="E112" s="769">
        <v>0</v>
      </c>
      <c r="F112" s="769">
        <v>0</v>
      </c>
      <c r="G112" s="769">
        <v>0</v>
      </c>
      <c r="H112" s="770">
        <v>0</v>
      </c>
    </row>
    <row r="113" spans="1:8" ht="18.75" customHeight="1" x14ac:dyDescent="0.3">
      <c r="A113" s="793">
        <v>204214</v>
      </c>
      <c r="B113" s="794">
        <v>20</v>
      </c>
      <c r="C113" s="795" t="s">
        <v>69</v>
      </c>
      <c r="D113" s="769">
        <v>200000000</v>
      </c>
      <c r="E113" s="769">
        <v>200000000</v>
      </c>
      <c r="F113" s="769">
        <v>200000000</v>
      </c>
      <c r="G113" s="769">
        <v>22421105</v>
      </c>
      <c r="H113" s="770">
        <v>22421105</v>
      </c>
    </row>
    <row r="114" spans="1:8" ht="18.75" customHeight="1" x14ac:dyDescent="0.3">
      <c r="A114" s="793">
        <v>204215</v>
      </c>
      <c r="B114" s="794">
        <v>20</v>
      </c>
      <c r="C114" s="795" t="s">
        <v>165</v>
      </c>
      <c r="D114" s="769">
        <v>50000000</v>
      </c>
      <c r="E114" s="769">
        <v>50000000</v>
      </c>
      <c r="F114" s="769">
        <v>43849000</v>
      </c>
      <c r="G114" s="769">
        <v>43849000</v>
      </c>
      <c r="H114" s="770">
        <v>43849000</v>
      </c>
    </row>
    <row r="115" spans="1:8" ht="18.75" customHeight="1" x14ac:dyDescent="0.3">
      <c r="A115" s="793">
        <v>20441</v>
      </c>
      <c r="B115" s="794"/>
      <c r="C115" s="795" t="s">
        <v>70</v>
      </c>
      <c r="D115" s="769">
        <f>+D116</f>
        <v>873259669</v>
      </c>
      <c r="E115" s="769">
        <f>+E116</f>
        <v>873259669</v>
      </c>
      <c r="F115" s="769">
        <f>+F116</f>
        <v>819425321</v>
      </c>
      <c r="G115" s="769">
        <f>+G116</f>
        <v>557087733</v>
      </c>
      <c r="H115" s="770">
        <f>+H116</f>
        <v>557087733</v>
      </c>
    </row>
    <row r="116" spans="1:8" ht="18.75" customHeight="1" x14ac:dyDescent="0.3">
      <c r="A116" s="793">
        <v>2044113</v>
      </c>
      <c r="B116" s="794">
        <v>20</v>
      </c>
      <c r="C116" s="795" t="s">
        <v>70</v>
      </c>
      <c r="D116" s="769">
        <v>873259669</v>
      </c>
      <c r="E116" s="769">
        <v>873259669</v>
      </c>
      <c r="F116" s="769">
        <v>819425321</v>
      </c>
      <c r="G116" s="769">
        <v>557087733</v>
      </c>
      <c r="H116" s="770">
        <v>557087733</v>
      </c>
    </row>
    <row r="117" spans="1:8" ht="18.75" customHeight="1" x14ac:dyDescent="0.3">
      <c r="A117" s="793">
        <v>3</v>
      </c>
      <c r="B117" s="794"/>
      <c r="C117" s="795" t="s">
        <v>71</v>
      </c>
      <c r="D117" s="769">
        <f>+D118+D121</f>
        <v>9707108725</v>
      </c>
      <c r="E117" s="769">
        <f>+E118+E121</f>
        <v>4096767682.1700001</v>
      </c>
      <c r="F117" s="769">
        <f>+F118+F121</f>
        <v>4075460629</v>
      </c>
      <c r="G117" s="769">
        <f>+G118+G121</f>
        <v>4075460629</v>
      </c>
      <c r="H117" s="770">
        <f>+H118+H121</f>
        <v>4075460629</v>
      </c>
    </row>
    <row r="118" spans="1:8" ht="18.75" customHeight="1" x14ac:dyDescent="0.3">
      <c r="A118" s="793">
        <v>32</v>
      </c>
      <c r="B118" s="794"/>
      <c r="C118" s="795" t="s">
        <v>166</v>
      </c>
      <c r="D118" s="769">
        <f t="shared" ref="D118:H119" si="0">+D119</f>
        <v>3370290944</v>
      </c>
      <c r="E118" s="769">
        <f t="shared" si="0"/>
        <v>0</v>
      </c>
      <c r="F118" s="769">
        <f t="shared" si="0"/>
        <v>0</v>
      </c>
      <c r="G118" s="769">
        <f t="shared" si="0"/>
        <v>0</v>
      </c>
      <c r="H118" s="770">
        <f t="shared" si="0"/>
        <v>0</v>
      </c>
    </row>
    <row r="119" spans="1:8" ht="18.75" customHeight="1" x14ac:dyDescent="0.3">
      <c r="A119" s="793">
        <v>321</v>
      </c>
      <c r="B119" s="794"/>
      <c r="C119" s="795" t="s">
        <v>167</v>
      </c>
      <c r="D119" s="769">
        <f t="shared" si="0"/>
        <v>3370290944</v>
      </c>
      <c r="E119" s="769">
        <f t="shared" si="0"/>
        <v>0</v>
      </c>
      <c r="F119" s="769">
        <f t="shared" si="0"/>
        <v>0</v>
      </c>
      <c r="G119" s="769">
        <f t="shared" si="0"/>
        <v>0</v>
      </c>
      <c r="H119" s="770">
        <f t="shared" si="0"/>
        <v>0</v>
      </c>
    </row>
    <row r="120" spans="1:8" ht="18.75" customHeight="1" x14ac:dyDescent="0.3">
      <c r="A120" s="793">
        <v>3211</v>
      </c>
      <c r="B120" s="794">
        <v>20</v>
      </c>
      <c r="C120" s="795" t="s">
        <v>168</v>
      </c>
      <c r="D120" s="769">
        <v>3370290944</v>
      </c>
      <c r="E120" s="769">
        <v>0</v>
      </c>
      <c r="F120" s="769">
        <v>0</v>
      </c>
      <c r="G120" s="769">
        <v>0</v>
      </c>
      <c r="H120" s="770">
        <v>0</v>
      </c>
    </row>
    <row r="121" spans="1:8" ht="18.75" customHeight="1" thickBot="1" x14ac:dyDescent="0.35">
      <c r="A121" s="847">
        <v>36</v>
      </c>
      <c r="B121" s="848"/>
      <c r="C121" s="849" t="s">
        <v>72</v>
      </c>
      <c r="D121" s="850">
        <f>+D132</f>
        <v>6336817781</v>
      </c>
      <c r="E121" s="850">
        <f>+E132</f>
        <v>4096767682.1700001</v>
      </c>
      <c r="F121" s="850">
        <f>+F132</f>
        <v>4075460629</v>
      </c>
      <c r="G121" s="850">
        <f>+G132</f>
        <v>4075460629</v>
      </c>
      <c r="H121" s="851">
        <f>+H132</f>
        <v>4075460629</v>
      </c>
    </row>
    <row r="122" spans="1:8" ht="16.2" thickBot="1" x14ac:dyDescent="0.35">
      <c r="A122" s="852"/>
      <c r="B122" s="822"/>
      <c r="C122" s="823"/>
      <c r="D122" s="854"/>
      <c r="E122" s="854"/>
      <c r="F122" s="854"/>
      <c r="G122" s="854"/>
      <c r="H122" s="854"/>
    </row>
    <row r="123" spans="1:8" x14ac:dyDescent="0.3">
      <c r="A123" s="2019" t="s">
        <v>1</v>
      </c>
      <c r="B123" s="2020"/>
      <c r="C123" s="2020"/>
      <c r="D123" s="2020"/>
      <c r="E123" s="2020"/>
      <c r="F123" s="2020"/>
      <c r="G123" s="2020"/>
      <c r="H123" s="2021"/>
    </row>
    <row r="124" spans="1:8" ht="12" customHeight="1" x14ac:dyDescent="0.3">
      <c r="A124" s="2013" t="s">
        <v>115</v>
      </c>
      <c r="B124" s="2014"/>
      <c r="C124" s="2014"/>
      <c r="D124" s="2014"/>
      <c r="E124" s="2014"/>
      <c r="F124" s="2014"/>
      <c r="G124" s="2014"/>
      <c r="H124" s="2015"/>
    </row>
    <row r="125" spans="1:8" ht="3" hidden="1" customHeight="1" x14ac:dyDescent="0.3">
      <c r="A125" s="808"/>
      <c r="H125" s="812"/>
    </row>
    <row r="126" spans="1:8" ht="14.25" customHeight="1" x14ac:dyDescent="0.3">
      <c r="A126" s="824" t="s">
        <v>0</v>
      </c>
      <c r="H126" s="812"/>
    </row>
    <row r="127" spans="1:8" ht="9.75" hidden="1" customHeight="1" x14ac:dyDescent="0.3">
      <c r="A127" s="808"/>
      <c r="H127" s="825"/>
    </row>
    <row r="128" spans="1:8" x14ac:dyDescent="0.3">
      <c r="A128" s="808" t="s">
        <v>116</v>
      </c>
      <c r="C128" s="809" t="s">
        <v>4</v>
      </c>
      <c r="E128" s="810" t="str">
        <f>E87</f>
        <v>MES:</v>
      </c>
      <c r="F128" s="810" t="str">
        <f>F7</f>
        <v>AGOSTO</v>
      </c>
      <c r="G128" s="810" t="str">
        <f>G87:H87</f>
        <v xml:space="preserve">                                VIGENCIA FISCAL:      2017</v>
      </c>
      <c r="H128" s="812"/>
    </row>
    <row r="129" spans="1:8" ht="1.5" customHeight="1" thickBot="1" x14ac:dyDescent="0.35">
      <c r="A129" s="808"/>
      <c r="H129" s="812"/>
    </row>
    <row r="130" spans="1:8" ht="15" thickBot="1" x14ac:dyDescent="0.35">
      <c r="A130" s="857"/>
      <c r="B130" s="858"/>
      <c r="C130" s="859"/>
      <c r="D130" s="860"/>
      <c r="E130" s="860"/>
      <c r="F130" s="860"/>
      <c r="G130" s="860"/>
      <c r="H130" s="861"/>
    </row>
    <row r="131" spans="1:8" ht="27" customHeight="1" thickBot="1" x14ac:dyDescent="0.35">
      <c r="A131" s="872" t="s">
        <v>119</v>
      </c>
      <c r="B131" s="832"/>
      <c r="C131" s="833" t="s">
        <v>120</v>
      </c>
      <c r="D131" s="834" t="s">
        <v>121</v>
      </c>
      <c r="E131" s="834" t="s">
        <v>122</v>
      </c>
      <c r="F131" s="834" t="s">
        <v>123</v>
      </c>
      <c r="G131" s="834" t="s">
        <v>124</v>
      </c>
      <c r="H131" s="835" t="s">
        <v>125</v>
      </c>
    </row>
    <row r="132" spans="1:8" ht="15.6" x14ac:dyDescent="0.3">
      <c r="A132" s="842">
        <v>361</v>
      </c>
      <c r="B132" s="843"/>
      <c r="C132" s="844" t="s">
        <v>73</v>
      </c>
      <c r="D132" s="873">
        <f>+D133+D134</f>
        <v>6336817781</v>
      </c>
      <c r="E132" s="873">
        <f>+E133+E134</f>
        <v>4096767682.1700001</v>
      </c>
      <c r="F132" s="873">
        <f>+F133+F134</f>
        <v>4075460629</v>
      </c>
      <c r="G132" s="873">
        <f>+G133+G134</f>
        <v>4075460629</v>
      </c>
      <c r="H132" s="874">
        <f>+H133+H134</f>
        <v>4075460629</v>
      </c>
    </row>
    <row r="133" spans="1:8" ht="15.6" x14ac:dyDescent="0.3">
      <c r="A133" s="875">
        <v>3611</v>
      </c>
      <c r="B133" s="876">
        <v>10</v>
      </c>
      <c r="C133" s="877" t="s">
        <v>73</v>
      </c>
      <c r="D133" s="878">
        <f>+D135+D136+D137</f>
        <v>2013993633</v>
      </c>
      <c r="E133" s="878">
        <f>+E137+E136</f>
        <v>112318478.17</v>
      </c>
      <c r="F133" s="878">
        <f>+F137+F136</f>
        <v>91011425</v>
      </c>
      <c r="G133" s="878">
        <f>+G137+G136</f>
        <v>91011425</v>
      </c>
      <c r="H133" s="879">
        <f>+H137+H136</f>
        <v>91011425</v>
      </c>
    </row>
    <row r="134" spans="1:8" ht="15.6" x14ac:dyDescent="0.3">
      <c r="A134" s="793">
        <v>3611</v>
      </c>
      <c r="B134" s="794">
        <v>20</v>
      </c>
      <c r="C134" s="795" t="s">
        <v>73</v>
      </c>
      <c r="D134" s="880">
        <f>+D138</f>
        <v>4322824148</v>
      </c>
      <c r="E134" s="880">
        <f>+E135+E138</f>
        <v>3984449204</v>
      </c>
      <c r="F134" s="880">
        <f>+F135+F138</f>
        <v>3984449204</v>
      </c>
      <c r="G134" s="880">
        <f>+G135+G138</f>
        <v>3984449204</v>
      </c>
      <c r="H134" s="881">
        <f>+H135+H138</f>
        <v>3984449204</v>
      </c>
    </row>
    <row r="135" spans="1:8" ht="15.6" x14ac:dyDescent="0.3">
      <c r="A135" s="793">
        <v>36111</v>
      </c>
      <c r="B135" s="794">
        <v>10</v>
      </c>
      <c r="C135" s="795" t="s">
        <v>169</v>
      </c>
      <c r="D135" s="880">
        <v>402798727</v>
      </c>
      <c r="E135" s="880">
        <v>0</v>
      </c>
      <c r="F135" s="880">
        <v>0</v>
      </c>
      <c r="G135" s="880">
        <v>0</v>
      </c>
      <c r="H135" s="881">
        <v>0</v>
      </c>
    </row>
    <row r="136" spans="1:8" ht="15.6" x14ac:dyDescent="0.3">
      <c r="A136" s="793">
        <v>36112</v>
      </c>
      <c r="B136" s="794">
        <v>10</v>
      </c>
      <c r="C136" s="795" t="s">
        <v>170</v>
      </c>
      <c r="D136" s="880">
        <v>604198090</v>
      </c>
      <c r="E136" s="880">
        <v>112318478.17</v>
      </c>
      <c r="F136" s="880">
        <v>91011425</v>
      </c>
      <c r="G136" s="880">
        <v>91011425</v>
      </c>
      <c r="H136" s="881">
        <v>91011425</v>
      </c>
    </row>
    <row r="137" spans="1:8" ht="15.6" x14ac:dyDescent="0.3">
      <c r="A137" s="793">
        <v>36113</v>
      </c>
      <c r="B137" s="794">
        <v>10</v>
      </c>
      <c r="C137" s="795" t="s">
        <v>74</v>
      </c>
      <c r="D137" s="880">
        <v>1006996816</v>
      </c>
      <c r="E137" s="880">
        <v>0</v>
      </c>
      <c r="F137" s="880">
        <v>0</v>
      </c>
      <c r="G137" s="880">
        <v>0</v>
      </c>
      <c r="H137" s="881">
        <v>0</v>
      </c>
    </row>
    <row r="138" spans="1:8" ht="16.2" thickBot="1" x14ac:dyDescent="0.35">
      <c r="A138" s="875">
        <v>36113</v>
      </c>
      <c r="B138" s="876">
        <v>20</v>
      </c>
      <c r="C138" s="877" t="s">
        <v>74</v>
      </c>
      <c r="D138" s="878">
        <v>4322824148</v>
      </c>
      <c r="E138" s="878">
        <v>3984449204</v>
      </c>
      <c r="F138" s="878">
        <v>3984449204</v>
      </c>
      <c r="G138" s="878">
        <v>3984449204</v>
      </c>
      <c r="H138" s="879">
        <v>3984449204</v>
      </c>
    </row>
    <row r="139" spans="1:8" ht="16.5" customHeight="1" thickBot="1" x14ac:dyDescent="0.35">
      <c r="A139" s="836" t="s">
        <v>171</v>
      </c>
      <c r="B139" s="882"/>
      <c r="C139" s="883" t="s">
        <v>172</v>
      </c>
      <c r="D139" s="839">
        <f>+D140</f>
        <v>824041891236</v>
      </c>
      <c r="E139" s="839">
        <f t="shared" ref="E139:H141" si="1">+E140</f>
        <v>803344002189.57007</v>
      </c>
      <c r="F139" s="839">
        <f t="shared" si="1"/>
        <v>803344002189.57007</v>
      </c>
      <c r="G139" s="839">
        <f t="shared" si="1"/>
        <v>803344002189.57007</v>
      </c>
      <c r="H139" s="840">
        <f t="shared" si="1"/>
        <v>803344002189.57007</v>
      </c>
    </row>
    <row r="140" spans="1:8" ht="15.6" x14ac:dyDescent="0.3">
      <c r="A140" s="842">
        <v>7</v>
      </c>
      <c r="B140" s="843"/>
      <c r="C140" s="844" t="s">
        <v>172</v>
      </c>
      <c r="D140" s="873">
        <f>+D141</f>
        <v>824041891236</v>
      </c>
      <c r="E140" s="873">
        <f t="shared" si="1"/>
        <v>803344002189.57007</v>
      </c>
      <c r="F140" s="873">
        <f t="shared" si="1"/>
        <v>803344002189.57007</v>
      </c>
      <c r="G140" s="873">
        <f t="shared" si="1"/>
        <v>803344002189.57007</v>
      </c>
      <c r="H140" s="874">
        <f t="shared" si="1"/>
        <v>803344002189.57007</v>
      </c>
    </row>
    <row r="141" spans="1:8" ht="15.6" x14ac:dyDescent="0.3">
      <c r="A141" s="793">
        <v>71</v>
      </c>
      <c r="B141" s="794"/>
      <c r="C141" s="795" t="s">
        <v>173</v>
      </c>
      <c r="D141" s="880">
        <f>+D142</f>
        <v>824041891236</v>
      </c>
      <c r="E141" s="880">
        <f t="shared" si="1"/>
        <v>803344002189.57007</v>
      </c>
      <c r="F141" s="880">
        <f t="shared" si="1"/>
        <v>803344002189.57007</v>
      </c>
      <c r="G141" s="880">
        <f t="shared" si="1"/>
        <v>803344002189.57007</v>
      </c>
      <c r="H141" s="881">
        <f t="shared" si="1"/>
        <v>803344002189.57007</v>
      </c>
    </row>
    <row r="142" spans="1:8" ht="16.5" customHeight="1" thickBot="1" x14ac:dyDescent="0.35">
      <c r="A142" s="847">
        <v>711</v>
      </c>
      <c r="B142" s="848">
        <v>11</v>
      </c>
      <c r="C142" s="849" t="s">
        <v>174</v>
      </c>
      <c r="D142" s="884">
        <f>735949262360+88092628876</f>
        <v>824041891236</v>
      </c>
      <c r="E142" s="884">
        <f>715251373314+88092628875.57</f>
        <v>803344002189.57007</v>
      </c>
      <c r="F142" s="884">
        <f>715251373314+88092628875.57</f>
        <v>803344002189.57007</v>
      </c>
      <c r="G142" s="884">
        <f>715251373314+88092628875.57</f>
        <v>803344002189.57007</v>
      </c>
      <c r="H142" s="885">
        <f>715251373314+88092628875.57</f>
        <v>803344002189.57007</v>
      </c>
    </row>
    <row r="143" spans="1:8" ht="14.25" customHeight="1" thickBot="1" x14ac:dyDescent="0.35">
      <c r="A143" s="836" t="s">
        <v>75</v>
      </c>
      <c r="B143" s="882"/>
      <c r="C143" s="883" t="s">
        <v>76</v>
      </c>
      <c r="D143" s="839">
        <f>+D144+D179+D184+D197</f>
        <v>1737916582417</v>
      </c>
      <c r="E143" s="839">
        <f>+E144+E179+E184+E197</f>
        <v>1280230273435.0601</v>
      </c>
      <c r="F143" s="839">
        <f>+F144+F179+F184+F197</f>
        <v>1260461512776.0601</v>
      </c>
      <c r="G143" s="839">
        <f>+G144+G179+G184+G197</f>
        <v>627892550499.67004</v>
      </c>
      <c r="H143" s="840">
        <f>+H144+H179+H184+H197</f>
        <v>153953841871.67001</v>
      </c>
    </row>
    <row r="144" spans="1:8" ht="21.75" customHeight="1" x14ac:dyDescent="0.3">
      <c r="A144" s="842">
        <v>2401</v>
      </c>
      <c r="B144" s="843"/>
      <c r="C144" s="844" t="s">
        <v>175</v>
      </c>
      <c r="D144" s="769">
        <f>+D145</f>
        <v>1557818310127</v>
      </c>
      <c r="E144" s="769">
        <f>+E145</f>
        <v>1129153560094</v>
      </c>
      <c r="F144" s="769">
        <f>+F145</f>
        <v>1117317125084</v>
      </c>
      <c r="G144" s="769">
        <f>+G145</f>
        <v>583305954743</v>
      </c>
      <c r="H144" s="770">
        <f>+H145</f>
        <v>109367246115</v>
      </c>
    </row>
    <row r="145" spans="1:8" ht="15.6" x14ac:dyDescent="0.3">
      <c r="A145" s="793">
        <v>24010600</v>
      </c>
      <c r="B145" s="794"/>
      <c r="C145" s="795" t="s">
        <v>78</v>
      </c>
      <c r="D145" s="769">
        <f>+D146+D147+D148+D149+D150+D151+D152+D153+D154+D155+D156+D157+D158+D159+D160+D170+D171+D172+D173+D174+D175+D176+D177+D178</f>
        <v>1557818310127</v>
      </c>
      <c r="E145" s="769">
        <f>+E146+E147+E148+E149+E150+E151+E152+E153+E154+E155+E156+E157+E158+E159+E160+E170+E171+E172+E173+E174+E175+E176+E177+E178</f>
        <v>1129153560094</v>
      </c>
      <c r="F145" s="769">
        <f>+F146+F147+F148+F149+F150+F151+F152+F153+F154+F155+F156+F157+F158+F159+F160+F170+F171+F172+F173+F174+F175+F176+F177+F178</f>
        <v>1117317125084</v>
      </c>
      <c r="G145" s="769">
        <f>+G146+G147+G148+G149+G150+G151+G152+G153+G154+G155+G156+G157+G158+G159+G160+G170+G171+G172+G173+G174+G175+G176+G177+G178</f>
        <v>583305954743</v>
      </c>
      <c r="H145" s="770">
        <f>+H146+H147+H148+H149+H150+H151+H152+H153+H154+H155+H156+H157+H158+H159+H160+H170+H171+H172+H173+H174+H175+H176+H177+H178</f>
        <v>109367246115</v>
      </c>
    </row>
    <row r="146" spans="1:8" ht="30" customHeight="1" x14ac:dyDescent="0.3">
      <c r="A146" s="793">
        <v>240106001</v>
      </c>
      <c r="B146" s="794">
        <v>11</v>
      </c>
      <c r="C146" s="795" t="s">
        <v>176</v>
      </c>
      <c r="D146" s="769">
        <v>138986000000</v>
      </c>
      <c r="E146" s="769">
        <v>138986000000</v>
      </c>
      <c r="F146" s="769">
        <v>138986000000</v>
      </c>
      <c r="G146" s="769">
        <v>138986000000</v>
      </c>
      <c r="H146" s="770">
        <v>69236000000</v>
      </c>
    </row>
    <row r="147" spans="1:8" ht="27.75" customHeight="1" x14ac:dyDescent="0.3">
      <c r="A147" s="793">
        <v>240106001</v>
      </c>
      <c r="B147" s="794">
        <v>20</v>
      </c>
      <c r="C147" s="795" t="s">
        <v>176</v>
      </c>
      <c r="D147" s="769">
        <v>20000000000</v>
      </c>
      <c r="E147" s="769">
        <v>20000000000</v>
      </c>
      <c r="F147" s="769">
        <v>20000000000</v>
      </c>
      <c r="G147" s="769">
        <v>20000000000</v>
      </c>
      <c r="H147" s="770">
        <v>0</v>
      </c>
    </row>
    <row r="148" spans="1:8" ht="31.5" customHeight="1" x14ac:dyDescent="0.3">
      <c r="A148" s="793">
        <v>240106002</v>
      </c>
      <c r="B148" s="794">
        <v>10</v>
      </c>
      <c r="C148" s="795" t="s">
        <v>177</v>
      </c>
      <c r="D148" s="769">
        <v>5000000000</v>
      </c>
      <c r="E148" s="769">
        <v>5000000000</v>
      </c>
      <c r="F148" s="769">
        <v>5000000000</v>
      </c>
      <c r="G148" s="769">
        <v>5000000000</v>
      </c>
      <c r="H148" s="770">
        <v>0</v>
      </c>
    </row>
    <row r="149" spans="1:8" ht="46.5" customHeight="1" x14ac:dyDescent="0.3">
      <c r="A149" s="793">
        <v>240106003</v>
      </c>
      <c r="B149" s="794">
        <v>10</v>
      </c>
      <c r="C149" s="795" t="s">
        <v>98</v>
      </c>
      <c r="D149" s="769">
        <v>29238879050</v>
      </c>
      <c r="E149" s="769">
        <v>29238879050</v>
      </c>
      <c r="F149" s="769">
        <v>29238879050</v>
      </c>
      <c r="G149" s="769">
        <v>29238879050</v>
      </c>
      <c r="H149" s="770">
        <v>0</v>
      </c>
    </row>
    <row r="150" spans="1:8" ht="47.25" customHeight="1" x14ac:dyDescent="0.3">
      <c r="A150" s="793">
        <v>240106003</v>
      </c>
      <c r="B150" s="794">
        <v>13</v>
      </c>
      <c r="C150" s="795" t="s">
        <v>98</v>
      </c>
      <c r="D150" s="769">
        <v>11830398435</v>
      </c>
      <c r="E150" s="769">
        <v>8653154397</v>
      </c>
      <c r="F150" s="769">
        <v>8528359387</v>
      </c>
      <c r="G150" s="769">
        <v>4047215352</v>
      </c>
      <c r="H150" s="770">
        <v>1170094402</v>
      </c>
    </row>
    <row r="151" spans="1:8" ht="45" customHeight="1" x14ac:dyDescent="0.3">
      <c r="A151" s="793">
        <v>240106003</v>
      </c>
      <c r="B151" s="794">
        <v>11</v>
      </c>
      <c r="C151" s="795" t="s">
        <v>98</v>
      </c>
      <c r="D151" s="769">
        <v>39565253575</v>
      </c>
      <c r="E151" s="769">
        <v>35816541472</v>
      </c>
      <c r="F151" s="769">
        <v>35816541472</v>
      </c>
      <c r="G151" s="769">
        <v>0</v>
      </c>
      <c r="H151" s="770">
        <v>0</v>
      </c>
    </row>
    <row r="152" spans="1:8" ht="31.5" customHeight="1" x14ac:dyDescent="0.3">
      <c r="A152" s="793">
        <v>240106003</v>
      </c>
      <c r="B152" s="794">
        <v>20</v>
      </c>
      <c r="C152" s="795" t="s">
        <v>98</v>
      </c>
      <c r="D152" s="769">
        <v>10494512551</v>
      </c>
      <c r="E152" s="769">
        <v>3899971524</v>
      </c>
      <c r="F152" s="769">
        <v>3899971524</v>
      </c>
      <c r="G152" s="769">
        <v>481156531</v>
      </c>
      <c r="H152" s="770">
        <v>481156531</v>
      </c>
    </row>
    <row r="153" spans="1:8" ht="31.5" customHeight="1" x14ac:dyDescent="0.3">
      <c r="A153" s="793">
        <v>240106004</v>
      </c>
      <c r="B153" s="794">
        <v>10</v>
      </c>
      <c r="C153" s="795" t="s">
        <v>81</v>
      </c>
      <c r="D153" s="769">
        <v>3151400000</v>
      </c>
      <c r="E153" s="769">
        <v>3151400000</v>
      </c>
      <c r="F153" s="769">
        <v>3151400000</v>
      </c>
      <c r="G153" s="769">
        <v>3151400000</v>
      </c>
      <c r="H153" s="770">
        <v>0</v>
      </c>
    </row>
    <row r="154" spans="1:8" ht="35.25" customHeight="1" x14ac:dyDescent="0.3">
      <c r="A154" s="793">
        <v>240106005</v>
      </c>
      <c r="B154" s="794">
        <v>11</v>
      </c>
      <c r="C154" s="795" t="s">
        <v>178</v>
      </c>
      <c r="D154" s="769">
        <f>307423610421+44099730147</f>
        <v>351523340568</v>
      </c>
      <c r="E154" s="769">
        <f>307423610421+44099730147</f>
        <v>351523340568</v>
      </c>
      <c r="F154" s="769">
        <f>307423610421+44099730147</f>
        <v>351523340568</v>
      </c>
      <c r="G154" s="769">
        <v>38457689354</v>
      </c>
      <c r="H154" s="770">
        <v>38457689354</v>
      </c>
    </row>
    <row r="155" spans="1:8" ht="60.75" customHeight="1" x14ac:dyDescent="0.3">
      <c r="A155" s="793">
        <v>240106006</v>
      </c>
      <c r="B155" s="794">
        <v>10</v>
      </c>
      <c r="C155" s="795" t="s">
        <v>179</v>
      </c>
      <c r="D155" s="769">
        <v>42691728016</v>
      </c>
      <c r="E155" s="769">
        <v>42691728016</v>
      </c>
      <c r="F155" s="769">
        <v>42691728016</v>
      </c>
      <c r="G155" s="769">
        <v>42691728016</v>
      </c>
      <c r="H155" s="770">
        <v>0</v>
      </c>
    </row>
    <row r="156" spans="1:8" ht="60.75" customHeight="1" x14ac:dyDescent="0.3">
      <c r="A156" s="793">
        <v>240106006</v>
      </c>
      <c r="B156" s="794">
        <v>13</v>
      </c>
      <c r="C156" s="795" t="s">
        <v>179</v>
      </c>
      <c r="D156" s="769">
        <v>19811865446</v>
      </c>
      <c r="E156" s="769">
        <v>19811865446</v>
      </c>
      <c r="F156" s="769">
        <v>19811865446</v>
      </c>
      <c r="G156" s="769">
        <v>19811865446</v>
      </c>
      <c r="H156" s="770">
        <v>0</v>
      </c>
    </row>
    <row r="157" spans="1:8" ht="45.75" customHeight="1" x14ac:dyDescent="0.3">
      <c r="A157" s="793">
        <v>240106007</v>
      </c>
      <c r="B157" s="794">
        <v>10</v>
      </c>
      <c r="C157" s="795" t="s">
        <v>180</v>
      </c>
      <c r="D157" s="769">
        <v>94807993692</v>
      </c>
      <c r="E157" s="769">
        <v>94807993692</v>
      </c>
      <c r="F157" s="769">
        <v>94807993692</v>
      </c>
      <c r="G157" s="769">
        <v>94807993692</v>
      </c>
      <c r="H157" s="770">
        <v>0</v>
      </c>
    </row>
    <row r="158" spans="1:8" ht="47.25" customHeight="1" x14ac:dyDescent="0.3">
      <c r="A158" s="793">
        <v>240106007</v>
      </c>
      <c r="B158" s="794">
        <v>13</v>
      </c>
      <c r="C158" s="795" t="s">
        <v>180</v>
      </c>
      <c r="D158" s="769">
        <v>70000000000</v>
      </c>
      <c r="E158" s="769">
        <v>70000000000</v>
      </c>
      <c r="F158" s="769">
        <v>70000000000</v>
      </c>
      <c r="G158" s="769">
        <v>70000000000</v>
      </c>
      <c r="H158" s="770">
        <v>0</v>
      </c>
    </row>
    <row r="159" spans="1:8" ht="62.25" customHeight="1" x14ac:dyDescent="0.3">
      <c r="A159" s="793">
        <v>240106008</v>
      </c>
      <c r="B159" s="794">
        <v>10</v>
      </c>
      <c r="C159" s="795" t="s">
        <v>181</v>
      </c>
      <c r="D159" s="769">
        <v>9928862439</v>
      </c>
      <c r="E159" s="769">
        <v>9928862439</v>
      </c>
      <c r="F159" s="769">
        <v>9928862439</v>
      </c>
      <c r="G159" s="769">
        <v>9928862439</v>
      </c>
      <c r="H159" s="770">
        <v>0</v>
      </c>
    </row>
    <row r="160" spans="1:8" ht="96.75" customHeight="1" thickBot="1" x14ac:dyDescent="0.35">
      <c r="A160" s="847">
        <v>240106009</v>
      </c>
      <c r="B160" s="848">
        <v>10</v>
      </c>
      <c r="C160" s="849" t="s">
        <v>182</v>
      </c>
      <c r="D160" s="850">
        <v>59971937176</v>
      </c>
      <c r="E160" s="769">
        <v>59971937176</v>
      </c>
      <c r="F160" s="850">
        <v>59971937176</v>
      </c>
      <c r="G160" s="850">
        <v>59971937176</v>
      </c>
      <c r="H160" s="851">
        <v>0</v>
      </c>
    </row>
    <row r="161" spans="1:207" ht="8.25" customHeight="1" thickBot="1" x14ac:dyDescent="0.35">
      <c r="A161" s="852"/>
      <c r="B161" s="822"/>
      <c r="C161" s="823"/>
      <c r="D161" s="853"/>
      <c r="E161" s="853"/>
      <c r="F161" s="853"/>
      <c r="G161" s="853"/>
      <c r="H161" s="853"/>
    </row>
    <row r="162" spans="1:207" x14ac:dyDescent="0.3">
      <c r="A162" s="2019" t="s">
        <v>1</v>
      </c>
      <c r="B162" s="2020"/>
      <c r="C162" s="2020"/>
      <c r="D162" s="2020"/>
      <c r="E162" s="2020"/>
      <c r="F162" s="2020"/>
      <c r="G162" s="2020"/>
      <c r="H162" s="2021"/>
    </row>
    <row r="163" spans="1:207" ht="14.25" customHeight="1" x14ac:dyDescent="0.3">
      <c r="A163" s="2013" t="s">
        <v>115</v>
      </c>
      <c r="B163" s="2014"/>
      <c r="C163" s="2014"/>
      <c r="D163" s="2014"/>
      <c r="E163" s="2014"/>
      <c r="F163" s="2014"/>
      <c r="G163" s="2014"/>
      <c r="H163" s="2015"/>
      <c r="I163" s="886"/>
      <c r="J163" s="2014"/>
      <c r="K163" s="2014"/>
      <c r="L163" s="2014"/>
      <c r="M163" s="2014"/>
      <c r="N163" s="2014"/>
      <c r="O163" s="2015"/>
      <c r="P163" s="2013"/>
      <c r="Q163" s="2014"/>
      <c r="R163" s="2014"/>
      <c r="S163" s="2014"/>
      <c r="T163" s="2014"/>
      <c r="U163" s="2014"/>
      <c r="V163" s="2014"/>
      <c r="W163" s="2015"/>
      <c r="X163" s="2013"/>
      <c r="Y163" s="2014"/>
      <c r="Z163" s="2014"/>
      <c r="AA163" s="2014"/>
      <c r="AB163" s="2014"/>
      <c r="AC163" s="2014"/>
      <c r="AD163" s="2014"/>
      <c r="AE163" s="2015"/>
      <c r="AF163" s="2013"/>
      <c r="AG163" s="2014"/>
      <c r="AH163" s="2014"/>
      <c r="AI163" s="2014"/>
      <c r="AJ163" s="2014"/>
      <c r="AK163" s="2014"/>
      <c r="AL163" s="2014"/>
      <c r="AM163" s="2015"/>
      <c r="AN163" s="2013"/>
      <c r="AO163" s="2014"/>
      <c r="AP163" s="2014"/>
      <c r="AQ163" s="2014"/>
      <c r="AR163" s="2014"/>
      <c r="AS163" s="2014"/>
      <c r="AT163" s="2014"/>
      <c r="AU163" s="2015"/>
      <c r="AV163" s="2013"/>
      <c r="AW163" s="2014"/>
      <c r="AX163" s="2014"/>
      <c r="AY163" s="2014"/>
      <c r="AZ163" s="2014"/>
      <c r="BA163" s="2014"/>
      <c r="BB163" s="2014"/>
      <c r="BC163" s="2015"/>
      <c r="BD163" s="2013"/>
      <c r="BE163" s="2014"/>
      <c r="BF163" s="2014"/>
      <c r="BG163" s="2014"/>
      <c r="BH163" s="2014"/>
      <c r="BI163" s="2014"/>
      <c r="BJ163" s="2014"/>
      <c r="BK163" s="2015"/>
      <c r="BL163" s="2013"/>
      <c r="BM163" s="2014"/>
      <c r="BN163" s="2014"/>
      <c r="BO163" s="2014"/>
      <c r="BP163" s="2014"/>
      <c r="BQ163" s="2014"/>
      <c r="BR163" s="2014"/>
      <c r="BS163" s="2015"/>
      <c r="BT163" s="2013"/>
      <c r="BU163" s="2014"/>
      <c r="BV163" s="2014"/>
      <c r="BW163" s="2014"/>
      <c r="BX163" s="2014"/>
      <c r="BY163" s="2014"/>
      <c r="BZ163" s="2014"/>
      <c r="CA163" s="2015"/>
      <c r="CB163" s="2013"/>
      <c r="CC163" s="2014"/>
      <c r="CD163" s="2014"/>
      <c r="CE163" s="2014"/>
      <c r="CF163" s="2014"/>
      <c r="CG163" s="2014"/>
      <c r="CH163" s="2014"/>
      <c r="CI163" s="2015"/>
      <c r="CJ163" s="2013"/>
      <c r="CK163" s="2014"/>
      <c r="CL163" s="2014"/>
      <c r="CM163" s="2014"/>
      <c r="CN163" s="2014"/>
      <c r="CO163" s="2014"/>
      <c r="CP163" s="2014"/>
      <c r="CQ163" s="2015"/>
      <c r="CR163" s="2013"/>
      <c r="CS163" s="2014"/>
      <c r="CT163" s="2014"/>
      <c r="CU163" s="2014"/>
      <c r="CV163" s="2014"/>
      <c r="CW163" s="2014"/>
      <c r="CX163" s="2014"/>
      <c r="CY163" s="2015"/>
      <c r="CZ163" s="2013"/>
      <c r="DA163" s="2014"/>
      <c r="DB163" s="2014"/>
      <c r="DC163" s="2014"/>
      <c r="DD163" s="2014"/>
      <c r="DE163" s="2014"/>
      <c r="DF163" s="2014"/>
      <c r="DG163" s="2015"/>
      <c r="DH163" s="2013"/>
      <c r="DI163" s="2014"/>
      <c r="DJ163" s="2014"/>
      <c r="DK163" s="2014"/>
      <c r="DL163" s="2014"/>
      <c r="DM163" s="2014"/>
      <c r="DN163" s="2014"/>
      <c r="DO163" s="2015"/>
      <c r="DP163" s="2013"/>
      <c r="DQ163" s="2014"/>
      <c r="DR163" s="2014"/>
      <c r="DS163" s="2014"/>
      <c r="DT163" s="2014"/>
      <c r="DU163" s="2014"/>
      <c r="DV163" s="2014"/>
      <c r="DW163" s="2015"/>
      <c r="DX163" s="2013"/>
      <c r="DY163" s="2014"/>
      <c r="DZ163" s="2014"/>
      <c r="EA163" s="2014"/>
      <c r="EB163" s="2014"/>
      <c r="EC163" s="2014"/>
      <c r="ED163" s="2014"/>
      <c r="EE163" s="2015"/>
      <c r="EF163" s="2013"/>
      <c r="EG163" s="2014"/>
      <c r="EH163" s="2014"/>
      <c r="EI163" s="2014"/>
      <c r="EJ163" s="2014"/>
      <c r="EK163" s="2014"/>
      <c r="EL163" s="2014"/>
      <c r="EM163" s="2015"/>
      <c r="EN163" s="2013"/>
      <c r="EO163" s="2014"/>
      <c r="EP163" s="2014"/>
      <c r="EQ163" s="2014"/>
      <c r="ER163" s="2014"/>
      <c r="ES163" s="2014"/>
      <c r="ET163" s="2014"/>
      <c r="EU163" s="2015"/>
      <c r="EV163" s="2013"/>
      <c r="EW163" s="2014"/>
      <c r="EX163" s="2014"/>
      <c r="EY163" s="2014"/>
      <c r="EZ163" s="2014"/>
      <c r="FA163" s="2014"/>
      <c r="FB163" s="2014"/>
      <c r="FC163" s="2015"/>
      <c r="FD163" s="2013"/>
      <c r="FE163" s="2014"/>
      <c r="FF163" s="2014"/>
      <c r="FG163" s="2014"/>
      <c r="FH163" s="2014"/>
      <c r="FI163" s="2014"/>
      <c r="FJ163" s="2014"/>
      <c r="FK163" s="2015"/>
      <c r="FL163" s="2013"/>
      <c r="FM163" s="2014"/>
      <c r="FN163" s="2014"/>
      <c r="FO163" s="2014"/>
      <c r="FP163" s="2014"/>
      <c r="FQ163" s="2014"/>
      <c r="FR163" s="2014"/>
      <c r="FS163" s="2015"/>
      <c r="FT163" s="2013"/>
      <c r="FU163" s="2014"/>
      <c r="FV163" s="2014"/>
      <c r="FW163" s="2014"/>
      <c r="FX163" s="2014"/>
      <c r="FY163" s="2014"/>
      <c r="FZ163" s="2014"/>
      <c r="GA163" s="2015"/>
      <c r="GB163" s="2013"/>
      <c r="GC163" s="2014"/>
      <c r="GD163" s="2014"/>
      <c r="GE163" s="2014"/>
      <c r="GF163" s="2014"/>
      <c r="GG163" s="2014"/>
      <c r="GH163" s="2014"/>
      <c r="GI163" s="2015"/>
      <c r="GJ163" s="2013"/>
      <c r="GK163" s="2014"/>
      <c r="GL163" s="2014"/>
      <c r="GM163" s="2014"/>
      <c r="GN163" s="2014"/>
      <c r="GO163" s="2014"/>
      <c r="GP163" s="2014"/>
      <c r="GQ163" s="2015"/>
      <c r="GR163" s="2013"/>
      <c r="GS163" s="2014"/>
      <c r="GT163" s="2014"/>
      <c r="GU163" s="2014"/>
      <c r="GV163" s="2014"/>
      <c r="GW163" s="2014"/>
      <c r="GX163" s="2014"/>
      <c r="GY163" s="2015"/>
    </row>
    <row r="164" spans="1:207" ht="3.75" customHeight="1" x14ac:dyDescent="0.3">
      <c r="A164" s="808"/>
      <c r="H164" s="812"/>
      <c r="J164" s="809"/>
      <c r="K164" s="810"/>
      <c r="L164" s="810"/>
      <c r="M164" s="810"/>
      <c r="N164" s="810"/>
      <c r="O164" s="812"/>
      <c r="P164" s="808"/>
      <c r="R164" s="809"/>
      <c r="S164" s="810"/>
      <c r="T164" s="810"/>
      <c r="U164" s="810"/>
      <c r="V164" s="810"/>
      <c r="W164" s="812"/>
      <c r="X164" s="808"/>
      <c r="Z164" s="809"/>
      <c r="AA164" s="810"/>
      <c r="AB164" s="810"/>
      <c r="AC164" s="810"/>
      <c r="AD164" s="810"/>
      <c r="AE164" s="812"/>
      <c r="AF164" s="808"/>
      <c r="AH164" s="809"/>
      <c r="AI164" s="810"/>
      <c r="AJ164" s="810"/>
      <c r="AK164" s="810"/>
      <c r="AL164" s="810"/>
      <c r="AM164" s="812"/>
      <c r="AN164" s="808"/>
      <c r="AP164" s="809"/>
      <c r="AQ164" s="810"/>
      <c r="AR164" s="810"/>
      <c r="AS164" s="810"/>
      <c r="AT164" s="810"/>
      <c r="AU164" s="812"/>
      <c r="AV164" s="808"/>
      <c r="AX164" s="809"/>
      <c r="AY164" s="810"/>
      <c r="AZ164" s="810"/>
      <c r="BA164" s="810"/>
      <c r="BB164" s="810"/>
      <c r="BC164" s="812"/>
      <c r="BD164" s="808"/>
      <c r="BF164" s="809"/>
      <c r="BG164" s="810"/>
      <c r="BH164" s="810"/>
      <c r="BI164" s="810"/>
      <c r="BJ164" s="810"/>
      <c r="BK164" s="812"/>
      <c r="BL164" s="808"/>
      <c r="BN164" s="809"/>
      <c r="BO164" s="810"/>
      <c r="BP164" s="810"/>
      <c r="BQ164" s="810"/>
      <c r="BR164" s="810"/>
      <c r="BS164" s="812"/>
      <c r="BT164" s="808"/>
      <c r="BV164" s="809"/>
      <c r="BW164" s="810"/>
      <c r="BX164" s="810"/>
      <c r="BY164" s="810"/>
      <c r="BZ164" s="810"/>
      <c r="CA164" s="812"/>
      <c r="CB164" s="808"/>
      <c r="CD164" s="809"/>
      <c r="CE164" s="810"/>
      <c r="CF164" s="810"/>
      <c r="CG164" s="810"/>
      <c r="CH164" s="810"/>
      <c r="CI164" s="812"/>
      <c r="CJ164" s="808"/>
      <c r="CL164" s="809"/>
      <c r="CM164" s="810"/>
      <c r="CN164" s="810"/>
      <c r="CO164" s="810"/>
      <c r="CP164" s="810"/>
      <c r="CQ164" s="812"/>
      <c r="CR164" s="808"/>
      <c r="CT164" s="809"/>
      <c r="CU164" s="810"/>
      <c r="CV164" s="810"/>
      <c r="CW164" s="810"/>
      <c r="CX164" s="810"/>
      <c r="CY164" s="812"/>
      <c r="CZ164" s="808"/>
      <c r="DB164" s="809"/>
      <c r="DC164" s="810"/>
      <c r="DD164" s="810"/>
      <c r="DE164" s="810"/>
      <c r="DF164" s="810"/>
      <c r="DG164" s="812"/>
      <c r="DH164" s="808"/>
      <c r="DJ164" s="809"/>
      <c r="DK164" s="810"/>
      <c r="DL164" s="810"/>
      <c r="DM164" s="810"/>
      <c r="DN164" s="810"/>
      <c r="DO164" s="812"/>
      <c r="DP164" s="808"/>
      <c r="DR164" s="809"/>
      <c r="DS164" s="810"/>
      <c r="DT164" s="810"/>
      <c r="DU164" s="810"/>
      <c r="DV164" s="810"/>
      <c r="DW164" s="812"/>
      <c r="DX164" s="808"/>
      <c r="DZ164" s="809"/>
      <c r="EA164" s="810"/>
      <c r="EB164" s="810"/>
      <c r="EC164" s="810"/>
      <c r="ED164" s="810"/>
      <c r="EE164" s="812"/>
      <c r="EF164" s="808"/>
      <c r="EH164" s="809"/>
      <c r="EI164" s="810"/>
      <c r="EJ164" s="810"/>
      <c r="EK164" s="810"/>
      <c r="EL164" s="810"/>
      <c r="EM164" s="812"/>
      <c r="EN164" s="808"/>
      <c r="EP164" s="809"/>
      <c r="EQ164" s="810"/>
      <c r="ER164" s="810"/>
      <c r="ES164" s="810"/>
      <c r="ET164" s="810"/>
      <c r="EU164" s="812"/>
      <c r="EV164" s="808"/>
      <c r="EX164" s="809"/>
      <c r="EY164" s="810"/>
      <c r="EZ164" s="810"/>
      <c r="FA164" s="810"/>
      <c r="FB164" s="810"/>
      <c r="FC164" s="812"/>
      <c r="FD164" s="808"/>
      <c r="FF164" s="809"/>
      <c r="FG164" s="810"/>
      <c r="FH164" s="810"/>
      <c r="FI164" s="810"/>
      <c r="FJ164" s="810"/>
      <c r="FK164" s="812"/>
      <c r="FL164" s="808"/>
      <c r="FN164" s="809"/>
      <c r="FO164" s="810"/>
      <c r="FP164" s="810"/>
      <c r="FQ164" s="810"/>
      <c r="FR164" s="810"/>
      <c r="FS164" s="812"/>
      <c r="FT164" s="808"/>
      <c r="FV164" s="809"/>
      <c r="FW164" s="810"/>
      <c r="FX164" s="810"/>
      <c r="FY164" s="810"/>
      <c r="FZ164" s="810"/>
      <c r="GA164" s="812"/>
      <c r="GB164" s="808"/>
      <c r="GD164" s="809"/>
      <c r="GE164" s="810"/>
      <c r="GF164" s="810"/>
      <c r="GG164" s="810"/>
      <c r="GH164" s="810"/>
      <c r="GI164" s="812"/>
      <c r="GJ164" s="808"/>
      <c r="GL164" s="809"/>
      <c r="GM164" s="810"/>
      <c r="GN164" s="810"/>
      <c r="GO164" s="810"/>
      <c r="GP164" s="810"/>
      <c r="GQ164" s="812"/>
      <c r="GR164" s="808"/>
      <c r="GT164" s="809"/>
      <c r="GU164" s="810"/>
      <c r="GV164" s="810"/>
      <c r="GW164" s="810"/>
      <c r="GX164" s="810"/>
      <c r="GY164" s="812"/>
    </row>
    <row r="165" spans="1:207" ht="11.25" customHeight="1" x14ac:dyDescent="0.3">
      <c r="A165" s="824" t="s">
        <v>0</v>
      </c>
      <c r="H165" s="812"/>
      <c r="I165" s="841"/>
      <c r="J165" s="809"/>
      <c r="K165" s="810"/>
      <c r="L165" s="810"/>
      <c r="M165" s="810"/>
      <c r="N165" s="810"/>
      <c r="O165" s="812"/>
      <c r="P165" s="824"/>
      <c r="R165" s="809"/>
      <c r="S165" s="810"/>
      <c r="T165" s="810"/>
      <c r="U165" s="810"/>
      <c r="V165" s="810"/>
      <c r="W165" s="812"/>
      <c r="X165" s="824"/>
      <c r="Z165" s="809"/>
      <c r="AA165" s="810"/>
      <c r="AB165" s="810"/>
      <c r="AC165" s="810"/>
      <c r="AD165" s="810"/>
      <c r="AE165" s="812"/>
      <c r="AF165" s="824"/>
      <c r="AH165" s="809"/>
      <c r="AI165" s="810"/>
      <c r="AJ165" s="810"/>
      <c r="AK165" s="810"/>
      <c r="AL165" s="810"/>
      <c r="AM165" s="812"/>
      <c r="AN165" s="824"/>
      <c r="AP165" s="809"/>
      <c r="AQ165" s="810"/>
      <c r="AR165" s="810"/>
      <c r="AS165" s="810"/>
      <c r="AT165" s="810"/>
      <c r="AU165" s="812"/>
      <c r="AV165" s="824"/>
      <c r="AX165" s="809"/>
      <c r="AY165" s="810"/>
      <c r="AZ165" s="810"/>
      <c r="BA165" s="810"/>
      <c r="BB165" s="810"/>
      <c r="BC165" s="812"/>
      <c r="BD165" s="824"/>
      <c r="BF165" s="809"/>
      <c r="BG165" s="810"/>
      <c r="BH165" s="810"/>
      <c r="BI165" s="810"/>
      <c r="BJ165" s="810"/>
      <c r="BK165" s="812"/>
      <c r="BL165" s="824"/>
      <c r="BN165" s="809"/>
      <c r="BO165" s="810"/>
      <c r="BP165" s="810"/>
      <c r="BQ165" s="810"/>
      <c r="BR165" s="810"/>
      <c r="BS165" s="812"/>
      <c r="BT165" s="824"/>
      <c r="BV165" s="809"/>
      <c r="BW165" s="810"/>
      <c r="BX165" s="810"/>
      <c r="BY165" s="810"/>
      <c r="BZ165" s="810"/>
      <c r="CA165" s="812"/>
      <c r="CB165" s="824"/>
      <c r="CD165" s="809"/>
      <c r="CE165" s="810"/>
      <c r="CF165" s="810"/>
      <c r="CG165" s="810"/>
      <c r="CH165" s="810"/>
      <c r="CI165" s="812"/>
      <c r="CJ165" s="824"/>
      <c r="CL165" s="809"/>
      <c r="CM165" s="810"/>
      <c r="CN165" s="810"/>
      <c r="CO165" s="810"/>
      <c r="CP165" s="810"/>
      <c r="CQ165" s="812"/>
      <c r="CR165" s="824"/>
      <c r="CT165" s="809"/>
      <c r="CU165" s="810"/>
      <c r="CV165" s="810"/>
      <c r="CW165" s="810"/>
      <c r="CX165" s="810"/>
      <c r="CY165" s="812"/>
      <c r="CZ165" s="824"/>
      <c r="DB165" s="809"/>
      <c r="DC165" s="810"/>
      <c r="DD165" s="810"/>
      <c r="DE165" s="810"/>
      <c r="DF165" s="810"/>
      <c r="DG165" s="812"/>
      <c r="DH165" s="824"/>
      <c r="DJ165" s="809"/>
      <c r="DK165" s="810"/>
      <c r="DL165" s="810"/>
      <c r="DM165" s="810"/>
      <c r="DN165" s="810"/>
      <c r="DO165" s="812"/>
      <c r="DP165" s="824"/>
      <c r="DR165" s="809"/>
      <c r="DS165" s="810"/>
      <c r="DT165" s="810"/>
      <c r="DU165" s="810"/>
      <c r="DV165" s="810"/>
      <c r="DW165" s="812"/>
      <c r="DX165" s="824"/>
      <c r="DZ165" s="809"/>
      <c r="EA165" s="810"/>
      <c r="EB165" s="810"/>
      <c r="EC165" s="810"/>
      <c r="ED165" s="810"/>
      <c r="EE165" s="812"/>
      <c r="EF165" s="824"/>
      <c r="EH165" s="809"/>
      <c r="EI165" s="810"/>
      <c r="EJ165" s="810"/>
      <c r="EK165" s="810"/>
      <c r="EL165" s="810"/>
      <c r="EM165" s="812"/>
      <c r="EN165" s="824"/>
      <c r="EP165" s="809"/>
      <c r="EQ165" s="810"/>
      <c r="ER165" s="810"/>
      <c r="ES165" s="810"/>
      <c r="ET165" s="810"/>
      <c r="EU165" s="812"/>
      <c r="EV165" s="824"/>
      <c r="EX165" s="809"/>
      <c r="EY165" s="810"/>
      <c r="EZ165" s="810"/>
      <c r="FA165" s="810"/>
      <c r="FB165" s="810"/>
      <c r="FC165" s="812"/>
      <c r="FD165" s="824"/>
      <c r="FF165" s="809"/>
      <c r="FG165" s="810"/>
      <c r="FH165" s="810"/>
      <c r="FI165" s="810"/>
      <c r="FJ165" s="810"/>
      <c r="FK165" s="812"/>
      <c r="FL165" s="824"/>
      <c r="FN165" s="809"/>
      <c r="FO165" s="810"/>
      <c r="FP165" s="810"/>
      <c r="FQ165" s="810"/>
      <c r="FR165" s="810"/>
      <c r="FS165" s="812"/>
      <c r="FT165" s="824"/>
      <c r="FV165" s="809"/>
      <c r="FW165" s="810"/>
      <c r="FX165" s="810"/>
      <c r="FY165" s="810"/>
      <c r="FZ165" s="810"/>
      <c r="GA165" s="812"/>
      <c r="GB165" s="824"/>
      <c r="GD165" s="809"/>
      <c r="GE165" s="810"/>
      <c r="GF165" s="810"/>
      <c r="GG165" s="810"/>
      <c r="GH165" s="810"/>
      <c r="GI165" s="812"/>
      <c r="GJ165" s="824"/>
      <c r="GL165" s="809"/>
      <c r="GM165" s="810"/>
      <c r="GN165" s="810"/>
      <c r="GO165" s="810"/>
      <c r="GP165" s="810"/>
      <c r="GQ165" s="812"/>
      <c r="GR165" s="824"/>
      <c r="GT165" s="809"/>
      <c r="GU165" s="810"/>
      <c r="GV165" s="810"/>
      <c r="GW165" s="810"/>
      <c r="GX165" s="810"/>
      <c r="GY165" s="812"/>
    </row>
    <row r="166" spans="1:207" ht="3.75" customHeight="1" x14ac:dyDescent="0.3">
      <c r="A166" s="808"/>
      <c r="H166" s="825"/>
      <c r="J166" s="809"/>
      <c r="K166" s="810"/>
      <c r="L166" s="810"/>
      <c r="M166" s="810"/>
      <c r="N166" s="810"/>
      <c r="O166" s="825"/>
      <c r="P166" s="808"/>
      <c r="R166" s="809"/>
      <c r="S166" s="810"/>
      <c r="T166" s="810"/>
      <c r="U166" s="810"/>
      <c r="V166" s="810"/>
      <c r="W166" s="825"/>
      <c r="X166" s="808"/>
      <c r="Z166" s="809"/>
      <c r="AA166" s="810"/>
      <c r="AB166" s="810"/>
      <c r="AC166" s="810"/>
      <c r="AD166" s="810"/>
      <c r="AE166" s="825"/>
      <c r="AF166" s="808"/>
      <c r="AH166" s="809"/>
      <c r="AI166" s="810"/>
      <c r="AJ166" s="810"/>
      <c r="AK166" s="810"/>
      <c r="AL166" s="810"/>
      <c r="AM166" s="825"/>
      <c r="AN166" s="808"/>
      <c r="AP166" s="809"/>
      <c r="AQ166" s="810"/>
      <c r="AR166" s="810"/>
      <c r="AS166" s="810"/>
      <c r="AT166" s="810"/>
      <c r="AU166" s="825"/>
      <c r="AV166" s="808"/>
      <c r="AX166" s="809"/>
      <c r="AY166" s="810"/>
      <c r="AZ166" s="810"/>
      <c r="BA166" s="810"/>
      <c r="BB166" s="810"/>
      <c r="BC166" s="825"/>
      <c r="BD166" s="808"/>
      <c r="BF166" s="809"/>
      <c r="BG166" s="810"/>
      <c r="BH166" s="810"/>
      <c r="BI166" s="810"/>
      <c r="BJ166" s="810"/>
      <c r="BK166" s="825"/>
      <c r="BL166" s="808"/>
      <c r="BN166" s="809"/>
      <c r="BO166" s="810"/>
      <c r="BP166" s="810"/>
      <c r="BQ166" s="810"/>
      <c r="BR166" s="810"/>
      <c r="BS166" s="825"/>
      <c r="BT166" s="808"/>
      <c r="BV166" s="809"/>
      <c r="BW166" s="810"/>
      <c r="BX166" s="810"/>
      <c r="BY166" s="810"/>
      <c r="BZ166" s="810"/>
      <c r="CA166" s="825"/>
      <c r="CB166" s="808"/>
      <c r="CD166" s="809"/>
      <c r="CE166" s="810"/>
      <c r="CF166" s="810"/>
      <c r="CG166" s="810"/>
      <c r="CH166" s="810"/>
      <c r="CI166" s="825"/>
      <c r="CJ166" s="808"/>
      <c r="CL166" s="809"/>
      <c r="CM166" s="810"/>
      <c r="CN166" s="810"/>
      <c r="CO166" s="810"/>
      <c r="CP166" s="810"/>
      <c r="CQ166" s="825"/>
      <c r="CR166" s="808"/>
      <c r="CT166" s="809"/>
      <c r="CU166" s="810"/>
      <c r="CV166" s="810"/>
      <c r="CW166" s="810"/>
      <c r="CX166" s="810"/>
      <c r="CY166" s="825"/>
      <c r="CZ166" s="808"/>
      <c r="DB166" s="809"/>
      <c r="DC166" s="810"/>
      <c r="DD166" s="810"/>
      <c r="DE166" s="810"/>
      <c r="DF166" s="810"/>
      <c r="DG166" s="825"/>
      <c r="DH166" s="808"/>
      <c r="DJ166" s="809"/>
      <c r="DK166" s="810"/>
      <c r="DL166" s="810"/>
      <c r="DM166" s="810"/>
      <c r="DN166" s="810"/>
      <c r="DO166" s="825"/>
      <c r="DP166" s="808"/>
      <c r="DR166" s="809"/>
      <c r="DS166" s="810"/>
      <c r="DT166" s="810"/>
      <c r="DU166" s="810"/>
      <c r="DV166" s="810"/>
      <c r="DW166" s="825"/>
      <c r="DX166" s="808"/>
      <c r="DZ166" s="809"/>
      <c r="EA166" s="810"/>
      <c r="EB166" s="810"/>
      <c r="EC166" s="810"/>
      <c r="ED166" s="810"/>
      <c r="EE166" s="825"/>
      <c r="EF166" s="808"/>
      <c r="EH166" s="809"/>
      <c r="EI166" s="810"/>
      <c r="EJ166" s="810"/>
      <c r="EK166" s="810"/>
      <c r="EL166" s="810"/>
      <c r="EM166" s="825"/>
      <c r="EN166" s="808"/>
      <c r="EP166" s="809"/>
      <c r="EQ166" s="810"/>
      <c r="ER166" s="810"/>
      <c r="ES166" s="810"/>
      <c r="ET166" s="810"/>
      <c r="EU166" s="825"/>
      <c r="EV166" s="808"/>
      <c r="EX166" s="809"/>
      <c r="EY166" s="810"/>
      <c r="EZ166" s="810"/>
      <c r="FA166" s="810"/>
      <c r="FB166" s="810"/>
      <c r="FC166" s="825"/>
      <c r="FD166" s="808"/>
      <c r="FF166" s="809"/>
      <c r="FG166" s="810"/>
      <c r="FH166" s="810"/>
      <c r="FI166" s="810"/>
      <c r="FJ166" s="810"/>
      <c r="FK166" s="825"/>
      <c r="FL166" s="808"/>
      <c r="FN166" s="809"/>
      <c r="FO166" s="810"/>
      <c r="FP166" s="810"/>
      <c r="FQ166" s="810"/>
      <c r="FR166" s="810"/>
      <c r="FS166" s="825"/>
      <c r="FT166" s="808"/>
      <c r="FV166" s="809"/>
      <c r="FW166" s="810"/>
      <c r="FX166" s="810"/>
      <c r="FY166" s="810"/>
      <c r="FZ166" s="810"/>
      <c r="GA166" s="825"/>
      <c r="GB166" s="808"/>
      <c r="GD166" s="809"/>
      <c r="GE166" s="810"/>
      <c r="GF166" s="810"/>
      <c r="GG166" s="810"/>
      <c r="GH166" s="810"/>
      <c r="GI166" s="825"/>
      <c r="GJ166" s="808"/>
      <c r="GL166" s="809"/>
      <c r="GM166" s="810"/>
      <c r="GN166" s="810"/>
      <c r="GO166" s="810"/>
      <c r="GP166" s="810"/>
      <c r="GQ166" s="825"/>
      <c r="GR166" s="808"/>
      <c r="GT166" s="809"/>
      <c r="GU166" s="810"/>
      <c r="GV166" s="810"/>
      <c r="GW166" s="810"/>
      <c r="GX166" s="810"/>
      <c r="GY166" s="825"/>
    </row>
    <row r="167" spans="1:207" ht="13.5" customHeight="1" x14ac:dyDescent="0.3">
      <c r="A167" s="808" t="s">
        <v>116</v>
      </c>
      <c r="C167" s="809" t="s">
        <v>4</v>
      </c>
      <c r="E167" s="810" t="str">
        <f>E7</f>
        <v>MES:</v>
      </c>
      <c r="F167" s="810" t="str">
        <f>F7</f>
        <v>AGOSTO</v>
      </c>
      <c r="G167" s="810" t="str">
        <f>G128</f>
        <v xml:space="preserve">                                VIGENCIA FISCAL:      2017</v>
      </c>
      <c r="H167" s="812"/>
      <c r="J167" s="809"/>
      <c r="K167" s="810"/>
      <c r="L167" s="810"/>
      <c r="M167" s="810"/>
      <c r="N167" s="810"/>
      <c r="O167" s="812"/>
      <c r="P167" s="808"/>
      <c r="R167" s="809"/>
      <c r="S167" s="810"/>
      <c r="T167" s="810"/>
      <c r="U167" s="810"/>
      <c r="V167" s="810"/>
      <c r="W167" s="812"/>
      <c r="X167" s="808"/>
      <c r="Z167" s="809"/>
      <c r="AA167" s="810"/>
      <c r="AB167" s="810"/>
      <c r="AC167" s="810"/>
      <c r="AD167" s="810"/>
      <c r="AE167" s="812"/>
      <c r="AF167" s="808"/>
      <c r="AH167" s="809"/>
      <c r="AI167" s="810"/>
      <c r="AJ167" s="810"/>
      <c r="AK167" s="810"/>
      <c r="AL167" s="810"/>
      <c r="AM167" s="812"/>
      <c r="AN167" s="808"/>
      <c r="AP167" s="809"/>
      <c r="AQ167" s="810"/>
      <c r="AR167" s="810"/>
      <c r="AS167" s="810"/>
      <c r="AT167" s="810"/>
      <c r="AU167" s="812"/>
      <c r="AV167" s="808"/>
      <c r="AX167" s="809"/>
      <c r="AY167" s="810"/>
      <c r="AZ167" s="810"/>
      <c r="BA167" s="810"/>
      <c r="BB167" s="810"/>
      <c r="BC167" s="812"/>
      <c r="BD167" s="808"/>
      <c r="BF167" s="809"/>
      <c r="BG167" s="810"/>
      <c r="BH167" s="810"/>
      <c r="BI167" s="810"/>
      <c r="BJ167" s="810"/>
      <c r="BK167" s="812"/>
      <c r="BL167" s="808"/>
      <c r="BN167" s="809"/>
      <c r="BO167" s="810"/>
      <c r="BP167" s="810"/>
      <c r="BQ167" s="810"/>
      <c r="BR167" s="810"/>
      <c r="BS167" s="812"/>
      <c r="BT167" s="808"/>
      <c r="BV167" s="809"/>
      <c r="BW167" s="810"/>
      <c r="BX167" s="810"/>
      <c r="BY167" s="810"/>
      <c r="BZ167" s="810"/>
      <c r="CA167" s="812"/>
      <c r="CB167" s="808"/>
      <c r="CD167" s="809"/>
      <c r="CE167" s="810"/>
      <c r="CF167" s="810"/>
      <c r="CG167" s="810"/>
      <c r="CH167" s="810"/>
      <c r="CI167" s="812"/>
      <c r="CJ167" s="808"/>
      <c r="CL167" s="809"/>
      <c r="CM167" s="810"/>
      <c r="CN167" s="810"/>
      <c r="CO167" s="810"/>
      <c r="CP167" s="810"/>
      <c r="CQ167" s="812"/>
      <c r="CR167" s="808"/>
      <c r="CT167" s="809"/>
      <c r="CU167" s="810"/>
      <c r="CV167" s="810"/>
      <c r="CW167" s="810"/>
      <c r="CX167" s="810"/>
      <c r="CY167" s="812"/>
      <c r="CZ167" s="808"/>
      <c r="DB167" s="809"/>
      <c r="DC167" s="810"/>
      <c r="DD167" s="810"/>
      <c r="DE167" s="810"/>
      <c r="DF167" s="810"/>
      <c r="DG167" s="812"/>
      <c r="DH167" s="808"/>
      <c r="DJ167" s="809"/>
      <c r="DK167" s="810"/>
      <c r="DL167" s="810"/>
      <c r="DM167" s="810"/>
      <c r="DN167" s="810"/>
      <c r="DO167" s="812"/>
      <c r="DP167" s="808"/>
      <c r="DR167" s="809"/>
      <c r="DS167" s="810"/>
      <c r="DT167" s="810"/>
      <c r="DU167" s="810"/>
      <c r="DV167" s="810"/>
      <c r="DW167" s="812"/>
      <c r="DX167" s="808"/>
      <c r="DZ167" s="809"/>
      <c r="EA167" s="810"/>
      <c r="EB167" s="810"/>
      <c r="EC167" s="810"/>
      <c r="ED167" s="810"/>
      <c r="EE167" s="812"/>
      <c r="EF167" s="808"/>
      <c r="EH167" s="809"/>
      <c r="EI167" s="810"/>
      <c r="EJ167" s="810"/>
      <c r="EK167" s="810"/>
      <c r="EL167" s="810"/>
      <c r="EM167" s="812"/>
      <c r="EN167" s="808"/>
      <c r="EP167" s="809"/>
      <c r="EQ167" s="810"/>
      <c r="ER167" s="810"/>
      <c r="ES167" s="810"/>
      <c r="ET167" s="810"/>
      <c r="EU167" s="812"/>
      <c r="EV167" s="808"/>
      <c r="EX167" s="809"/>
      <c r="EY167" s="810"/>
      <c r="EZ167" s="810"/>
      <c r="FA167" s="810"/>
      <c r="FB167" s="810"/>
      <c r="FC167" s="812"/>
      <c r="FD167" s="808"/>
      <c r="FF167" s="809"/>
      <c r="FG167" s="810"/>
      <c r="FH167" s="810"/>
      <c r="FI167" s="810"/>
      <c r="FJ167" s="810"/>
      <c r="FK167" s="812"/>
      <c r="FL167" s="808"/>
      <c r="FN167" s="809"/>
      <c r="FO167" s="810"/>
      <c r="FP167" s="810"/>
      <c r="FQ167" s="810"/>
      <c r="FR167" s="810"/>
      <c r="FS167" s="812"/>
      <c r="FT167" s="808"/>
      <c r="FV167" s="809"/>
      <c r="FW167" s="810"/>
      <c r="FX167" s="810"/>
      <c r="FY167" s="810"/>
      <c r="FZ167" s="810"/>
      <c r="GA167" s="812"/>
      <c r="GB167" s="808"/>
      <c r="GD167" s="809"/>
      <c r="GE167" s="810"/>
      <c r="GF167" s="810"/>
      <c r="GG167" s="810"/>
      <c r="GH167" s="810"/>
      <c r="GI167" s="812"/>
      <c r="GJ167" s="808"/>
      <c r="GL167" s="809"/>
      <c r="GM167" s="810"/>
      <c r="GN167" s="810"/>
      <c r="GO167" s="810"/>
      <c r="GP167" s="810"/>
      <c r="GQ167" s="812"/>
      <c r="GR167" s="808"/>
      <c r="GT167" s="809"/>
      <c r="GU167" s="810"/>
      <c r="GV167" s="810"/>
      <c r="GW167" s="810"/>
      <c r="GX167" s="810"/>
      <c r="GY167" s="812"/>
    </row>
    <row r="168" spans="1:207" ht="11.25" customHeight="1" thickBot="1" x14ac:dyDescent="0.35">
      <c r="A168" s="808"/>
      <c r="H168" s="812"/>
      <c r="J168" s="809"/>
      <c r="K168" s="810"/>
      <c r="L168" s="810"/>
      <c r="M168" s="810"/>
      <c r="N168" s="810"/>
      <c r="O168" s="812"/>
      <c r="P168" s="808"/>
      <c r="R168" s="809"/>
      <c r="S168" s="810"/>
      <c r="T168" s="810"/>
      <c r="U168" s="810"/>
      <c r="V168" s="810"/>
      <c r="W168" s="812"/>
      <c r="X168" s="808"/>
      <c r="Z168" s="809"/>
      <c r="AA168" s="810"/>
      <c r="AB168" s="810"/>
      <c r="AC168" s="810"/>
      <c r="AD168" s="810"/>
      <c r="AE168" s="812"/>
      <c r="AF168" s="808"/>
      <c r="AH168" s="809"/>
      <c r="AI168" s="810"/>
      <c r="AJ168" s="810"/>
      <c r="AK168" s="810"/>
      <c r="AL168" s="810"/>
      <c r="AM168" s="812"/>
      <c r="AN168" s="808"/>
      <c r="AP168" s="809"/>
      <c r="AQ168" s="810"/>
      <c r="AR168" s="810"/>
      <c r="AS168" s="810"/>
      <c r="AT168" s="810"/>
      <c r="AU168" s="812"/>
      <c r="AV168" s="808"/>
      <c r="AX168" s="809"/>
      <c r="AY168" s="810"/>
      <c r="AZ168" s="810"/>
      <c r="BA168" s="810"/>
      <c r="BB168" s="810"/>
      <c r="BC168" s="812"/>
      <c r="BD168" s="808"/>
      <c r="BF168" s="809"/>
      <c r="BG168" s="810"/>
      <c r="BH168" s="810"/>
      <c r="BI168" s="810"/>
      <c r="BJ168" s="810"/>
      <c r="BK168" s="812"/>
      <c r="BL168" s="808"/>
      <c r="BN168" s="809"/>
      <c r="BO168" s="810"/>
      <c r="BP168" s="810"/>
      <c r="BQ168" s="810"/>
      <c r="BR168" s="810"/>
      <c r="BS168" s="812"/>
      <c r="BT168" s="808"/>
      <c r="BV168" s="809"/>
      <c r="BW168" s="810"/>
      <c r="BX168" s="810"/>
      <c r="BY168" s="810"/>
      <c r="BZ168" s="810"/>
      <c r="CA168" s="812"/>
      <c r="CB168" s="808"/>
      <c r="CD168" s="809"/>
      <c r="CE168" s="810"/>
      <c r="CF168" s="810"/>
      <c r="CG168" s="810"/>
      <c r="CH168" s="810"/>
      <c r="CI168" s="812"/>
      <c r="CJ168" s="808"/>
      <c r="CL168" s="809"/>
      <c r="CM168" s="810"/>
      <c r="CN168" s="810"/>
      <c r="CO168" s="810"/>
      <c r="CP168" s="810"/>
      <c r="CQ168" s="812"/>
      <c r="CR168" s="808"/>
      <c r="CT168" s="809"/>
      <c r="CU168" s="810"/>
      <c r="CV168" s="810"/>
      <c r="CW168" s="810"/>
      <c r="CX168" s="810"/>
      <c r="CY168" s="812"/>
      <c r="CZ168" s="808"/>
      <c r="DB168" s="809"/>
      <c r="DC168" s="810"/>
      <c r="DD168" s="810"/>
      <c r="DE168" s="810"/>
      <c r="DF168" s="810"/>
      <c r="DG168" s="812"/>
      <c r="DH168" s="808"/>
      <c r="DJ168" s="809"/>
      <c r="DK168" s="810"/>
      <c r="DL168" s="810"/>
      <c r="DM168" s="810"/>
      <c r="DN168" s="810"/>
      <c r="DO168" s="812"/>
      <c r="DP168" s="808"/>
      <c r="DR168" s="809"/>
      <c r="DS168" s="810"/>
      <c r="DT168" s="810"/>
      <c r="DU168" s="810"/>
      <c r="DV168" s="810"/>
      <c r="DW168" s="812"/>
      <c r="DX168" s="808"/>
      <c r="DZ168" s="809"/>
      <c r="EA168" s="810"/>
      <c r="EB168" s="810"/>
      <c r="EC168" s="810"/>
      <c r="ED168" s="810"/>
      <c r="EE168" s="812"/>
      <c r="EF168" s="808"/>
      <c r="EH168" s="809"/>
      <c r="EI168" s="810"/>
      <c r="EJ168" s="810"/>
      <c r="EK168" s="810"/>
      <c r="EL168" s="810"/>
      <c r="EM168" s="812"/>
      <c r="EN168" s="808"/>
      <c r="EP168" s="809"/>
      <c r="EQ168" s="810"/>
      <c r="ER168" s="810"/>
      <c r="ES168" s="810"/>
      <c r="ET168" s="810"/>
      <c r="EU168" s="812"/>
      <c r="EV168" s="808"/>
      <c r="EX168" s="809"/>
      <c r="EY168" s="810"/>
      <c r="EZ168" s="810"/>
      <c r="FA168" s="810"/>
      <c r="FB168" s="810"/>
      <c r="FC168" s="812"/>
      <c r="FD168" s="808"/>
      <c r="FF168" s="809"/>
      <c r="FG168" s="810"/>
      <c r="FH168" s="810"/>
      <c r="FI168" s="810"/>
      <c r="FJ168" s="810"/>
      <c r="FK168" s="812"/>
      <c r="FL168" s="808"/>
      <c r="FN168" s="809"/>
      <c r="FO168" s="810"/>
      <c r="FP168" s="810"/>
      <c r="FQ168" s="810"/>
      <c r="FR168" s="810"/>
      <c r="FS168" s="812"/>
      <c r="FT168" s="808"/>
      <c r="FV168" s="809"/>
      <c r="FW168" s="810"/>
      <c r="FX168" s="810"/>
      <c r="FY168" s="810"/>
      <c r="FZ168" s="810"/>
      <c r="GA168" s="812"/>
      <c r="GB168" s="808"/>
      <c r="GD168" s="809"/>
      <c r="GE168" s="810"/>
      <c r="GF168" s="810"/>
      <c r="GG168" s="810"/>
      <c r="GH168" s="810"/>
      <c r="GI168" s="812"/>
      <c r="GJ168" s="808"/>
      <c r="GL168" s="809"/>
      <c r="GM168" s="810"/>
      <c r="GN168" s="810"/>
      <c r="GO168" s="810"/>
      <c r="GP168" s="810"/>
      <c r="GQ168" s="812"/>
      <c r="GR168" s="808"/>
      <c r="GT168" s="809"/>
      <c r="GU168" s="810"/>
      <c r="GV168" s="810"/>
      <c r="GW168" s="810"/>
      <c r="GX168" s="810"/>
      <c r="GY168" s="812"/>
    </row>
    <row r="169" spans="1:207" ht="27" customHeight="1" thickBot="1" x14ac:dyDescent="0.35">
      <c r="A169" s="872" t="s">
        <v>119</v>
      </c>
      <c r="B169" s="832"/>
      <c r="C169" s="833" t="s">
        <v>120</v>
      </c>
      <c r="D169" s="834" t="s">
        <v>121</v>
      </c>
      <c r="E169" s="834" t="s">
        <v>122</v>
      </c>
      <c r="F169" s="834" t="s">
        <v>123</v>
      </c>
      <c r="G169" s="834" t="s">
        <v>124</v>
      </c>
      <c r="H169" s="835" t="s">
        <v>125</v>
      </c>
    </row>
    <row r="170" spans="1:207" ht="81.75" customHeight="1" x14ac:dyDescent="0.3">
      <c r="A170" s="842">
        <v>240106009</v>
      </c>
      <c r="B170" s="843">
        <v>13</v>
      </c>
      <c r="C170" s="844" t="s">
        <v>182</v>
      </c>
      <c r="D170" s="845">
        <v>40000000000</v>
      </c>
      <c r="E170" s="769">
        <v>40000000000</v>
      </c>
      <c r="F170" s="845">
        <v>40000000000</v>
      </c>
      <c r="G170" s="845">
        <v>40000000000</v>
      </c>
      <c r="H170" s="846">
        <v>0</v>
      </c>
    </row>
    <row r="171" spans="1:207" ht="93.75" customHeight="1" x14ac:dyDescent="0.3">
      <c r="A171" s="793">
        <v>240106009</v>
      </c>
      <c r="B171" s="794">
        <v>11</v>
      </c>
      <c r="C171" s="795" t="s">
        <v>182</v>
      </c>
      <c r="D171" s="769">
        <v>5741762205</v>
      </c>
      <c r="E171" s="769">
        <v>234268481</v>
      </c>
      <c r="F171" s="769">
        <v>234268481</v>
      </c>
      <c r="G171" s="769">
        <v>234268481</v>
      </c>
      <c r="H171" s="770">
        <v>0</v>
      </c>
    </row>
    <row r="172" spans="1:207" ht="45" customHeight="1" x14ac:dyDescent="0.3">
      <c r="A172" s="793">
        <v>2401060010</v>
      </c>
      <c r="B172" s="794">
        <v>10</v>
      </c>
      <c r="C172" s="795" t="s">
        <v>183</v>
      </c>
      <c r="D172" s="769">
        <v>23681967660</v>
      </c>
      <c r="E172" s="769">
        <v>23681967660</v>
      </c>
      <c r="F172" s="769">
        <v>23681967660</v>
      </c>
      <c r="G172" s="769">
        <v>22305828</v>
      </c>
      <c r="H172" s="770">
        <v>22305828</v>
      </c>
    </row>
    <row r="173" spans="1:207" ht="50.25" customHeight="1" x14ac:dyDescent="0.3">
      <c r="A173" s="793">
        <v>2401060010</v>
      </c>
      <c r="B173" s="794">
        <v>13</v>
      </c>
      <c r="C173" s="795" t="s">
        <v>183</v>
      </c>
      <c r="D173" s="769">
        <v>20000000000</v>
      </c>
      <c r="E173" s="769">
        <v>20000000000</v>
      </c>
      <c r="F173" s="769">
        <v>20000000000</v>
      </c>
      <c r="G173" s="769">
        <v>0</v>
      </c>
      <c r="H173" s="770">
        <v>0</v>
      </c>
    </row>
    <row r="174" spans="1:207" ht="48" customHeight="1" x14ac:dyDescent="0.3">
      <c r="A174" s="793">
        <v>2401060010</v>
      </c>
      <c r="B174" s="794">
        <v>11</v>
      </c>
      <c r="C174" s="795" t="s">
        <v>183</v>
      </c>
      <c r="D174" s="769">
        <v>1172988983</v>
      </c>
      <c r="E174" s="769">
        <v>1172988983</v>
      </c>
      <c r="F174" s="769">
        <v>1172988983</v>
      </c>
      <c r="G174" s="769">
        <v>0</v>
      </c>
      <c r="H174" s="770">
        <v>0</v>
      </c>
    </row>
    <row r="175" spans="1:207" ht="79.5" customHeight="1" x14ac:dyDescent="0.3">
      <c r="A175" s="793">
        <v>2401060011</v>
      </c>
      <c r="B175" s="794">
        <v>10</v>
      </c>
      <c r="C175" s="795" t="s">
        <v>184</v>
      </c>
      <c r="D175" s="769">
        <v>6474653378</v>
      </c>
      <c r="E175" s="769">
        <v>6474653378</v>
      </c>
      <c r="F175" s="769">
        <v>6474653378</v>
      </c>
      <c r="G175" s="769">
        <v>6474653378</v>
      </c>
      <c r="H175" s="770">
        <v>0</v>
      </c>
    </row>
    <row r="176" spans="1:207" ht="33.75" customHeight="1" x14ac:dyDescent="0.3">
      <c r="A176" s="793">
        <v>2401060012</v>
      </c>
      <c r="B176" s="794">
        <v>11</v>
      </c>
      <c r="C176" s="795" t="s">
        <v>83</v>
      </c>
      <c r="D176" s="769">
        <f>397814102722+94582265090</f>
        <v>492396367812</v>
      </c>
      <c r="E176" s="769">
        <f>37814102722+94582265090</f>
        <v>132396367812</v>
      </c>
      <c r="F176" s="769">
        <f>37814102722+94582265090</f>
        <v>132396367812</v>
      </c>
      <c r="G176" s="769">
        <v>0</v>
      </c>
      <c r="H176" s="770">
        <v>0</v>
      </c>
    </row>
    <row r="177" spans="1:8" ht="47.25" customHeight="1" x14ac:dyDescent="0.3">
      <c r="A177" s="793">
        <v>2401060031</v>
      </c>
      <c r="B177" s="794">
        <v>10</v>
      </c>
      <c r="C177" s="795" t="s">
        <v>185</v>
      </c>
      <c r="D177" s="769">
        <v>11348399141</v>
      </c>
      <c r="E177" s="769">
        <v>0</v>
      </c>
      <c r="F177" s="769">
        <v>0</v>
      </c>
      <c r="G177" s="769">
        <v>0</v>
      </c>
      <c r="H177" s="770">
        <v>0</v>
      </c>
    </row>
    <row r="178" spans="1:8" ht="45.75" customHeight="1" x14ac:dyDescent="0.3">
      <c r="A178" s="793">
        <v>240160031</v>
      </c>
      <c r="B178" s="794">
        <v>20</v>
      </c>
      <c r="C178" s="795" t="s">
        <v>185</v>
      </c>
      <c r="D178" s="769">
        <v>50000000000</v>
      </c>
      <c r="E178" s="769">
        <v>11711640000</v>
      </c>
      <c r="F178" s="769">
        <v>0</v>
      </c>
      <c r="G178" s="769">
        <v>0</v>
      </c>
      <c r="H178" s="770">
        <v>0</v>
      </c>
    </row>
    <row r="179" spans="1:8" ht="13.5" customHeight="1" x14ac:dyDescent="0.3">
      <c r="A179" s="793">
        <v>2404</v>
      </c>
      <c r="B179" s="794"/>
      <c r="C179" s="795" t="s">
        <v>186</v>
      </c>
      <c r="D179" s="769">
        <f>+D180</f>
        <v>123854526966</v>
      </c>
      <c r="E179" s="769">
        <f>+E180</f>
        <v>104412682787</v>
      </c>
      <c r="F179" s="769">
        <f>+F180</f>
        <v>103282233019</v>
      </c>
      <c r="G179" s="769">
        <f>+G180</f>
        <v>27766310664</v>
      </c>
      <c r="H179" s="770">
        <f>+H180</f>
        <v>27766310664</v>
      </c>
    </row>
    <row r="180" spans="1:8" ht="13.5" customHeight="1" x14ac:dyDescent="0.3">
      <c r="A180" s="793">
        <v>24040600</v>
      </c>
      <c r="B180" s="794"/>
      <c r="C180" s="795" t="s">
        <v>78</v>
      </c>
      <c r="D180" s="769">
        <f>SUM(D181:D183)</f>
        <v>123854526966</v>
      </c>
      <c r="E180" s="769">
        <f>SUM(E181:E183)</f>
        <v>104412682787</v>
      </c>
      <c r="F180" s="769">
        <f>SUM(F181:F183)</f>
        <v>103282233019</v>
      </c>
      <c r="G180" s="769">
        <f>SUM(G181:G183)</f>
        <v>27766310664</v>
      </c>
      <c r="H180" s="770">
        <f>SUM(H181:H183)</f>
        <v>27766310664</v>
      </c>
    </row>
    <row r="181" spans="1:8" ht="43.5" customHeight="1" x14ac:dyDescent="0.3">
      <c r="A181" s="793">
        <v>240406001</v>
      </c>
      <c r="B181" s="794">
        <v>10</v>
      </c>
      <c r="C181" s="795" t="s">
        <v>89</v>
      </c>
      <c r="D181" s="769">
        <v>25752084287</v>
      </c>
      <c r="E181" s="769">
        <v>25256687215</v>
      </c>
      <c r="F181" s="769">
        <v>25136099823</v>
      </c>
      <c r="G181" s="769">
        <v>1211663863</v>
      </c>
      <c r="H181" s="770">
        <v>1211663863</v>
      </c>
    </row>
    <row r="182" spans="1:8" ht="45" customHeight="1" x14ac:dyDescent="0.3">
      <c r="A182" s="793">
        <v>240406001</v>
      </c>
      <c r="B182" s="794">
        <v>13</v>
      </c>
      <c r="C182" s="795" t="s">
        <v>89</v>
      </c>
      <c r="D182" s="769">
        <v>30000000000</v>
      </c>
      <c r="E182" s="769">
        <v>19549065863</v>
      </c>
      <c r="F182" s="769">
        <v>18547075809</v>
      </c>
      <c r="G182" s="769">
        <v>0</v>
      </c>
      <c r="H182" s="770">
        <v>0</v>
      </c>
    </row>
    <row r="183" spans="1:8" ht="45" customHeight="1" x14ac:dyDescent="0.3">
      <c r="A183" s="793">
        <v>240406001</v>
      </c>
      <c r="B183" s="794">
        <v>20</v>
      </c>
      <c r="C183" s="795" t="s">
        <v>89</v>
      </c>
      <c r="D183" s="769">
        <v>68102442679</v>
      </c>
      <c r="E183" s="769">
        <v>59606929709</v>
      </c>
      <c r="F183" s="769">
        <v>59599057387</v>
      </c>
      <c r="G183" s="769">
        <v>26554646801</v>
      </c>
      <c r="H183" s="770">
        <v>26554646801</v>
      </c>
    </row>
    <row r="184" spans="1:8" ht="15.6" x14ac:dyDescent="0.3">
      <c r="A184" s="793">
        <v>2405</v>
      </c>
      <c r="B184" s="794"/>
      <c r="C184" s="795" t="s">
        <v>187</v>
      </c>
      <c r="D184" s="769">
        <f>+D185</f>
        <v>3500000000</v>
      </c>
      <c r="E184" s="769">
        <f>+E185</f>
        <v>2966697459</v>
      </c>
      <c r="F184" s="769">
        <f>+F185</f>
        <v>1815975045</v>
      </c>
      <c r="G184" s="769">
        <f>+G185</f>
        <v>1294379109</v>
      </c>
      <c r="H184" s="770">
        <f>+H185</f>
        <v>1294379109</v>
      </c>
    </row>
    <row r="185" spans="1:8" ht="16.5" customHeight="1" thickBot="1" x14ac:dyDescent="0.35">
      <c r="A185" s="847">
        <v>24050600</v>
      </c>
      <c r="B185" s="848"/>
      <c r="C185" s="849" t="s">
        <v>78</v>
      </c>
      <c r="D185" s="850">
        <f>+D196</f>
        <v>3500000000</v>
      </c>
      <c r="E185" s="850">
        <f>+E196</f>
        <v>2966697459</v>
      </c>
      <c r="F185" s="850">
        <f>+F196</f>
        <v>1815975045</v>
      </c>
      <c r="G185" s="850">
        <f>+G196</f>
        <v>1294379109</v>
      </c>
      <c r="H185" s="851">
        <f>+H196</f>
        <v>1294379109</v>
      </c>
    </row>
    <row r="186" spans="1:8" ht="6" customHeight="1" thickBot="1" x14ac:dyDescent="0.35">
      <c r="A186" s="819"/>
      <c r="B186" s="819"/>
      <c r="C186" s="820"/>
      <c r="D186" s="811"/>
      <c r="E186" s="811"/>
      <c r="F186" s="811"/>
      <c r="G186" s="811"/>
      <c r="H186" s="811"/>
    </row>
    <row r="187" spans="1:8" x14ac:dyDescent="0.3">
      <c r="A187" s="2019" t="s">
        <v>1</v>
      </c>
      <c r="B187" s="2020"/>
      <c r="C187" s="2020"/>
      <c r="D187" s="2020"/>
      <c r="E187" s="2020"/>
      <c r="F187" s="2020"/>
      <c r="G187" s="2020"/>
      <c r="H187" s="2021"/>
    </row>
    <row r="188" spans="1:8" ht="12" customHeight="1" x14ac:dyDescent="0.3">
      <c r="A188" s="2013" t="s">
        <v>115</v>
      </c>
      <c r="B188" s="2014"/>
      <c r="C188" s="2014"/>
      <c r="D188" s="2014"/>
      <c r="E188" s="2014"/>
      <c r="F188" s="2014"/>
      <c r="G188" s="2014"/>
      <c r="H188" s="2015"/>
    </row>
    <row r="189" spans="1:8" ht="1.5" hidden="1" customHeight="1" x14ac:dyDescent="0.3">
      <c r="A189" s="808"/>
      <c r="H189" s="812"/>
    </row>
    <row r="190" spans="1:8" ht="12" customHeight="1" x14ac:dyDescent="0.3">
      <c r="A190" s="824" t="s">
        <v>0</v>
      </c>
      <c r="H190" s="812"/>
    </row>
    <row r="191" spans="1:8" ht="2.25" hidden="1" customHeight="1" x14ac:dyDescent="0.3">
      <c r="A191" s="808"/>
      <c r="H191" s="825"/>
    </row>
    <row r="192" spans="1:8" ht="15.75" customHeight="1" thickBot="1" x14ac:dyDescent="0.35">
      <c r="A192" s="808" t="s">
        <v>116</v>
      </c>
      <c r="C192" s="809" t="s">
        <v>4</v>
      </c>
      <c r="E192" s="810" t="str">
        <f>E128</f>
        <v>MES:</v>
      </c>
      <c r="F192" s="810" t="str">
        <f>F7</f>
        <v>AGOSTO</v>
      </c>
      <c r="G192" s="810" t="str">
        <f>G167</f>
        <v xml:space="preserve">                                VIGENCIA FISCAL:      2017</v>
      </c>
      <c r="H192" s="812"/>
    </row>
    <row r="193" spans="1:15" ht="3" hidden="1" customHeight="1" thickBot="1" x14ac:dyDescent="0.35">
      <c r="A193" s="808"/>
      <c r="H193" s="812"/>
    </row>
    <row r="194" spans="1:15" ht="15" customHeight="1" thickBot="1" x14ac:dyDescent="0.35">
      <c r="A194" s="857"/>
      <c r="B194" s="858"/>
      <c r="C194" s="859"/>
      <c r="D194" s="860"/>
      <c r="E194" s="860"/>
      <c r="F194" s="860"/>
      <c r="G194" s="860"/>
      <c r="H194" s="861"/>
    </row>
    <row r="195" spans="1:15" ht="27.75" customHeight="1" thickBot="1" x14ac:dyDescent="0.35">
      <c r="A195" s="872" t="s">
        <v>119</v>
      </c>
      <c r="B195" s="832"/>
      <c r="C195" s="833" t="s">
        <v>120</v>
      </c>
      <c r="D195" s="834" t="s">
        <v>121</v>
      </c>
      <c r="E195" s="834" t="s">
        <v>122</v>
      </c>
      <c r="F195" s="834" t="s">
        <v>123</v>
      </c>
      <c r="G195" s="834" t="s">
        <v>124</v>
      </c>
      <c r="H195" s="835" t="s">
        <v>125</v>
      </c>
    </row>
    <row r="196" spans="1:15" ht="37.5" customHeight="1" x14ac:dyDescent="0.3">
      <c r="A196" s="793">
        <v>240506001</v>
      </c>
      <c r="B196" s="794">
        <v>20</v>
      </c>
      <c r="C196" s="844" t="s">
        <v>91</v>
      </c>
      <c r="D196" s="769">
        <v>3500000000</v>
      </c>
      <c r="E196" s="769">
        <v>2966697459</v>
      </c>
      <c r="F196" s="769">
        <v>1815975045</v>
      </c>
      <c r="G196" s="769">
        <v>1294379109</v>
      </c>
      <c r="H196" s="770">
        <v>1294379109</v>
      </c>
    </row>
    <row r="197" spans="1:15" ht="29.25" customHeight="1" x14ac:dyDescent="0.3">
      <c r="A197" s="793">
        <v>2499</v>
      </c>
      <c r="B197" s="794"/>
      <c r="C197" s="795" t="s">
        <v>188</v>
      </c>
      <c r="D197" s="769">
        <f>+D198</f>
        <v>52743745324</v>
      </c>
      <c r="E197" s="769">
        <f>+E198</f>
        <v>43697333095.059998</v>
      </c>
      <c r="F197" s="769">
        <f>+F198</f>
        <v>38046179628.059998</v>
      </c>
      <c r="G197" s="769">
        <f>+G198</f>
        <v>15525905983.67</v>
      </c>
      <c r="H197" s="770">
        <f>+H198</f>
        <v>15525905983.67</v>
      </c>
    </row>
    <row r="198" spans="1:15" ht="16.5" customHeight="1" x14ac:dyDescent="0.3">
      <c r="A198" s="793">
        <v>24990600</v>
      </c>
      <c r="B198" s="794"/>
      <c r="C198" s="795" t="s">
        <v>78</v>
      </c>
      <c r="D198" s="769">
        <f>SUM(D199:D205)</f>
        <v>52743745324</v>
      </c>
      <c r="E198" s="769">
        <f>SUM(E199:E205)</f>
        <v>43697333095.059998</v>
      </c>
      <c r="F198" s="769">
        <f>SUM(F199:F205)</f>
        <v>38046179628.059998</v>
      </c>
      <c r="G198" s="769">
        <f>SUM(G199:G205)</f>
        <v>15525905983.67</v>
      </c>
      <c r="H198" s="770">
        <f>SUM(H199:H205)</f>
        <v>15525905983.67</v>
      </c>
    </row>
    <row r="199" spans="1:15" ht="29.25" customHeight="1" x14ac:dyDescent="0.3">
      <c r="A199" s="793">
        <v>249906001</v>
      </c>
      <c r="B199" s="794">
        <v>10</v>
      </c>
      <c r="C199" s="795" t="s">
        <v>95</v>
      </c>
      <c r="D199" s="769">
        <v>3796516572</v>
      </c>
      <c r="E199" s="769">
        <v>3067459933</v>
      </c>
      <c r="F199" s="769">
        <v>1154000000</v>
      </c>
      <c r="G199" s="769">
        <v>131200000</v>
      </c>
      <c r="H199" s="770">
        <v>131200000</v>
      </c>
    </row>
    <row r="200" spans="1:15" ht="33.75" customHeight="1" x14ac:dyDescent="0.3">
      <c r="A200" s="793">
        <v>249906001</v>
      </c>
      <c r="B200" s="794">
        <v>13</v>
      </c>
      <c r="C200" s="795" t="s">
        <v>95</v>
      </c>
      <c r="D200" s="769">
        <v>5000000000</v>
      </c>
      <c r="E200" s="769">
        <v>0</v>
      </c>
      <c r="F200" s="769">
        <v>0</v>
      </c>
      <c r="G200" s="769">
        <v>0</v>
      </c>
      <c r="H200" s="770">
        <v>0</v>
      </c>
    </row>
    <row r="201" spans="1:15" ht="32.25" customHeight="1" x14ac:dyDescent="0.3">
      <c r="A201" s="793">
        <v>249906001</v>
      </c>
      <c r="B201" s="794">
        <v>20</v>
      </c>
      <c r="C201" s="795" t="s">
        <v>95</v>
      </c>
      <c r="D201" s="769">
        <v>15789524800</v>
      </c>
      <c r="E201" s="769">
        <v>15225106243</v>
      </c>
      <c r="F201" s="769">
        <v>14626306243</v>
      </c>
      <c r="G201" s="769">
        <v>2588679076</v>
      </c>
      <c r="H201" s="770">
        <v>2588679076</v>
      </c>
    </row>
    <row r="202" spans="1:15" ht="57" customHeight="1" x14ac:dyDescent="0.3">
      <c r="A202" s="793">
        <v>249906002</v>
      </c>
      <c r="B202" s="794">
        <v>20</v>
      </c>
      <c r="C202" s="795" t="s">
        <v>189</v>
      </c>
      <c r="D202" s="769">
        <v>58000000</v>
      </c>
      <c r="E202" s="769">
        <v>21250000</v>
      </c>
      <c r="F202" s="769">
        <v>21250000</v>
      </c>
      <c r="G202" s="769">
        <v>2125000</v>
      </c>
      <c r="H202" s="770">
        <v>2125000</v>
      </c>
    </row>
    <row r="203" spans="1:15" ht="59.25" customHeight="1" x14ac:dyDescent="0.3">
      <c r="A203" s="793">
        <v>249906002</v>
      </c>
      <c r="B203" s="794">
        <v>21</v>
      </c>
      <c r="C203" s="795" t="s">
        <v>189</v>
      </c>
      <c r="D203" s="769">
        <v>192000000</v>
      </c>
      <c r="E203" s="769">
        <v>0</v>
      </c>
      <c r="F203" s="769">
        <v>0</v>
      </c>
      <c r="G203" s="769">
        <v>0</v>
      </c>
      <c r="H203" s="770">
        <v>0</v>
      </c>
    </row>
    <row r="204" spans="1:15" ht="76.5" customHeight="1" x14ac:dyDescent="0.3">
      <c r="A204" s="793">
        <v>249906003</v>
      </c>
      <c r="B204" s="794">
        <v>20</v>
      </c>
      <c r="C204" s="795" t="s">
        <v>93</v>
      </c>
      <c r="D204" s="769">
        <v>4000000000</v>
      </c>
      <c r="E204" s="769">
        <v>3569992569.0599999</v>
      </c>
      <c r="F204" s="769">
        <v>3166791439.0599999</v>
      </c>
      <c r="G204" s="769">
        <v>1707212784.0599999</v>
      </c>
      <c r="H204" s="770">
        <v>1707212784.0599999</v>
      </c>
    </row>
    <row r="205" spans="1:15" ht="60.75" customHeight="1" thickBot="1" x14ac:dyDescent="0.35">
      <c r="A205" s="793">
        <v>249906004</v>
      </c>
      <c r="B205" s="794">
        <v>20</v>
      </c>
      <c r="C205" s="795" t="s">
        <v>190</v>
      </c>
      <c r="D205" s="769">
        <v>23907703952</v>
      </c>
      <c r="E205" s="769">
        <v>21813524350</v>
      </c>
      <c r="F205" s="769">
        <v>19077831946</v>
      </c>
      <c r="G205" s="769">
        <v>11096689123.610001</v>
      </c>
      <c r="H205" s="770">
        <v>11096689123.610001</v>
      </c>
    </row>
    <row r="206" spans="1:15" ht="15" customHeight="1" thickBot="1" x14ac:dyDescent="0.35">
      <c r="A206" s="2016" t="s">
        <v>191</v>
      </c>
      <c r="B206" s="2017"/>
      <c r="C206" s="2018"/>
      <c r="D206" s="887">
        <f>+D143+D139+D11</f>
        <v>2631242483304</v>
      </c>
      <c r="E206" s="887">
        <f>+E143+E139+E11</f>
        <v>2145887239301.2402</v>
      </c>
      <c r="F206" s="887">
        <f>+F143+F139+F11</f>
        <v>2109970767732.1001</v>
      </c>
      <c r="G206" s="887">
        <f>+G143+G139+G11</f>
        <v>1472882209706.5603</v>
      </c>
      <c r="H206" s="888">
        <f>+H143+H139+H11</f>
        <v>998228521842.56006</v>
      </c>
    </row>
    <row r="207" spans="1:15" ht="18" customHeight="1" x14ac:dyDescent="0.3">
      <c r="A207" s="800"/>
      <c r="B207" s="801"/>
      <c r="C207" s="802"/>
      <c r="D207" s="803"/>
      <c r="E207" s="804"/>
      <c r="F207" s="805"/>
      <c r="G207" s="805"/>
      <c r="H207" s="806"/>
    </row>
    <row r="208" spans="1:15" ht="17.25" customHeight="1" x14ac:dyDescent="0.3">
      <c r="A208" s="818" t="s">
        <v>250</v>
      </c>
      <c r="B208" s="819"/>
      <c r="C208" s="820"/>
      <c r="D208" s="811"/>
      <c r="E208" s="811"/>
      <c r="F208" s="811"/>
      <c r="G208" s="811"/>
      <c r="H208" s="821"/>
      <c r="I208" s="819"/>
      <c r="J208" s="819"/>
      <c r="K208" s="819"/>
      <c r="L208" s="819"/>
      <c r="M208" s="819"/>
      <c r="N208" s="819"/>
      <c r="O208" s="819"/>
    </row>
    <row r="209" spans="1:15" ht="15.75" customHeight="1" x14ac:dyDescent="0.3">
      <c r="A209" s="818" t="s">
        <v>254</v>
      </c>
      <c r="B209" s="819"/>
      <c r="C209" s="820"/>
      <c r="D209" s="811"/>
      <c r="E209" s="811"/>
      <c r="F209" s="811"/>
      <c r="G209" s="811"/>
      <c r="H209" s="821"/>
      <c r="I209" s="819"/>
      <c r="J209" s="819"/>
      <c r="K209" s="819"/>
      <c r="L209" s="819"/>
      <c r="M209" s="819"/>
      <c r="N209" s="819"/>
      <c r="O209" s="819"/>
    </row>
    <row r="210" spans="1:15" ht="18" customHeight="1" x14ac:dyDescent="0.3">
      <c r="A210" s="818" t="s">
        <v>255</v>
      </c>
      <c r="B210" s="819"/>
      <c r="C210" s="820"/>
      <c r="D210" s="811"/>
      <c r="E210" s="811"/>
      <c r="F210" s="811"/>
      <c r="G210" s="811"/>
      <c r="H210" s="821"/>
      <c r="I210" s="819"/>
      <c r="J210" s="819"/>
      <c r="K210" s="819"/>
      <c r="L210" s="819"/>
      <c r="M210" s="819"/>
      <c r="N210" s="819"/>
      <c r="O210" s="819"/>
    </row>
    <row r="211" spans="1:15" ht="17.25" customHeight="1" x14ac:dyDescent="0.3">
      <c r="A211" s="818" t="s">
        <v>251</v>
      </c>
      <c r="B211" s="819"/>
      <c r="C211" s="820"/>
      <c r="D211" s="811"/>
      <c r="E211" s="811"/>
      <c r="F211" s="811"/>
      <c r="G211" s="811"/>
      <c r="H211" s="821"/>
      <c r="I211" s="819"/>
      <c r="J211" s="819"/>
      <c r="K211" s="819"/>
      <c r="L211" s="819"/>
      <c r="M211" s="819"/>
      <c r="N211" s="819"/>
      <c r="O211" s="819"/>
    </row>
    <row r="212" spans="1:15" ht="19.5" customHeight="1" x14ac:dyDescent="0.3">
      <c r="A212" s="818" t="s">
        <v>256</v>
      </c>
      <c r="B212" s="819"/>
      <c r="C212" s="820"/>
      <c r="D212" s="811"/>
      <c r="E212" s="811"/>
      <c r="F212" s="811"/>
      <c r="G212" s="811"/>
      <c r="H212" s="821"/>
      <c r="I212" s="819"/>
      <c r="J212" s="819"/>
      <c r="K212" s="819"/>
      <c r="L212" s="819"/>
      <c r="M212" s="819"/>
      <c r="N212" s="819"/>
      <c r="O212" s="819"/>
    </row>
    <row r="213" spans="1:15" ht="18" customHeight="1" x14ac:dyDescent="0.3">
      <c r="A213" s="818" t="s">
        <v>257</v>
      </c>
      <c r="B213" s="819"/>
      <c r="C213" s="820"/>
      <c r="D213" s="811"/>
      <c r="E213" s="811"/>
      <c r="F213" s="811"/>
      <c r="G213" s="811"/>
      <c r="H213" s="821"/>
      <c r="I213" s="819"/>
      <c r="J213" s="819"/>
      <c r="K213" s="819"/>
      <c r="L213" s="819"/>
      <c r="M213" s="819"/>
      <c r="N213" s="819"/>
      <c r="O213" s="819"/>
    </row>
    <row r="214" spans="1:15" ht="17.25" customHeight="1" x14ac:dyDescent="0.3">
      <c r="A214" s="818" t="s">
        <v>252</v>
      </c>
      <c r="B214" s="819"/>
      <c r="C214" s="820"/>
      <c r="D214" s="811"/>
      <c r="E214" s="811"/>
      <c r="F214" s="811"/>
      <c r="G214" s="811"/>
      <c r="H214" s="821"/>
      <c r="I214" s="819"/>
      <c r="J214" s="819"/>
      <c r="K214" s="819"/>
      <c r="L214" s="819"/>
      <c r="M214" s="819"/>
      <c r="N214" s="819"/>
      <c r="O214" s="819"/>
    </row>
    <row r="215" spans="1:15" ht="19.5" customHeight="1" x14ac:dyDescent="0.3">
      <c r="A215" s="818" t="s">
        <v>258</v>
      </c>
      <c r="B215" s="819"/>
      <c r="C215" s="820"/>
      <c r="D215" s="811"/>
      <c r="E215" s="811"/>
      <c r="F215" s="811"/>
      <c r="G215" s="811"/>
      <c r="H215" s="821"/>
      <c r="I215" s="819"/>
      <c r="J215" s="819"/>
      <c r="K215" s="819"/>
      <c r="L215" s="819"/>
      <c r="M215" s="819"/>
      <c r="N215" s="819"/>
      <c r="O215" s="819"/>
    </row>
    <row r="216" spans="1:15" ht="19.5" customHeight="1" x14ac:dyDescent="0.3">
      <c r="A216" s="818" t="s">
        <v>259</v>
      </c>
      <c r="B216" s="819"/>
      <c r="C216" s="820"/>
      <c r="D216" s="811"/>
      <c r="E216" s="811"/>
      <c r="F216" s="811"/>
      <c r="G216" s="811"/>
      <c r="H216" s="821"/>
      <c r="I216" s="819"/>
      <c r="J216" s="819"/>
      <c r="K216" s="819"/>
      <c r="L216" s="819"/>
      <c r="M216" s="819"/>
      <c r="N216" s="819"/>
      <c r="O216" s="819"/>
    </row>
    <row r="217" spans="1:15" ht="19.5" customHeight="1" x14ac:dyDescent="0.3">
      <c r="A217" s="818" t="s">
        <v>260</v>
      </c>
      <c r="B217" s="819"/>
      <c r="C217" s="820"/>
      <c r="D217" s="811"/>
      <c r="E217" s="811"/>
      <c r="F217" s="811"/>
      <c r="G217" s="811"/>
      <c r="H217" s="821"/>
      <c r="I217" s="819"/>
      <c r="J217" s="819"/>
      <c r="K217" s="819"/>
      <c r="L217" s="819"/>
      <c r="M217" s="819"/>
      <c r="N217" s="819"/>
      <c r="O217" s="819"/>
    </row>
    <row r="218" spans="1:15" ht="15" customHeight="1" x14ac:dyDescent="0.3">
      <c r="A218" s="818" t="s">
        <v>261</v>
      </c>
      <c r="B218" s="819"/>
      <c r="C218" s="820"/>
      <c r="D218" s="811"/>
      <c r="E218" s="811"/>
      <c r="F218" s="811"/>
      <c r="G218" s="811"/>
      <c r="H218" s="821"/>
      <c r="I218" s="819"/>
      <c r="J218" s="819"/>
      <c r="K218" s="819"/>
      <c r="L218" s="819"/>
      <c r="M218" s="819"/>
      <c r="N218" s="819"/>
      <c r="O218" s="819"/>
    </row>
    <row r="219" spans="1:15" ht="14.25" customHeight="1" x14ac:dyDescent="0.3">
      <c r="A219" s="818" t="s">
        <v>262</v>
      </c>
      <c r="B219" s="819"/>
      <c r="C219" s="820"/>
      <c r="D219" s="811"/>
      <c r="E219" s="811"/>
      <c r="F219" s="811"/>
      <c r="G219" s="811"/>
      <c r="H219" s="821"/>
      <c r="I219" s="819"/>
      <c r="J219" s="819"/>
      <c r="K219" s="819"/>
      <c r="L219" s="819"/>
      <c r="M219" s="819"/>
      <c r="N219" s="819"/>
      <c r="O219" s="819"/>
    </row>
    <row r="220" spans="1:15" ht="12.75" customHeight="1" x14ac:dyDescent="0.3">
      <c r="A220" s="818"/>
      <c r="B220" s="819"/>
      <c r="C220" s="820"/>
      <c r="D220" s="811"/>
      <c r="E220" s="811"/>
      <c r="F220" s="811"/>
      <c r="G220" s="811"/>
      <c r="H220" s="821"/>
      <c r="I220" s="819"/>
      <c r="J220" s="819"/>
      <c r="K220" s="819"/>
      <c r="L220" s="819"/>
      <c r="M220" s="819"/>
      <c r="N220" s="819"/>
      <c r="O220" s="819"/>
    </row>
    <row r="221" spans="1:15" ht="12" customHeight="1" x14ac:dyDescent="0.3">
      <c r="A221" s="818"/>
      <c r="B221" s="819"/>
      <c r="C221" s="820"/>
      <c r="D221" s="811"/>
      <c r="E221" s="811"/>
      <c r="F221" s="811"/>
      <c r="G221" s="811"/>
      <c r="H221" s="821"/>
      <c r="I221" s="819"/>
      <c r="J221" s="819"/>
      <c r="K221" s="819"/>
      <c r="L221" s="819"/>
      <c r="M221" s="819"/>
      <c r="N221" s="819"/>
      <c r="O221" s="819"/>
    </row>
    <row r="222" spans="1:15" ht="12" customHeight="1" x14ac:dyDescent="0.3">
      <c r="A222" s="808"/>
      <c r="F222" s="811"/>
      <c r="G222" s="811"/>
      <c r="H222" s="812"/>
    </row>
    <row r="223" spans="1:15" ht="12" customHeight="1" x14ac:dyDescent="0.3">
      <c r="A223" s="808"/>
      <c r="C223" s="809" t="s">
        <v>192</v>
      </c>
      <c r="D223" s="889"/>
      <c r="E223" s="807"/>
      <c r="F223" s="811" t="s">
        <v>193</v>
      </c>
      <c r="G223" s="811"/>
      <c r="H223" s="812"/>
    </row>
    <row r="224" spans="1:15" ht="12" customHeight="1" x14ac:dyDescent="0.3">
      <c r="A224" s="824"/>
      <c r="C224" s="890" t="s">
        <v>194</v>
      </c>
      <c r="D224" s="807"/>
      <c r="E224" s="889"/>
      <c r="F224" s="891" t="s">
        <v>195</v>
      </c>
      <c r="H224" s="812"/>
    </row>
    <row r="225" spans="1:207" ht="12" customHeight="1" x14ac:dyDescent="0.3">
      <c r="A225" s="824"/>
      <c r="C225" s="890" t="s">
        <v>196</v>
      </c>
      <c r="D225" s="889"/>
      <c r="E225" s="807"/>
      <c r="F225" s="891" t="s">
        <v>197</v>
      </c>
      <c r="H225" s="821"/>
    </row>
    <row r="226" spans="1:207" ht="12" customHeight="1" x14ac:dyDescent="0.3">
      <c r="A226" s="824"/>
      <c r="C226" s="890"/>
      <c r="D226" s="807"/>
      <c r="E226" s="807"/>
      <c r="F226" s="891"/>
      <c r="H226" s="821"/>
    </row>
    <row r="227" spans="1:207" ht="12" customHeight="1" x14ac:dyDescent="0.3">
      <c r="A227" s="808"/>
      <c r="D227" s="891"/>
      <c r="E227" s="807"/>
      <c r="H227" s="812"/>
    </row>
    <row r="228" spans="1:207" ht="12" customHeight="1" x14ac:dyDescent="0.3">
      <c r="A228" s="808"/>
      <c r="C228" s="892" t="s">
        <v>193</v>
      </c>
      <c r="D228" s="891" t="s">
        <v>193</v>
      </c>
      <c r="E228" s="807"/>
      <c r="F228" s="891" t="s">
        <v>193</v>
      </c>
      <c r="H228" s="812"/>
    </row>
    <row r="229" spans="1:207" ht="12.75" customHeight="1" x14ac:dyDescent="0.3">
      <c r="A229" s="808"/>
      <c r="C229" s="890" t="s">
        <v>198</v>
      </c>
      <c r="D229" s="891" t="s">
        <v>199</v>
      </c>
      <c r="E229" s="807"/>
      <c r="F229" s="891" t="s">
        <v>110</v>
      </c>
      <c r="H229" s="812"/>
    </row>
    <row r="230" spans="1:207" ht="17.25" customHeight="1" thickBot="1" x14ac:dyDescent="0.35">
      <c r="A230" s="826"/>
      <c r="B230" s="827"/>
      <c r="C230" s="893" t="s">
        <v>200</v>
      </c>
      <c r="D230" s="894" t="s">
        <v>201</v>
      </c>
      <c r="E230" s="827"/>
      <c r="F230" s="894" t="s">
        <v>202</v>
      </c>
      <c r="G230" s="829"/>
      <c r="H230" s="830"/>
    </row>
    <row r="231" spans="1:207" ht="0.75" hidden="1" customHeight="1" thickBot="1" x14ac:dyDescent="0.35">
      <c r="A231" s="808"/>
      <c r="C231" s="820"/>
      <c r="D231" s="895"/>
      <c r="E231" s="819"/>
      <c r="F231" s="811"/>
      <c r="G231" s="811"/>
      <c r="H231" s="812"/>
    </row>
    <row r="232" spans="1:207" ht="0.75" customHeight="1" thickBot="1" x14ac:dyDescent="0.35">
      <c r="A232" s="826"/>
      <c r="B232" s="827"/>
      <c r="C232" s="896"/>
      <c r="D232" s="897"/>
      <c r="E232" s="898"/>
      <c r="F232" s="899"/>
      <c r="G232" s="899"/>
      <c r="H232" s="830"/>
    </row>
    <row r="233" spans="1:207" s="810" customFormat="1" x14ac:dyDescent="0.3">
      <c r="A233" s="808"/>
      <c r="B233" s="807"/>
      <c r="C233" s="820"/>
      <c r="D233" s="895"/>
      <c r="E233" s="819"/>
      <c r="F233" s="811"/>
      <c r="G233" s="811"/>
      <c r="I233" s="807"/>
      <c r="J233" s="807"/>
      <c r="K233" s="807"/>
      <c r="L233" s="807"/>
      <c r="M233" s="807"/>
      <c r="N233" s="807"/>
      <c r="O233" s="807"/>
      <c r="P233" s="807"/>
      <c r="Q233" s="807"/>
      <c r="R233" s="807"/>
      <c r="S233" s="807"/>
      <c r="T233" s="807"/>
      <c r="U233" s="807"/>
      <c r="V233" s="807"/>
      <c r="W233" s="807"/>
      <c r="X233" s="807"/>
      <c r="Y233" s="807"/>
      <c r="Z233" s="807"/>
      <c r="AA233" s="807"/>
      <c r="AB233" s="807"/>
      <c r="AC233" s="807"/>
      <c r="AD233" s="807"/>
      <c r="AE233" s="807"/>
      <c r="AF233" s="807"/>
      <c r="AG233" s="807"/>
      <c r="AH233" s="807"/>
      <c r="AI233" s="807"/>
      <c r="AJ233" s="807"/>
      <c r="AK233" s="807"/>
      <c r="AL233" s="807"/>
      <c r="AM233" s="807"/>
      <c r="AN233" s="807"/>
      <c r="AO233" s="807"/>
      <c r="AP233" s="807"/>
      <c r="AQ233" s="807"/>
      <c r="AR233" s="807"/>
      <c r="AS233" s="807"/>
      <c r="AT233" s="807"/>
      <c r="AU233" s="807"/>
      <c r="AV233" s="807"/>
      <c r="AW233" s="807"/>
      <c r="AX233" s="807"/>
      <c r="AY233" s="807"/>
      <c r="AZ233" s="807"/>
      <c r="BA233" s="807"/>
      <c r="BB233" s="807"/>
      <c r="BC233" s="807"/>
      <c r="BD233" s="807"/>
      <c r="BE233" s="807"/>
      <c r="BF233" s="807"/>
      <c r="BG233" s="807"/>
      <c r="BH233" s="807"/>
      <c r="BI233" s="807"/>
      <c r="BJ233" s="807"/>
      <c r="BK233" s="807"/>
      <c r="BL233" s="807"/>
      <c r="BM233" s="807"/>
      <c r="BN233" s="807"/>
      <c r="BO233" s="807"/>
      <c r="BP233" s="807"/>
      <c r="BQ233" s="807"/>
      <c r="BR233" s="807"/>
      <c r="BS233" s="807"/>
      <c r="BT233" s="807"/>
      <c r="BU233" s="807"/>
      <c r="BV233" s="807"/>
      <c r="BW233" s="807"/>
      <c r="BX233" s="807"/>
      <c r="BY233" s="807"/>
      <c r="BZ233" s="807"/>
      <c r="CA233" s="807"/>
      <c r="CB233" s="807"/>
      <c r="CC233" s="807"/>
      <c r="CD233" s="807"/>
      <c r="CE233" s="807"/>
      <c r="CF233" s="807"/>
      <c r="CG233" s="807"/>
      <c r="CH233" s="807"/>
      <c r="CI233" s="807"/>
      <c r="CJ233" s="807"/>
      <c r="CK233" s="807"/>
      <c r="CL233" s="807"/>
      <c r="CM233" s="807"/>
      <c r="CN233" s="807"/>
      <c r="CO233" s="807"/>
      <c r="CP233" s="807"/>
      <c r="CQ233" s="807"/>
      <c r="CR233" s="807"/>
      <c r="CS233" s="807"/>
      <c r="CT233" s="807"/>
      <c r="CU233" s="807"/>
      <c r="CV233" s="807"/>
      <c r="CW233" s="807"/>
      <c r="CX233" s="807"/>
      <c r="CY233" s="807"/>
      <c r="CZ233" s="807"/>
      <c r="DA233" s="807"/>
      <c r="DB233" s="807"/>
      <c r="DC233" s="807"/>
      <c r="DD233" s="807"/>
      <c r="DE233" s="807"/>
      <c r="DF233" s="807"/>
      <c r="DG233" s="807"/>
      <c r="DH233" s="807"/>
      <c r="DI233" s="807"/>
      <c r="DJ233" s="807"/>
      <c r="DK233" s="807"/>
      <c r="DL233" s="807"/>
      <c r="DM233" s="807"/>
      <c r="DN233" s="807"/>
      <c r="DO233" s="807"/>
      <c r="DP233" s="807"/>
      <c r="DQ233" s="807"/>
      <c r="DR233" s="807"/>
      <c r="DS233" s="807"/>
      <c r="DT233" s="807"/>
      <c r="DU233" s="807"/>
      <c r="DV233" s="807"/>
      <c r="DW233" s="807"/>
      <c r="DX233" s="807"/>
      <c r="DY233" s="807"/>
      <c r="DZ233" s="807"/>
      <c r="EA233" s="807"/>
      <c r="EB233" s="807"/>
      <c r="EC233" s="807"/>
      <c r="ED233" s="807"/>
      <c r="EE233" s="807"/>
      <c r="EF233" s="807"/>
      <c r="EG233" s="807"/>
      <c r="EH233" s="807"/>
      <c r="EI233" s="807"/>
      <c r="EJ233" s="807"/>
      <c r="EK233" s="807"/>
      <c r="EL233" s="807"/>
      <c r="EM233" s="807"/>
      <c r="EN233" s="807"/>
      <c r="EO233" s="807"/>
      <c r="EP233" s="807"/>
      <c r="EQ233" s="807"/>
      <c r="ER233" s="807"/>
      <c r="ES233" s="807"/>
      <c r="ET233" s="807"/>
      <c r="EU233" s="807"/>
      <c r="EV233" s="807"/>
      <c r="EW233" s="807"/>
      <c r="EX233" s="807"/>
      <c r="EY233" s="807"/>
      <c r="EZ233" s="807"/>
      <c r="FA233" s="807"/>
      <c r="FB233" s="807"/>
      <c r="FC233" s="807"/>
      <c r="FD233" s="807"/>
      <c r="FE233" s="807"/>
      <c r="FF233" s="807"/>
      <c r="FG233" s="807"/>
      <c r="FH233" s="807"/>
      <c r="FI233" s="807"/>
      <c r="FJ233" s="807"/>
      <c r="FK233" s="807"/>
      <c r="FL233" s="807"/>
      <c r="FM233" s="807"/>
      <c r="FN233" s="807"/>
      <c r="FO233" s="807"/>
      <c r="FP233" s="807"/>
      <c r="FQ233" s="807"/>
      <c r="FR233" s="807"/>
      <c r="FS233" s="807"/>
      <c r="FT233" s="807"/>
      <c r="FU233" s="807"/>
      <c r="FV233" s="807"/>
      <c r="FW233" s="807"/>
      <c r="FX233" s="807"/>
      <c r="FY233" s="807"/>
      <c r="FZ233" s="807"/>
      <c r="GA233" s="807"/>
      <c r="GB233" s="807"/>
      <c r="GC233" s="807"/>
      <c r="GD233" s="807"/>
      <c r="GE233" s="807"/>
      <c r="GF233" s="807"/>
      <c r="GG233" s="807"/>
      <c r="GH233" s="807"/>
      <c r="GI233" s="807"/>
      <c r="GJ233" s="807"/>
      <c r="GK233" s="807"/>
      <c r="GL233" s="807"/>
      <c r="GM233" s="807"/>
      <c r="GN233" s="807"/>
      <c r="GO233" s="807"/>
      <c r="GP233" s="807"/>
      <c r="GQ233" s="807"/>
      <c r="GR233" s="807"/>
      <c r="GS233" s="807"/>
      <c r="GT233" s="807"/>
      <c r="GU233" s="807"/>
      <c r="GV233" s="807"/>
      <c r="GW233" s="807"/>
      <c r="GX233" s="807"/>
      <c r="GY233" s="807"/>
    </row>
    <row r="236" spans="1:207" s="810" customFormat="1" x14ac:dyDescent="0.3">
      <c r="A236" s="807"/>
      <c r="B236" s="807"/>
      <c r="C236" s="809"/>
      <c r="E236" s="900"/>
      <c r="I236" s="807"/>
      <c r="J236" s="807"/>
      <c r="K236" s="807"/>
      <c r="L236" s="807"/>
      <c r="M236" s="807"/>
      <c r="N236" s="807"/>
      <c r="O236" s="807"/>
      <c r="P236" s="807"/>
      <c r="Q236" s="807"/>
      <c r="R236" s="807"/>
      <c r="S236" s="807"/>
      <c r="T236" s="807"/>
      <c r="U236" s="807"/>
      <c r="V236" s="807"/>
      <c r="W236" s="807"/>
      <c r="X236" s="807"/>
      <c r="Y236" s="807"/>
      <c r="Z236" s="807"/>
      <c r="AA236" s="807"/>
      <c r="AB236" s="807"/>
      <c r="AC236" s="807"/>
      <c r="AD236" s="807"/>
      <c r="AE236" s="807"/>
      <c r="AF236" s="807"/>
      <c r="AG236" s="807"/>
      <c r="AH236" s="807"/>
      <c r="AI236" s="807"/>
      <c r="AJ236" s="807"/>
      <c r="AK236" s="807"/>
      <c r="AL236" s="807"/>
      <c r="AM236" s="807"/>
      <c r="AN236" s="807"/>
      <c r="AO236" s="807"/>
      <c r="AP236" s="807"/>
      <c r="AQ236" s="807"/>
      <c r="AR236" s="807"/>
      <c r="AS236" s="807"/>
      <c r="AT236" s="807"/>
      <c r="AU236" s="807"/>
      <c r="AV236" s="807"/>
      <c r="AW236" s="807"/>
      <c r="AX236" s="807"/>
      <c r="AY236" s="807"/>
      <c r="AZ236" s="807"/>
      <c r="BA236" s="807"/>
      <c r="BB236" s="807"/>
      <c r="BC236" s="807"/>
      <c r="BD236" s="807"/>
      <c r="BE236" s="807"/>
      <c r="BF236" s="807"/>
      <c r="BG236" s="807"/>
      <c r="BH236" s="807"/>
      <c r="BI236" s="807"/>
      <c r="BJ236" s="807"/>
      <c r="BK236" s="807"/>
      <c r="BL236" s="807"/>
      <c r="BM236" s="807"/>
      <c r="BN236" s="807"/>
      <c r="BO236" s="807"/>
      <c r="BP236" s="807"/>
      <c r="BQ236" s="807"/>
      <c r="BR236" s="807"/>
      <c r="BS236" s="807"/>
      <c r="BT236" s="807"/>
      <c r="BU236" s="807"/>
      <c r="BV236" s="807"/>
      <c r="BW236" s="807"/>
      <c r="BX236" s="807"/>
      <c r="BY236" s="807"/>
      <c r="BZ236" s="807"/>
      <c r="CA236" s="807"/>
      <c r="CB236" s="807"/>
      <c r="CC236" s="807"/>
      <c r="CD236" s="807"/>
      <c r="CE236" s="807"/>
      <c r="CF236" s="807"/>
      <c r="CG236" s="807"/>
      <c r="CH236" s="807"/>
      <c r="CI236" s="807"/>
      <c r="CJ236" s="807"/>
      <c r="CK236" s="807"/>
      <c r="CL236" s="807"/>
      <c r="CM236" s="807"/>
      <c r="CN236" s="807"/>
      <c r="CO236" s="807"/>
      <c r="CP236" s="807"/>
      <c r="CQ236" s="807"/>
      <c r="CR236" s="807"/>
      <c r="CS236" s="807"/>
      <c r="CT236" s="807"/>
      <c r="CU236" s="807"/>
      <c r="CV236" s="807"/>
      <c r="CW236" s="807"/>
      <c r="CX236" s="807"/>
      <c r="CY236" s="807"/>
      <c r="CZ236" s="807"/>
      <c r="DA236" s="807"/>
      <c r="DB236" s="807"/>
      <c r="DC236" s="807"/>
      <c r="DD236" s="807"/>
      <c r="DE236" s="807"/>
      <c r="DF236" s="807"/>
      <c r="DG236" s="807"/>
      <c r="DH236" s="807"/>
      <c r="DI236" s="807"/>
      <c r="DJ236" s="807"/>
      <c r="DK236" s="807"/>
      <c r="DL236" s="807"/>
      <c r="DM236" s="807"/>
      <c r="DN236" s="807"/>
      <c r="DO236" s="807"/>
      <c r="DP236" s="807"/>
      <c r="DQ236" s="807"/>
      <c r="DR236" s="807"/>
      <c r="DS236" s="807"/>
      <c r="DT236" s="807"/>
      <c r="DU236" s="807"/>
      <c r="DV236" s="807"/>
      <c r="DW236" s="807"/>
      <c r="DX236" s="807"/>
      <c r="DY236" s="807"/>
      <c r="DZ236" s="807"/>
      <c r="EA236" s="807"/>
      <c r="EB236" s="807"/>
      <c r="EC236" s="807"/>
      <c r="ED236" s="807"/>
      <c r="EE236" s="807"/>
      <c r="EF236" s="807"/>
      <c r="EG236" s="807"/>
      <c r="EH236" s="807"/>
      <c r="EI236" s="807"/>
      <c r="EJ236" s="807"/>
      <c r="EK236" s="807"/>
      <c r="EL236" s="807"/>
      <c r="EM236" s="807"/>
      <c r="EN236" s="807"/>
      <c r="EO236" s="807"/>
      <c r="EP236" s="807"/>
      <c r="EQ236" s="807"/>
      <c r="ER236" s="807"/>
      <c r="ES236" s="807"/>
      <c r="ET236" s="807"/>
      <c r="EU236" s="807"/>
      <c r="EV236" s="807"/>
      <c r="EW236" s="807"/>
      <c r="EX236" s="807"/>
      <c r="EY236" s="807"/>
      <c r="EZ236" s="807"/>
      <c r="FA236" s="807"/>
      <c r="FB236" s="807"/>
      <c r="FC236" s="807"/>
      <c r="FD236" s="807"/>
      <c r="FE236" s="807"/>
      <c r="FF236" s="807"/>
      <c r="FG236" s="807"/>
      <c r="FH236" s="807"/>
      <c r="FI236" s="807"/>
      <c r="FJ236" s="807"/>
      <c r="FK236" s="807"/>
      <c r="FL236" s="807"/>
      <c r="FM236" s="807"/>
      <c r="FN236" s="807"/>
      <c r="FO236" s="807"/>
      <c r="FP236" s="807"/>
      <c r="FQ236" s="807"/>
      <c r="FR236" s="807"/>
      <c r="FS236" s="807"/>
      <c r="FT236" s="807"/>
      <c r="FU236" s="807"/>
      <c r="FV236" s="807"/>
      <c r="FW236" s="807"/>
      <c r="FX236" s="807"/>
      <c r="FY236" s="807"/>
      <c r="FZ236" s="807"/>
      <c r="GA236" s="807"/>
      <c r="GB236" s="807"/>
      <c r="GC236" s="807"/>
      <c r="GD236" s="807"/>
      <c r="GE236" s="807"/>
      <c r="GF236" s="807"/>
      <c r="GG236" s="807"/>
      <c r="GH236" s="807"/>
      <c r="GI236" s="807"/>
      <c r="GJ236" s="807"/>
      <c r="GK236" s="807"/>
      <c r="GL236" s="807"/>
      <c r="GM236" s="807"/>
      <c r="GN236" s="807"/>
      <c r="GO236" s="807"/>
      <c r="GP236" s="807"/>
      <c r="GQ236" s="807"/>
      <c r="GR236" s="807"/>
      <c r="GS236" s="807"/>
      <c r="GT236" s="807"/>
      <c r="GU236" s="807"/>
      <c r="GV236" s="807"/>
      <c r="GW236" s="807"/>
      <c r="GX236" s="807"/>
      <c r="GY236" s="807"/>
    </row>
  </sheetData>
  <mergeCells count="38">
    <mergeCell ref="A84:H84"/>
    <mergeCell ref="A2:H2"/>
    <mergeCell ref="A3:H3"/>
    <mergeCell ref="A49:H49"/>
    <mergeCell ref="A50:H50"/>
    <mergeCell ref="A83:H83"/>
    <mergeCell ref="A123:H123"/>
    <mergeCell ref="A124:H124"/>
    <mergeCell ref="A162:H162"/>
    <mergeCell ref="A163:H163"/>
    <mergeCell ref="J163:O163"/>
    <mergeCell ref="GJ163:GQ163"/>
    <mergeCell ref="GR163:GY163"/>
    <mergeCell ref="A187:H187"/>
    <mergeCell ref="DP163:DW163"/>
    <mergeCell ref="DX163:EE163"/>
    <mergeCell ref="EF163:EM163"/>
    <mergeCell ref="EN163:EU163"/>
    <mergeCell ref="EV163:FC163"/>
    <mergeCell ref="FD163:FK163"/>
    <mergeCell ref="BT163:CA163"/>
    <mergeCell ref="CB163:CI163"/>
    <mergeCell ref="CJ163:CQ163"/>
    <mergeCell ref="CR163:CY163"/>
    <mergeCell ref="CZ163:DG163"/>
    <mergeCell ref="DH163:DO163"/>
    <mergeCell ref="X163:AE163"/>
    <mergeCell ref="A188:H188"/>
    <mergeCell ref="A206:C206"/>
    <mergeCell ref="FL163:FS163"/>
    <mergeCell ref="FT163:GA163"/>
    <mergeCell ref="GB163:GI163"/>
    <mergeCell ref="AF163:AM163"/>
    <mergeCell ref="AN163:AU163"/>
    <mergeCell ref="AV163:BC163"/>
    <mergeCell ref="BD163:BK163"/>
    <mergeCell ref="BL163:BS163"/>
    <mergeCell ref="P163:W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B243"/>
  <sheetViews>
    <sheetView zoomScaleNormal="100" workbookViewId="0">
      <selection activeCell="G206" sqref="G206"/>
    </sheetView>
  </sheetViews>
  <sheetFormatPr baseColWidth="10" defaultRowHeight="14.4" x14ac:dyDescent="0.3"/>
  <cols>
    <col min="1" max="1" width="15.44140625" style="1008" customWidth="1"/>
    <col min="2" max="2" width="3.88671875" style="1008" customWidth="1"/>
    <col min="3" max="3" width="49.88671875" style="1009" customWidth="1"/>
    <col min="4" max="4" width="22.5546875" style="1010" customWidth="1"/>
    <col min="5" max="5" width="23" style="1010" customWidth="1"/>
    <col min="6" max="6" width="22.88671875" style="1010" customWidth="1"/>
    <col min="7" max="7" width="23.44140625" style="1010" customWidth="1"/>
    <col min="8" max="8" width="21.6640625" style="1010" customWidth="1"/>
    <col min="9" max="9" width="7.5546875" style="1008" customWidth="1"/>
    <col min="10" max="11" width="18.109375" style="1008" bestFit="1" customWidth="1"/>
    <col min="12" max="256" width="11.44140625" style="1008"/>
    <col min="257" max="257" width="15.44140625" style="1008" customWidth="1"/>
    <col min="258" max="258" width="3.88671875" style="1008" customWidth="1"/>
    <col min="259" max="259" width="49.88671875" style="1008" customWidth="1"/>
    <col min="260" max="260" width="22.5546875" style="1008" customWidth="1"/>
    <col min="261" max="261" width="23" style="1008" customWidth="1"/>
    <col min="262" max="262" width="22.88671875" style="1008" customWidth="1"/>
    <col min="263" max="263" width="23.44140625" style="1008" customWidth="1"/>
    <col min="264" max="264" width="21.6640625" style="1008" customWidth="1"/>
    <col min="265" max="265" width="7.5546875" style="1008" customWidth="1"/>
    <col min="266" max="267" width="18.109375" style="1008" bestFit="1" customWidth="1"/>
    <col min="268" max="512" width="11.44140625" style="1008"/>
    <col min="513" max="513" width="15.44140625" style="1008" customWidth="1"/>
    <col min="514" max="514" width="3.88671875" style="1008" customWidth="1"/>
    <col min="515" max="515" width="49.88671875" style="1008" customWidth="1"/>
    <col min="516" max="516" width="22.5546875" style="1008" customWidth="1"/>
    <col min="517" max="517" width="23" style="1008" customWidth="1"/>
    <col min="518" max="518" width="22.88671875" style="1008" customWidth="1"/>
    <col min="519" max="519" width="23.44140625" style="1008" customWidth="1"/>
    <col min="520" max="520" width="21.6640625" style="1008" customWidth="1"/>
    <col min="521" max="521" width="7.5546875" style="1008" customWidth="1"/>
    <col min="522" max="523" width="18.109375" style="1008" bestFit="1" customWidth="1"/>
    <col min="524" max="768" width="11.44140625" style="1008"/>
    <col min="769" max="769" width="15.44140625" style="1008" customWidth="1"/>
    <col min="770" max="770" width="3.88671875" style="1008" customWidth="1"/>
    <col min="771" max="771" width="49.88671875" style="1008" customWidth="1"/>
    <col min="772" max="772" width="22.5546875" style="1008" customWidth="1"/>
    <col min="773" max="773" width="23" style="1008" customWidth="1"/>
    <col min="774" max="774" width="22.88671875" style="1008" customWidth="1"/>
    <col min="775" max="775" width="23.44140625" style="1008" customWidth="1"/>
    <col min="776" max="776" width="21.6640625" style="1008" customWidth="1"/>
    <col min="777" max="777" width="7.5546875" style="1008" customWidth="1"/>
    <col min="778" max="779" width="18.109375" style="1008" bestFit="1" customWidth="1"/>
    <col min="780" max="1024" width="11.44140625" style="1008"/>
    <col min="1025" max="1025" width="15.44140625" style="1008" customWidth="1"/>
    <col min="1026" max="1026" width="3.88671875" style="1008" customWidth="1"/>
    <col min="1027" max="1027" width="49.88671875" style="1008" customWidth="1"/>
    <col min="1028" max="1028" width="22.5546875" style="1008" customWidth="1"/>
    <col min="1029" max="1029" width="23" style="1008" customWidth="1"/>
    <col min="1030" max="1030" width="22.88671875" style="1008" customWidth="1"/>
    <col min="1031" max="1031" width="23.44140625" style="1008" customWidth="1"/>
    <col min="1032" max="1032" width="21.6640625" style="1008" customWidth="1"/>
    <col min="1033" max="1033" width="7.5546875" style="1008" customWidth="1"/>
    <col min="1034" max="1035" width="18.109375" style="1008" bestFit="1" customWidth="1"/>
    <col min="1036" max="1280" width="11.44140625" style="1008"/>
    <col min="1281" max="1281" width="15.44140625" style="1008" customWidth="1"/>
    <col min="1282" max="1282" width="3.88671875" style="1008" customWidth="1"/>
    <col min="1283" max="1283" width="49.88671875" style="1008" customWidth="1"/>
    <col min="1284" max="1284" width="22.5546875" style="1008" customWidth="1"/>
    <col min="1285" max="1285" width="23" style="1008" customWidth="1"/>
    <col min="1286" max="1286" width="22.88671875" style="1008" customWidth="1"/>
    <col min="1287" max="1287" width="23.44140625" style="1008" customWidth="1"/>
    <col min="1288" max="1288" width="21.6640625" style="1008" customWidth="1"/>
    <col min="1289" max="1289" width="7.5546875" style="1008" customWidth="1"/>
    <col min="1290" max="1291" width="18.109375" style="1008" bestFit="1" customWidth="1"/>
    <col min="1292" max="1536" width="11.44140625" style="1008"/>
    <col min="1537" max="1537" width="15.44140625" style="1008" customWidth="1"/>
    <col min="1538" max="1538" width="3.88671875" style="1008" customWidth="1"/>
    <col min="1539" max="1539" width="49.88671875" style="1008" customWidth="1"/>
    <col min="1540" max="1540" width="22.5546875" style="1008" customWidth="1"/>
    <col min="1541" max="1541" width="23" style="1008" customWidth="1"/>
    <col min="1542" max="1542" width="22.88671875" style="1008" customWidth="1"/>
    <col min="1543" max="1543" width="23.44140625" style="1008" customWidth="1"/>
    <col min="1544" max="1544" width="21.6640625" style="1008" customWidth="1"/>
    <col min="1545" max="1545" width="7.5546875" style="1008" customWidth="1"/>
    <col min="1546" max="1547" width="18.109375" style="1008" bestFit="1" customWidth="1"/>
    <col min="1548" max="1792" width="11.44140625" style="1008"/>
    <col min="1793" max="1793" width="15.44140625" style="1008" customWidth="1"/>
    <col min="1794" max="1794" width="3.88671875" style="1008" customWidth="1"/>
    <col min="1795" max="1795" width="49.88671875" style="1008" customWidth="1"/>
    <col min="1796" max="1796" width="22.5546875" style="1008" customWidth="1"/>
    <col min="1797" max="1797" width="23" style="1008" customWidth="1"/>
    <col min="1798" max="1798" width="22.88671875" style="1008" customWidth="1"/>
    <col min="1799" max="1799" width="23.44140625" style="1008" customWidth="1"/>
    <col min="1800" max="1800" width="21.6640625" style="1008" customWidth="1"/>
    <col min="1801" max="1801" width="7.5546875" style="1008" customWidth="1"/>
    <col min="1802" max="1803" width="18.109375" style="1008" bestFit="1" customWidth="1"/>
    <col min="1804" max="2048" width="11.44140625" style="1008"/>
    <col min="2049" max="2049" width="15.44140625" style="1008" customWidth="1"/>
    <col min="2050" max="2050" width="3.88671875" style="1008" customWidth="1"/>
    <col min="2051" max="2051" width="49.88671875" style="1008" customWidth="1"/>
    <col min="2052" max="2052" width="22.5546875" style="1008" customWidth="1"/>
    <col min="2053" max="2053" width="23" style="1008" customWidth="1"/>
    <col min="2054" max="2054" width="22.88671875" style="1008" customWidth="1"/>
    <col min="2055" max="2055" width="23.44140625" style="1008" customWidth="1"/>
    <col min="2056" max="2056" width="21.6640625" style="1008" customWidth="1"/>
    <col min="2057" max="2057" width="7.5546875" style="1008" customWidth="1"/>
    <col min="2058" max="2059" width="18.109375" style="1008" bestFit="1" customWidth="1"/>
    <col min="2060" max="2304" width="11.44140625" style="1008"/>
    <col min="2305" max="2305" width="15.44140625" style="1008" customWidth="1"/>
    <col min="2306" max="2306" width="3.88671875" style="1008" customWidth="1"/>
    <col min="2307" max="2307" width="49.88671875" style="1008" customWidth="1"/>
    <col min="2308" max="2308" width="22.5546875" style="1008" customWidth="1"/>
    <col min="2309" max="2309" width="23" style="1008" customWidth="1"/>
    <col min="2310" max="2310" width="22.88671875" style="1008" customWidth="1"/>
    <col min="2311" max="2311" width="23.44140625" style="1008" customWidth="1"/>
    <col min="2312" max="2312" width="21.6640625" style="1008" customWidth="1"/>
    <col min="2313" max="2313" width="7.5546875" style="1008" customWidth="1"/>
    <col min="2314" max="2315" width="18.109375" style="1008" bestFit="1" customWidth="1"/>
    <col min="2316" max="2560" width="11.44140625" style="1008"/>
    <col min="2561" max="2561" width="15.44140625" style="1008" customWidth="1"/>
    <col min="2562" max="2562" width="3.88671875" style="1008" customWidth="1"/>
    <col min="2563" max="2563" width="49.88671875" style="1008" customWidth="1"/>
    <col min="2564" max="2564" width="22.5546875" style="1008" customWidth="1"/>
    <col min="2565" max="2565" width="23" style="1008" customWidth="1"/>
    <col min="2566" max="2566" width="22.88671875" style="1008" customWidth="1"/>
    <col min="2567" max="2567" width="23.44140625" style="1008" customWidth="1"/>
    <col min="2568" max="2568" width="21.6640625" style="1008" customWidth="1"/>
    <col min="2569" max="2569" width="7.5546875" style="1008" customWidth="1"/>
    <col min="2570" max="2571" width="18.109375" style="1008" bestFit="1" customWidth="1"/>
    <col min="2572" max="2816" width="11.44140625" style="1008"/>
    <col min="2817" max="2817" width="15.44140625" style="1008" customWidth="1"/>
    <col min="2818" max="2818" width="3.88671875" style="1008" customWidth="1"/>
    <col min="2819" max="2819" width="49.88671875" style="1008" customWidth="1"/>
    <col min="2820" max="2820" width="22.5546875" style="1008" customWidth="1"/>
    <col min="2821" max="2821" width="23" style="1008" customWidth="1"/>
    <col min="2822" max="2822" width="22.88671875" style="1008" customWidth="1"/>
    <col min="2823" max="2823" width="23.44140625" style="1008" customWidth="1"/>
    <col min="2824" max="2824" width="21.6640625" style="1008" customWidth="1"/>
    <col min="2825" max="2825" width="7.5546875" style="1008" customWidth="1"/>
    <col min="2826" max="2827" width="18.109375" style="1008" bestFit="1" customWidth="1"/>
    <col min="2828" max="3072" width="11.44140625" style="1008"/>
    <col min="3073" max="3073" width="15.44140625" style="1008" customWidth="1"/>
    <col min="3074" max="3074" width="3.88671875" style="1008" customWidth="1"/>
    <col min="3075" max="3075" width="49.88671875" style="1008" customWidth="1"/>
    <col min="3076" max="3076" width="22.5546875" style="1008" customWidth="1"/>
    <col min="3077" max="3077" width="23" style="1008" customWidth="1"/>
    <col min="3078" max="3078" width="22.88671875" style="1008" customWidth="1"/>
    <col min="3079" max="3079" width="23.44140625" style="1008" customWidth="1"/>
    <col min="3080" max="3080" width="21.6640625" style="1008" customWidth="1"/>
    <col min="3081" max="3081" width="7.5546875" style="1008" customWidth="1"/>
    <col min="3082" max="3083" width="18.109375" style="1008" bestFit="1" customWidth="1"/>
    <col min="3084" max="3328" width="11.44140625" style="1008"/>
    <col min="3329" max="3329" width="15.44140625" style="1008" customWidth="1"/>
    <col min="3330" max="3330" width="3.88671875" style="1008" customWidth="1"/>
    <col min="3331" max="3331" width="49.88671875" style="1008" customWidth="1"/>
    <col min="3332" max="3332" width="22.5546875" style="1008" customWidth="1"/>
    <col min="3333" max="3333" width="23" style="1008" customWidth="1"/>
    <col min="3334" max="3334" width="22.88671875" style="1008" customWidth="1"/>
    <col min="3335" max="3335" width="23.44140625" style="1008" customWidth="1"/>
    <col min="3336" max="3336" width="21.6640625" style="1008" customWidth="1"/>
    <col min="3337" max="3337" width="7.5546875" style="1008" customWidth="1"/>
    <col min="3338" max="3339" width="18.109375" style="1008" bestFit="1" customWidth="1"/>
    <col min="3340" max="3584" width="11.44140625" style="1008"/>
    <col min="3585" max="3585" width="15.44140625" style="1008" customWidth="1"/>
    <col min="3586" max="3586" width="3.88671875" style="1008" customWidth="1"/>
    <col min="3587" max="3587" width="49.88671875" style="1008" customWidth="1"/>
    <col min="3588" max="3588" width="22.5546875" style="1008" customWidth="1"/>
    <col min="3589" max="3589" width="23" style="1008" customWidth="1"/>
    <col min="3590" max="3590" width="22.88671875" style="1008" customWidth="1"/>
    <col min="3591" max="3591" width="23.44140625" style="1008" customWidth="1"/>
    <col min="3592" max="3592" width="21.6640625" style="1008" customWidth="1"/>
    <col min="3593" max="3593" width="7.5546875" style="1008" customWidth="1"/>
    <col min="3594" max="3595" width="18.109375" style="1008" bestFit="1" customWidth="1"/>
    <col min="3596" max="3840" width="11.44140625" style="1008"/>
    <col min="3841" max="3841" width="15.44140625" style="1008" customWidth="1"/>
    <col min="3842" max="3842" width="3.88671875" style="1008" customWidth="1"/>
    <col min="3843" max="3843" width="49.88671875" style="1008" customWidth="1"/>
    <col min="3844" max="3844" width="22.5546875" style="1008" customWidth="1"/>
    <col min="3845" max="3845" width="23" style="1008" customWidth="1"/>
    <col min="3846" max="3846" width="22.88671875" style="1008" customWidth="1"/>
    <col min="3847" max="3847" width="23.44140625" style="1008" customWidth="1"/>
    <col min="3848" max="3848" width="21.6640625" style="1008" customWidth="1"/>
    <col min="3849" max="3849" width="7.5546875" style="1008" customWidth="1"/>
    <col min="3850" max="3851" width="18.109375" style="1008" bestFit="1" customWidth="1"/>
    <col min="3852" max="4096" width="11.44140625" style="1008"/>
    <col min="4097" max="4097" width="15.44140625" style="1008" customWidth="1"/>
    <col min="4098" max="4098" width="3.88671875" style="1008" customWidth="1"/>
    <col min="4099" max="4099" width="49.88671875" style="1008" customWidth="1"/>
    <col min="4100" max="4100" width="22.5546875" style="1008" customWidth="1"/>
    <col min="4101" max="4101" width="23" style="1008" customWidth="1"/>
    <col min="4102" max="4102" width="22.88671875" style="1008" customWidth="1"/>
    <col min="4103" max="4103" width="23.44140625" style="1008" customWidth="1"/>
    <col min="4104" max="4104" width="21.6640625" style="1008" customWidth="1"/>
    <col min="4105" max="4105" width="7.5546875" style="1008" customWidth="1"/>
    <col min="4106" max="4107" width="18.109375" style="1008" bestFit="1" customWidth="1"/>
    <col min="4108" max="4352" width="11.44140625" style="1008"/>
    <col min="4353" max="4353" width="15.44140625" style="1008" customWidth="1"/>
    <col min="4354" max="4354" width="3.88671875" style="1008" customWidth="1"/>
    <col min="4355" max="4355" width="49.88671875" style="1008" customWidth="1"/>
    <col min="4356" max="4356" width="22.5546875" style="1008" customWidth="1"/>
    <col min="4357" max="4357" width="23" style="1008" customWidth="1"/>
    <col min="4358" max="4358" width="22.88671875" style="1008" customWidth="1"/>
    <col min="4359" max="4359" width="23.44140625" style="1008" customWidth="1"/>
    <col min="4360" max="4360" width="21.6640625" style="1008" customWidth="1"/>
    <col min="4361" max="4361" width="7.5546875" style="1008" customWidth="1"/>
    <col min="4362" max="4363" width="18.109375" style="1008" bestFit="1" customWidth="1"/>
    <col min="4364" max="4608" width="11.44140625" style="1008"/>
    <col min="4609" max="4609" width="15.44140625" style="1008" customWidth="1"/>
    <col min="4610" max="4610" width="3.88671875" style="1008" customWidth="1"/>
    <col min="4611" max="4611" width="49.88671875" style="1008" customWidth="1"/>
    <col min="4612" max="4612" width="22.5546875" style="1008" customWidth="1"/>
    <col min="4613" max="4613" width="23" style="1008" customWidth="1"/>
    <col min="4614" max="4614" width="22.88671875" style="1008" customWidth="1"/>
    <col min="4615" max="4615" width="23.44140625" style="1008" customWidth="1"/>
    <col min="4616" max="4616" width="21.6640625" style="1008" customWidth="1"/>
    <col min="4617" max="4617" width="7.5546875" style="1008" customWidth="1"/>
    <col min="4618" max="4619" width="18.109375" style="1008" bestFit="1" customWidth="1"/>
    <col min="4620" max="4864" width="11.44140625" style="1008"/>
    <col min="4865" max="4865" width="15.44140625" style="1008" customWidth="1"/>
    <col min="4866" max="4866" width="3.88671875" style="1008" customWidth="1"/>
    <col min="4867" max="4867" width="49.88671875" style="1008" customWidth="1"/>
    <col min="4868" max="4868" width="22.5546875" style="1008" customWidth="1"/>
    <col min="4869" max="4869" width="23" style="1008" customWidth="1"/>
    <col min="4870" max="4870" width="22.88671875" style="1008" customWidth="1"/>
    <col min="4871" max="4871" width="23.44140625" style="1008" customWidth="1"/>
    <col min="4872" max="4872" width="21.6640625" style="1008" customWidth="1"/>
    <col min="4873" max="4873" width="7.5546875" style="1008" customWidth="1"/>
    <col min="4874" max="4875" width="18.109375" style="1008" bestFit="1" customWidth="1"/>
    <col min="4876" max="5120" width="11.44140625" style="1008"/>
    <col min="5121" max="5121" width="15.44140625" style="1008" customWidth="1"/>
    <col min="5122" max="5122" width="3.88671875" style="1008" customWidth="1"/>
    <col min="5123" max="5123" width="49.88671875" style="1008" customWidth="1"/>
    <col min="5124" max="5124" width="22.5546875" style="1008" customWidth="1"/>
    <col min="5125" max="5125" width="23" style="1008" customWidth="1"/>
    <col min="5126" max="5126" width="22.88671875" style="1008" customWidth="1"/>
    <col min="5127" max="5127" width="23.44140625" style="1008" customWidth="1"/>
    <col min="5128" max="5128" width="21.6640625" style="1008" customWidth="1"/>
    <col min="5129" max="5129" width="7.5546875" style="1008" customWidth="1"/>
    <col min="5130" max="5131" width="18.109375" style="1008" bestFit="1" customWidth="1"/>
    <col min="5132" max="5376" width="11.44140625" style="1008"/>
    <col min="5377" max="5377" width="15.44140625" style="1008" customWidth="1"/>
    <col min="5378" max="5378" width="3.88671875" style="1008" customWidth="1"/>
    <col min="5379" max="5379" width="49.88671875" style="1008" customWidth="1"/>
    <col min="5380" max="5380" width="22.5546875" style="1008" customWidth="1"/>
    <col min="5381" max="5381" width="23" style="1008" customWidth="1"/>
    <col min="5382" max="5382" width="22.88671875" style="1008" customWidth="1"/>
    <col min="5383" max="5383" width="23.44140625" style="1008" customWidth="1"/>
    <col min="5384" max="5384" width="21.6640625" style="1008" customWidth="1"/>
    <col min="5385" max="5385" width="7.5546875" style="1008" customWidth="1"/>
    <col min="5386" max="5387" width="18.109375" style="1008" bestFit="1" customWidth="1"/>
    <col min="5388" max="5632" width="11.44140625" style="1008"/>
    <col min="5633" max="5633" width="15.44140625" style="1008" customWidth="1"/>
    <col min="5634" max="5634" width="3.88671875" style="1008" customWidth="1"/>
    <col min="5635" max="5635" width="49.88671875" style="1008" customWidth="1"/>
    <col min="5636" max="5636" width="22.5546875" style="1008" customWidth="1"/>
    <col min="5637" max="5637" width="23" style="1008" customWidth="1"/>
    <col min="5638" max="5638" width="22.88671875" style="1008" customWidth="1"/>
    <col min="5639" max="5639" width="23.44140625" style="1008" customWidth="1"/>
    <col min="5640" max="5640" width="21.6640625" style="1008" customWidth="1"/>
    <col min="5641" max="5641" width="7.5546875" style="1008" customWidth="1"/>
    <col min="5642" max="5643" width="18.109375" style="1008" bestFit="1" customWidth="1"/>
    <col min="5644" max="5888" width="11.44140625" style="1008"/>
    <col min="5889" max="5889" width="15.44140625" style="1008" customWidth="1"/>
    <col min="5890" max="5890" width="3.88671875" style="1008" customWidth="1"/>
    <col min="5891" max="5891" width="49.88671875" style="1008" customWidth="1"/>
    <col min="5892" max="5892" width="22.5546875" style="1008" customWidth="1"/>
    <col min="5893" max="5893" width="23" style="1008" customWidth="1"/>
    <col min="5894" max="5894" width="22.88671875" style="1008" customWidth="1"/>
    <col min="5895" max="5895" width="23.44140625" style="1008" customWidth="1"/>
    <col min="5896" max="5896" width="21.6640625" style="1008" customWidth="1"/>
    <col min="5897" max="5897" width="7.5546875" style="1008" customWidth="1"/>
    <col min="5898" max="5899" width="18.109375" style="1008" bestFit="1" customWidth="1"/>
    <col min="5900" max="6144" width="11.44140625" style="1008"/>
    <col min="6145" max="6145" width="15.44140625" style="1008" customWidth="1"/>
    <col min="6146" max="6146" width="3.88671875" style="1008" customWidth="1"/>
    <col min="6147" max="6147" width="49.88671875" style="1008" customWidth="1"/>
    <col min="6148" max="6148" width="22.5546875" style="1008" customWidth="1"/>
    <col min="6149" max="6149" width="23" style="1008" customWidth="1"/>
    <col min="6150" max="6150" width="22.88671875" style="1008" customWidth="1"/>
    <col min="6151" max="6151" width="23.44140625" style="1008" customWidth="1"/>
    <col min="6152" max="6152" width="21.6640625" style="1008" customWidth="1"/>
    <col min="6153" max="6153" width="7.5546875" style="1008" customWidth="1"/>
    <col min="6154" max="6155" width="18.109375" style="1008" bestFit="1" customWidth="1"/>
    <col min="6156" max="6400" width="11.44140625" style="1008"/>
    <col min="6401" max="6401" width="15.44140625" style="1008" customWidth="1"/>
    <col min="6402" max="6402" width="3.88671875" style="1008" customWidth="1"/>
    <col min="6403" max="6403" width="49.88671875" style="1008" customWidth="1"/>
    <col min="6404" max="6404" width="22.5546875" style="1008" customWidth="1"/>
    <col min="6405" max="6405" width="23" style="1008" customWidth="1"/>
    <col min="6406" max="6406" width="22.88671875" style="1008" customWidth="1"/>
    <col min="6407" max="6407" width="23.44140625" style="1008" customWidth="1"/>
    <col min="6408" max="6408" width="21.6640625" style="1008" customWidth="1"/>
    <col min="6409" max="6409" width="7.5546875" style="1008" customWidth="1"/>
    <col min="6410" max="6411" width="18.109375" style="1008" bestFit="1" customWidth="1"/>
    <col min="6412" max="6656" width="11.44140625" style="1008"/>
    <col min="6657" max="6657" width="15.44140625" style="1008" customWidth="1"/>
    <col min="6658" max="6658" width="3.88671875" style="1008" customWidth="1"/>
    <col min="6659" max="6659" width="49.88671875" style="1008" customWidth="1"/>
    <col min="6660" max="6660" width="22.5546875" style="1008" customWidth="1"/>
    <col min="6661" max="6661" width="23" style="1008" customWidth="1"/>
    <col min="6662" max="6662" width="22.88671875" style="1008" customWidth="1"/>
    <col min="6663" max="6663" width="23.44140625" style="1008" customWidth="1"/>
    <col min="6664" max="6664" width="21.6640625" style="1008" customWidth="1"/>
    <col min="6665" max="6665" width="7.5546875" style="1008" customWidth="1"/>
    <col min="6666" max="6667" width="18.109375" style="1008" bestFit="1" customWidth="1"/>
    <col min="6668" max="6912" width="11.44140625" style="1008"/>
    <col min="6913" max="6913" width="15.44140625" style="1008" customWidth="1"/>
    <col min="6914" max="6914" width="3.88671875" style="1008" customWidth="1"/>
    <col min="6915" max="6915" width="49.88671875" style="1008" customWidth="1"/>
    <col min="6916" max="6916" width="22.5546875" style="1008" customWidth="1"/>
    <col min="6917" max="6917" width="23" style="1008" customWidth="1"/>
    <col min="6918" max="6918" width="22.88671875" style="1008" customWidth="1"/>
    <col min="6919" max="6919" width="23.44140625" style="1008" customWidth="1"/>
    <col min="6920" max="6920" width="21.6640625" style="1008" customWidth="1"/>
    <col min="6921" max="6921" width="7.5546875" style="1008" customWidth="1"/>
    <col min="6922" max="6923" width="18.109375" style="1008" bestFit="1" customWidth="1"/>
    <col min="6924" max="7168" width="11.44140625" style="1008"/>
    <col min="7169" max="7169" width="15.44140625" style="1008" customWidth="1"/>
    <col min="7170" max="7170" width="3.88671875" style="1008" customWidth="1"/>
    <col min="7171" max="7171" width="49.88671875" style="1008" customWidth="1"/>
    <col min="7172" max="7172" width="22.5546875" style="1008" customWidth="1"/>
    <col min="7173" max="7173" width="23" style="1008" customWidth="1"/>
    <col min="7174" max="7174" width="22.88671875" style="1008" customWidth="1"/>
    <col min="7175" max="7175" width="23.44140625" style="1008" customWidth="1"/>
    <col min="7176" max="7176" width="21.6640625" style="1008" customWidth="1"/>
    <col min="7177" max="7177" width="7.5546875" style="1008" customWidth="1"/>
    <col min="7178" max="7179" width="18.109375" style="1008" bestFit="1" customWidth="1"/>
    <col min="7180" max="7424" width="11.44140625" style="1008"/>
    <col min="7425" max="7425" width="15.44140625" style="1008" customWidth="1"/>
    <col min="7426" max="7426" width="3.88671875" style="1008" customWidth="1"/>
    <col min="7427" max="7427" width="49.88671875" style="1008" customWidth="1"/>
    <col min="7428" max="7428" width="22.5546875" style="1008" customWidth="1"/>
    <col min="7429" max="7429" width="23" style="1008" customWidth="1"/>
    <col min="7430" max="7430" width="22.88671875" style="1008" customWidth="1"/>
    <col min="7431" max="7431" width="23.44140625" style="1008" customWidth="1"/>
    <col min="7432" max="7432" width="21.6640625" style="1008" customWidth="1"/>
    <col min="7433" max="7433" width="7.5546875" style="1008" customWidth="1"/>
    <col min="7434" max="7435" width="18.109375" style="1008" bestFit="1" customWidth="1"/>
    <col min="7436" max="7680" width="11.44140625" style="1008"/>
    <col min="7681" max="7681" width="15.44140625" style="1008" customWidth="1"/>
    <col min="7682" max="7682" width="3.88671875" style="1008" customWidth="1"/>
    <col min="7683" max="7683" width="49.88671875" style="1008" customWidth="1"/>
    <col min="7684" max="7684" width="22.5546875" style="1008" customWidth="1"/>
    <col min="7685" max="7685" width="23" style="1008" customWidth="1"/>
    <col min="7686" max="7686" width="22.88671875" style="1008" customWidth="1"/>
    <col min="7687" max="7687" width="23.44140625" style="1008" customWidth="1"/>
    <col min="7688" max="7688" width="21.6640625" style="1008" customWidth="1"/>
    <col min="7689" max="7689" width="7.5546875" style="1008" customWidth="1"/>
    <col min="7690" max="7691" width="18.109375" style="1008" bestFit="1" customWidth="1"/>
    <col min="7692" max="7936" width="11.44140625" style="1008"/>
    <col min="7937" max="7937" width="15.44140625" style="1008" customWidth="1"/>
    <col min="7938" max="7938" width="3.88671875" style="1008" customWidth="1"/>
    <col min="7939" max="7939" width="49.88671875" style="1008" customWidth="1"/>
    <col min="7940" max="7940" width="22.5546875" style="1008" customWidth="1"/>
    <col min="7941" max="7941" width="23" style="1008" customWidth="1"/>
    <col min="7942" max="7942" width="22.88671875" style="1008" customWidth="1"/>
    <col min="7943" max="7943" width="23.44140625" style="1008" customWidth="1"/>
    <col min="7944" max="7944" width="21.6640625" style="1008" customWidth="1"/>
    <col min="7945" max="7945" width="7.5546875" style="1008" customWidth="1"/>
    <col min="7946" max="7947" width="18.109375" style="1008" bestFit="1" customWidth="1"/>
    <col min="7948" max="8192" width="11.44140625" style="1008"/>
    <col min="8193" max="8193" width="15.44140625" style="1008" customWidth="1"/>
    <col min="8194" max="8194" width="3.88671875" style="1008" customWidth="1"/>
    <col min="8195" max="8195" width="49.88671875" style="1008" customWidth="1"/>
    <col min="8196" max="8196" width="22.5546875" style="1008" customWidth="1"/>
    <col min="8197" max="8197" width="23" style="1008" customWidth="1"/>
    <col min="8198" max="8198" width="22.88671875" style="1008" customWidth="1"/>
    <col min="8199" max="8199" width="23.44140625" style="1008" customWidth="1"/>
    <col min="8200" max="8200" width="21.6640625" style="1008" customWidth="1"/>
    <col min="8201" max="8201" width="7.5546875" style="1008" customWidth="1"/>
    <col min="8202" max="8203" width="18.109375" style="1008" bestFit="1" customWidth="1"/>
    <col min="8204" max="8448" width="11.44140625" style="1008"/>
    <col min="8449" max="8449" width="15.44140625" style="1008" customWidth="1"/>
    <col min="8450" max="8450" width="3.88671875" style="1008" customWidth="1"/>
    <col min="8451" max="8451" width="49.88671875" style="1008" customWidth="1"/>
    <col min="8452" max="8452" width="22.5546875" style="1008" customWidth="1"/>
    <col min="8453" max="8453" width="23" style="1008" customWidth="1"/>
    <col min="8454" max="8454" width="22.88671875" style="1008" customWidth="1"/>
    <col min="8455" max="8455" width="23.44140625" style="1008" customWidth="1"/>
    <col min="8456" max="8456" width="21.6640625" style="1008" customWidth="1"/>
    <col min="8457" max="8457" width="7.5546875" style="1008" customWidth="1"/>
    <col min="8458" max="8459" width="18.109375" style="1008" bestFit="1" customWidth="1"/>
    <col min="8460" max="8704" width="11.44140625" style="1008"/>
    <col min="8705" max="8705" width="15.44140625" style="1008" customWidth="1"/>
    <col min="8706" max="8706" width="3.88671875" style="1008" customWidth="1"/>
    <col min="8707" max="8707" width="49.88671875" style="1008" customWidth="1"/>
    <col min="8708" max="8708" width="22.5546875" style="1008" customWidth="1"/>
    <col min="8709" max="8709" width="23" style="1008" customWidth="1"/>
    <col min="8710" max="8710" width="22.88671875" style="1008" customWidth="1"/>
    <col min="8711" max="8711" width="23.44140625" style="1008" customWidth="1"/>
    <col min="8712" max="8712" width="21.6640625" style="1008" customWidth="1"/>
    <col min="8713" max="8713" width="7.5546875" style="1008" customWidth="1"/>
    <col min="8714" max="8715" width="18.109375" style="1008" bestFit="1" customWidth="1"/>
    <col min="8716" max="8960" width="11.44140625" style="1008"/>
    <col min="8961" max="8961" width="15.44140625" style="1008" customWidth="1"/>
    <col min="8962" max="8962" width="3.88671875" style="1008" customWidth="1"/>
    <col min="8963" max="8963" width="49.88671875" style="1008" customWidth="1"/>
    <col min="8964" max="8964" width="22.5546875" style="1008" customWidth="1"/>
    <col min="8965" max="8965" width="23" style="1008" customWidth="1"/>
    <col min="8966" max="8966" width="22.88671875" style="1008" customWidth="1"/>
    <col min="8967" max="8967" width="23.44140625" style="1008" customWidth="1"/>
    <col min="8968" max="8968" width="21.6640625" style="1008" customWidth="1"/>
    <col min="8969" max="8969" width="7.5546875" style="1008" customWidth="1"/>
    <col min="8970" max="8971" width="18.109375" style="1008" bestFit="1" customWidth="1"/>
    <col min="8972" max="9216" width="11.44140625" style="1008"/>
    <col min="9217" max="9217" width="15.44140625" style="1008" customWidth="1"/>
    <col min="9218" max="9218" width="3.88671875" style="1008" customWidth="1"/>
    <col min="9219" max="9219" width="49.88671875" style="1008" customWidth="1"/>
    <col min="9220" max="9220" width="22.5546875" style="1008" customWidth="1"/>
    <col min="9221" max="9221" width="23" style="1008" customWidth="1"/>
    <col min="9222" max="9222" width="22.88671875" style="1008" customWidth="1"/>
    <col min="9223" max="9223" width="23.44140625" style="1008" customWidth="1"/>
    <col min="9224" max="9224" width="21.6640625" style="1008" customWidth="1"/>
    <col min="9225" max="9225" width="7.5546875" style="1008" customWidth="1"/>
    <col min="9226" max="9227" width="18.109375" style="1008" bestFit="1" customWidth="1"/>
    <col min="9228" max="9472" width="11.44140625" style="1008"/>
    <col min="9473" max="9473" width="15.44140625" style="1008" customWidth="1"/>
    <col min="9474" max="9474" width="3.88671875" style="1008" customWidth="1"/>
    <col min="9475" max="9475" width="49.88671875" style="1008" customWidth="1"/>
    <col min="9476" max="9476" width="22.5546875" style="1008" customWidth="1"/>
    <col min="9477" max="9477" width="23" style="1008" customWidth="1"/>
    <col min="9478" max="9478" width="22.88671875" style="1008" customWidth="1"/>
    <col min="9479" max="9479" width="23.44140625" style="1008" customWidth="1"/>
    <col min="9480" max="9480" width="21.6640625" style="1008" customWidth="1"/>
    <col min="9481" max="9481" width="7.5546875" style="1008" customWidth="1"/>
    <col min="9482" max="9483" width="18.109375" style="1008" bestFit="1" customWidth="1"/>
    <col min="9484" max="9728" width="11.44140625" style="1008"/>
    <col min="9729" max="9729" width="15.44140625" style="1008" customWidth="1"/>
    <col min="9730" max="9730" width="3.88671875" style="1008" customWidth="1"/>
    <col min="9731" max="9731" width="49.88671875" style="1008" customWidth="1"/>
    <col min="9732" max="9732" width="22.5546875" style="1008" customWidth="1"/>
    <col min="9733" max="9733" width="23" style="1008" customWidth="1"/>
    <col min="9734" max="9734" width="22.88671875" style="1008" customWidth="1"/>
    <col min="9735" max="9735" width="23.44140625" style="1008" customWidth="1"/>
    <col min="9736" max="9736" width="21.6640625" style="1008" customWidth="1"/>
    <col min="9737" max="9737" width="7.5546875" style="1008" customWidth="1"/>
    <col min="9738" max="9739" width="18.109375" style="1008" bestFit="1" customWidth="1"/>
    <col min="9740" max="9984" width="11.44140625" style="1008"/>
    <col min="9985" max="9985" width="15.44140625" style="1008" customWidth="1"/>
    <col min="9986" max="9986" width="3.88671875" style="1008" customWidth="1"/>
    <col min="9987" max="9987" width="49.88671875" style="1008" customWidth="1"/>
    <col min="9988" max="9988" width="22.5546875" style="1008" customWidth="1"/>
    <col min="9989" max="9989" width="23" style="1008" customWidth="1"/>
    <col min="9990" max="9990" width="22.88671875" style="1008" customWidth="1"/>
    <col min="9991" max="9991" width="23.44140625" style="1008" customWidth="1"/>
    <col min="9992" max="9992" width="21.6640625" style="1008" customWidth="1"/>
    <col min="9993" max="9993" width="7.5546875" style="1008" customWidth="1"/>
    <col min="9994" max="9995" width="18.109375" style="1008" bestFit="1" customWidth="1"/>
    <col min="9996" max="10240" width="11.44140625" style="1008"/>
    <col min="10241" max="10241" width="15.44140625" style="1008" customWidth="1"/>
    <col min="10242" max="10242" width="3.88671875" style="1008" customWidth="1"/>
    <col min="10243" max="10243" width="49.88671875" style="1008" customWidth="1"/>
    <col min="10244" max="10244" width="22.5546875" style="1008" customWidth="1"/>
    <col min="10245" max="10245" width="23" style="1008" customWidth="1"/>
    <col min="10246" max="10246" width="22.88671875" style="1008" customWidth="1"/>
    <col min="10247" max="10247" width="23.44140625" style="1008" customWidth="1"/>
    <col min="10248" max="10248" width="21.6640625" style="1008" customWidth="1"/>
    <col min="10249" max="10249" width="7.5546875" style="1008" customWidth="1"/>
    <col min="10250" max="10251" width="18.109375" style="1008" bestFit="1" customWidth="1"/>
    <col min="10252" max="10496" width="11.44140625" style="1008"/>
    <col min="10497" max="10497" width="15.44140625" style="1008" customWidth="1"/>
    <col min="10498" max="10498" width="3.88671875" style="1008" customWidth="1"/>
    <col min="10499" max="10499" width="49.88671875" style="1008" customWidth="1"/>
    <col min="10500" max="10500" width="22.5546875" style="1008" customWidth="1"/>
    <col min="10501" max="10501" width="23" style="1008" customWidth="1"/>
    <col min="10502" max="10502" width="22.88671875" style="1008" customWidth="1"/>
    <col min="10503" max="10503" width="23.44140625" style="1008" customWidth="1"/>
    <col min="10504" max="10504" width="21.6640625" style="1008" customWidth="1"/>
    <col min="10505" max="10505" width="7.5546875" style="1008" customWidth="1"/>
    <col min="10506" max="10507" width="18.109375" style="1008" bestFit="1" customWidth="1"/>
    <col min="10508" max="10752" width="11.44140625" style="1008"/>
    <col min="10753" max="10753" width="15.44140625" style="1008" customWidth="1"/>
    <col min="10754" max="10754" width="3.88671875" style="1008" customWidth="1"/>
    <col min="10755" max="10755" width="49.88671875" style="1008" customWidth="1"/>
    <col min="10756" max="10756" width="22.5546875" style="1008" customWidth="1"/>
    <col min="10757" max="10757" width="23" style="1008" customWidth="1"/>
    <col min="10758" max="10758" width="22.88671875" style="1008" customWidth="1"/>
    <col min="10759" max="10759" width="23.44140625" style="1008" customWidth="1"/>
    <col min="10760" max="10760" width="21.6640625" style="1008" customWidth="1"/>
    <col min="10761" max="10761" width="7.5546875" style="1008" customWidth="1"/>
    <col min="10762" max="10763" width="18.109375" style="1008" bestFit="1" customWidth="1"/>
    <col min="10764" max="11008" width="11.44140625" style="1008"/>
    <col min="11009" max="11009" width="15.44140625" style="1008" customWidth="1"/>
    <col min="11010" max="11010" width="3.88671875" style="1008" customWidth="1"/>
    <col min="11011" max="11011" width="49.88671875" style="1008" customWidth="1"/>
    <col min="11012" max="11012" width="22.5546875" style="1008" customWidth="1"/>
    <col min="11013" max="11013" width="23" style="1008" customWidth="1"/>
    <col min="11014" max="11014" width="22.88671875" style="1008" customWidth="1"/>
    <col min="11015" max="11015" width="23.44140625" style="1008" customWidth="1"/>
    <col min="11016" max="11016" width="21.6640625" style="1008" customWidth="1"/>
    <col min="11017" max="11017" width="7.5546875" style="1008" customWidth="1"/>
    <col min="11018" max="11019" width="18.109375" style="1008" bestFit="1" customWidth="1"/>
    <col min="11020" max="11264" width="11.44140625" style="1008"/>
    <col min="11265" max="11265" width="15.44140625" style="1008" customWidth="1"/>
    <col min="11266" max="11266" width="3.88671875" style="1008" customWidth="1"/>
    <col min="11267" max="11267" width="49.88671875" style="1008" customWidth="1"/>
    <col min="11268" max="11268" width="22.5546875" style="1008" customWidth="1"/>
    <col min="11269" max="11269" width="23" style="1008" customWidth="1"/>
    <col min="11270" max="11270" width="22.88671875" style="1008" customWidth="1"/>
    <col min="11271" max="11271" width="23.44140625" style="1008" customWidth="1"/>
    <col min="11272" max="11272" width="21.6640625" style="1008" customWidth="1"/>
    <col min="11273" max="11273" width="7.5546875" style="1008" customWidth="1"/>
    <col min="11274" max="11275" width="18.109375" style="1008" bestFit="1" customWidth="1"/>
    <col min="11276" max="11520" width="11.44140625" style="1008"/>
    <col min="11521" max="11521" width="15.44140625" style="1008" customWidth="1"/>
    <col min="11522" max="11522" width="3.88671875" style="1008" customWidth="1"/>
    <col min="11523" max="11523" width="49.88671875" style="1008" customWidth="1"/>
    <col min="11524" max="11524" width="22.5546875" style="1008" customWidth="1"/>
    <col min="11525" max="11525" width="23" style="1008" customWidth="1"/>
    <col min="11526" max="11526" width="22.88671875" style="1008" customWidth="1"/>
    <col min="11527" max="11527" width="23.44140625" style="1008" customWidth="1"/>
    <col min="11528" max="11528" width="21.6640625" style="1008" customWidth="1"/>
    <col min="11529" max="11529" width="7.5546875" style="1008" customWidth="1"/>
    <col min="11530" max="11531" width="18.109375" style="1008" bestFit="1" customWidth="1"/>
    <col min="11532" max="11776" width="11.44140625" style="1008"/>
    <col min="11777" max="11777" width="15.44140625" style="1008" customWidth="1"/>
    <col min="11778" max="11778" width="3.88671875" style="1008" customWidth="1"/>
    <col min="11779" max="11779" width="49.88671875" style="1008" customWidth="1"/>
    <col min="11780" max="11780" width="22.5546875" style="1008" customWidth="1"/>
    <col min="11781" max="11781" width="23" style="1008" customWidth="1"/>
    <col min="11782" max="11782" width="22.88671875" style="1008" customWidth="1"/>
    <col min="11783" max="11783" width="23.44140625" style="1008" customWidth="1"/>
    <col min="11784" max="11784" width="21.6640625" style="1008" customWidth="1"/>
    <col min="11785" max="11785" width="7.5546875" style="1008" customWidth="1"/>
    <col min="11786" max="11787" width="18.109375" style="1008" bestFit="1" customWidth="1"/>
    <col min="11788" max="12032" width="11.44140625" style="1008"/>
    <col min="12033" max="12033" width="15.44140625" style="1008" customWidth="1"/>
    <col min="12034" max="12034" width="3.88671875" style="1008" customWidth="1"/>
    <col min="12035" max="12035" width="49.88671875" style="1008" customWidth="1"/>
    <col min="12036" max="12036" width="22.5546875" style="1008" customWidth="1"/>
    <col min="12037" max="12037" width="23" style="1008" customWidth="1"/>
    <col min="12038" max="12038" width="22.88671875" style="1008" customWidth="1"/>
    <col min="12039" max="12039" width="23.44140625" style="1008" customWidth="1"/>
    <col min="12040" max="12040" width="21.6640625" style="1008" customWidth="1"/>
    <col min="12041" max="12041" width="7.5546875" style="1008" customWidth="1"/>
    <col min="12042" max="12043" width="18.109375" style="1008" bestFit="1" customWidth="1"/>
    <col min="12044" max="12288" width="11.44140625" style="1008"/>
    <col min="12289" max="12289" width="15.44140625" style="1008" customWidth="1"/>
    <col min="12290" max="12290" width="3.88671875" style="1008" customWidth="1"/>
    <col min="12291" max="12291" width="49.88671875" style="1008" customWidth="1"/>
    <col min="12292" max="12292" width="22.5546875" style="1008" customWidth="1"/>
    <col min="12293" max="12293" width="23" style="1008" customWidth="1"/>
    <col min="12294" max="12294" width="22.88671875" style="1008" customWidth="1"/>
    <col min="12295" max="12295" width="23.44140625" style="1008" customWidth="1"/>
    <col min="12296" max="12296" width="21.6640625" style="1008" customWidth="1"/>
    <col min="12297" max="12297" width="7.5546875" style="1008" customWidth="1"/>
    <col min="12298" max="12299" width="18.109375" style="1008" bestFit="1" customWidth="1"/>
    <col min="12300" max="12544" width="11.44140625" style="1008"/>
    <col min="12545" max="12545" width="15.44140625" style="1008" customWidth="1"/>
    <col min="12546" max="12546" width="3.88671875" style="1008" customWidth="1"/>
    <col min="12547" max="12547" width="49.88671875" style="1008" customWidth="1"/>
    <col min="12548" max="12548" width="22.5546875" style="1008" customWidth="1"/>
    <col min="12549" max="12549" width="23" style="1008" customWidth="1"/>
    <col min="12550" max="12550" width="22.88671875" style="1008" customWidth="1"/>
    <col min="12551" max="12551" width="23.44140625" style="1008" customWidth="1"/>
    <col min="12552" max="12552" width="21.6640625" style="1008" customWidth="1"/>
    <col min="12553" max="12553" width="7.5546875" style="1008" customWidth="1"/>
    <col min="12554" max="12555" width="18.109375" style="1008" bestFit="1" customWidth="1"/>
    <col min="12556" max="12800" width="11.44140625" style="1008"/>
    <col min="12801" max="12801" width="15.44140625" style="1008" customWidth="1"/>
    <col min="12802" max="12802" width="3.88671875" style="1008" customWidth="1"/>
    <col min="12803" max="12803" width="49.88671875" style="1008" customWidth="1"/>
    <col min="12804" max="12804" width="22.5546875" style="1008" customWidth="1"/>
    <col min="12805" max="12805" width="23" style="1008" customWidth="1"/>
    <col min="12806" max="12806" width="22.88671875" style="1008" customWidth="1"/>
    <col min="12807" max="12807" width="23.44140625" style="1008" customWidth="1"/>
    <col min="12808" max="12808" width="21.6640625" style="1008" customWidth="1"/>
    <col min="12809" max="12809" width="7.5546875" style="1008" customWidth="1"/>
    <col min="12810" max="12811" width="18.109375" style="1008" bestFit="1" customWidth="1"/>
    <col min="12812" max="13056" width="11.44140625" style="1008"/>
    <col min="13057" max="13057" width="15.44140625" style="1008" customWidth="1"/>
    <col min="13058" max="13058" width="3.88671875" style="1008" customWidth="1"/>
    <col min="13059" max="13059" width="49.88671875" style="1008" customWidth="1"/>
    <col min="13060" max="13060" width="22.5546875" style="1008" customWidth="1"/>
    <col min="13061" max="13061" width="23" style="1008" customWidth="1"/>
    <col min="13062" max="13062" width="22.88671875" style="1008" customWidth="1"/>
    <col min="13063" max="13063" width="23.44140625" style="1008" customWidth="1"/>
    <col min="13064" max="13064" width="21.6640625" style="1008" customWidth="1"/>
    <col min="13065" max="13065" width="7.5546875" style="1008" customWidth="1"/>
    <col min="13066" max="13067" width="18.109375" style="1008" bestFit="1" customWidth="1"/>
    <col min="13068" max="13312" width="11.44140625" style="1008"/>
    <col min="13313" max="13313" width="15.44140625" style="1008" customWidth="1"/>
    <col min="13314" max="13314" width="3.88671875" style="1008" customWidth="1"/>
    <col min="13315" max="13315" width="49.88671875" style="1008" customWidth="1"/>
    <col min="13316" max="13316" width="22.5546875" style="1008" customWidth="1"/>
    <col min="13317" max="13317" width="23" style="1008" customWidth="1"/>
    <col min="13318" max="13318" width="22.88671875" style="1008" customWidth="1"/>
    <col min="13319" max="13319" width="23.44140625" style="1008" customWidth="1"/>
    <col min="13320" max="13320" width="21.6640625" style="1008" customWidth="1"/>
    <col min="13321" max="13321" width="7.5546875" style="1008" customWidth="1"/>
    <col min="13322" max="13323" width="18.109375" style="1008" bestFit="1" customWidth="1"/>
    <col min="13324" max="13568" width="11.44140625" style="1008"/>
    <col min="13569" max="13569" width="15.44140625" style="1008" customWidth="1"/>
    <col min="13570" max="13570" width="3.88671875" style="1008" customWidth="1"/>
    <col min="13571" max="13571" width="49.88671875" style="1008" customWidth="1"/>
    <col min="13572" max="13572" width="22.5546875" style="1008" customWidth="1"/>
    <col min="13573" max="13573" width="23" style="1008" customWidth="1"/>
    <col min="13574" max="13574" width="22.88671875" style="1008" customWidth="1"/>
    <col min="13575" max="13575" width="23.44140625" style="1008" customWidth="1"/>
    <col min="13576" max="13576" width="21.6640625" style="1008" customWidth="1"/>
    <col min="13577" max="13577" width="7.5546875" style="1008" customWidth="1"/>
    <col min="13578" max="13579" width="18.109375" style="1008" bestFit="1" customWidth="1"/>
    <col min="13580" max="13824" width="11.44140625" style="1008"/>
    <col min="13825" max="13825" width="15.44140625" style="1008" customWidth="1"/>
    <col min="13826" max="13826" width="3.88671875" style="1008" customWidth="1"/>
    <col min="13827" max="13827" width="49.88671875" style="1008" customWidth="1"/>
    <col min="13828" max="13828" width="22.5546875" style="1008" customWidth="1"/>
    <col min="13829" max="13829" width="23" style="1008" customWidth="1"/>
    <col min="13830" max="13830" width="22.88671875" style="1008" customWidth="1"/>
    <col min="13831" max="13831" width="23.44140625" style="1008" customWidth="1"/>
    <col min="13832" max="13832" width="21.6640625" style="1008" customWidth="1"/>
    <col min="13833" max="13833" width="7.5546875" style="1008" customWidth="1"/>
    <col min="13834" max="13835" width="18.109375" style="1008" bestFit="1" customWidth="1"/>
    <col min="13836" max="14080" width="11.44140625" style="1008"/>
    <col min="14081" max="14081" width="15.44140625" style="1008" customWidth="1"/>
    <col min="14082" max="14082" width="3.88671875" style="1008" customWidth="1"/>
    <col min="14083" max="14083" width="49.88671875" style="1008" customWidth="1"/>
    <col min="14084" max="14084" width="22.5546875" style="1008" customWidth="1"/>
    <col min="14085" max="14085" width="23" style="1008" customWidth="1"/>
    <col min="14086" max="14086" width="22.88671875" style="1008" customWidth="1"/>
    <col min="14087" max="14087" width="23.44140625" style="1008" customWidth="1"/>
    <col min="14088" max="14088" width="21.6640625" style="1008" customWidth="1"/>
    <col min="14089" max="14089" width="7.5546875" style="1008" customWidth="1"/>
    <col min="14090" max="14091" width="18.109375" style="1008" bestFit="1" customWidth="1"/>
    <col min="14092" max="14336" width="11.44140625" style="1008"/>
    <col min="14337" max="14337" width="15.44140625" style="1008" customWidth="1"/>
    <col min="14338" max="14338" width="3.88671875" style="1008" customWidth="1"/>
    <col min="14339" max="14339" width="49.88671875" style="1008" customWidth="1"/>
    <col min="14340" max="14340" width="22.5546875" style="1008" customWidth="1"/>
    <col min="14341" max="14341" width="23" style="1008" customWidth="1"/>
    <col min="14342" max="14342" width="22.88671875" style="1008" customWidth="1"/>
    <col min="14343" max="14343" width="23.44140625" style="1008" customWidth="1"/>
    <col min="14344" max="14344" width="21.6640625" style="1008" customWidth="1"/>
    <col min="14345" max="14345" width="7.5546875" style="1008" customWidth="1"/>
    <col min="14346" max="14347" width="18.109375" style="1008" bestFit="1" customWidth="1"/>
    <col min="14348" max="14592" width="11.44140625" style="1008"/>
    <col min="14593" max="14593" width="15.44140625" style="1008" customWidth="1"/>
    <col min="14594" max="14594" width="3.88671875" style="1008" customWidth="1"/>
    <col min="14595" max="14595" width="49.88671875" style="1008" customWidth="1"/>
    <col min="14596" max="14596" width="22.5546875" style="1008" customWidth="1"/>
    <col min="14597" max="14597" width="23" style="1008" customWidth="1"/>
    <col min="14598" max="14598" width="22.88671875" style="1008" customWidth="1"/>
    <col min="14599" max="14599" width="23.44140625" style="1008" customWidth="1"/>
    <col min="14600" max="14600" width="21.6640625" style="1008" customWidth="1"/>
    <col min="14601" max="14601" width="7.5546875" style="1008" customWidth="1"/>
    <col min="14602" max="14603" width="18.109375" style="1008" bestFit="1" customWidth="1"/>
    <col min="14604" max="14848" width="11.44140625" style="1008"/>
    <col min="14849" max="14849" width="15.44140625" style="1008" customWidth="1"/>
    <col min="14850" max="14850" width="3.88671875" style="1008" customWidth="1"/>
    <col min="14851" max="14851" width="49.88671875" style="1008" customWidth="1"/>
    <col min="14852" max="14852" width="22.5546875" style="1008" customWidth="1"/>
    <col min="14853" max="14853" width="23" style="1008" customWidth="1"/>
    <col min="14854" max="14854" width="22.88671875" style="1008" customWidth="1"/>
    <col min="14855" max="14855" width="23.44140625" style="1008" customWidth="1"/>
    <col min="14856" max="14856" width="21.6640625" style="1008" customWidth="1"/>
    <col min="14857" max="14857" width="7.5546875" style="1008" customWidth="1"/>
    <col min="14858" max="14859" width="18.109375" style="1008" bestFit="1" customWidth="1"/>
    <col min="14860" max="15104" width="11.44140625" style="1008"/>
    <col min="15105" max="15105" width="15.44140625" style="1008" customWidth="1"/>
    <col min="15106" max="15106" width="3.88671875" style="1008" customWidth="1"/>
    <col min="15107" max="15107" width="49.88671875" style="1008" customWidth="1"/>
    <col min="15108" max="15108" width="22.5546875" style="1008" customWidth="1"/>
    <col min="15109" max="15109" width="23" style="1008" customWidth="1"/>
    <col min="15110" max="15110" width="22.88671875" style="1008" customWidth="1"/>
    <col min="15111" max="15111" width="23.44140625" style="1008" customWidth="1"/>
    <col min="15112" max="15112" width="21.6640625" style="1008" customWidth="1"/>
    <col min="15113" max="15113" width="7.5546875" style="1008" customWidth="1"/>
    <col min="15114" max="15115" width="18.109375" style="1008" bestFit="1" customWidth="1"/>
    <col min="15116" max="15360" width="11.44140625" style="1008"/>
    <col min="15361" max="15361" width="15.44140625" style="1008" customWidth="1"/>
    <col min="15362" max="15362" width="3.88671875" style="1008" customWidth="1"/>
    <col min="15363" max="15363" width="49.88671875" style="1008" customWidth="1"/>
    <col min="15364" max="15364" width="22.5546875" style="1008" customWidth="1"/>
    <col min="15365" max="15365" width="23" style="1008" customWidth="1"/>
    <col min="15366" max="15366" width="22.88671875" style="1008" customWidth="1"/>
    <col min="15367" max="15367" width="23.44140625" style="1008" customWidth="1"/>
    <col min="15368" max="15368" width="21.6640625" style="1008" customWidth="1"/>
    <col min="15369" max="15369" width="7.5546875" style="1008" customWidth="1"/>
    <col min="15370" max="15371" width="18.109375" style="1008" bestFit="1" customWidth="1"/>
    <col min="15372" max="15616" width="11.44140625" style="1008"/>
    <col min="15617" max="15617" width="15.44140625" style="1008" customWidth="1"/>
    <col min="15618" max="15618" width="3.88671875" style="1008" customWidth="1"/>
    <col min="15619" max="15619" width="49.88671875" style="1008" customWidth="1"/>
    <col min="15620" max="15620" width="22.5546875" style="1008" customWidth="1"/>
    <col min="15621" max="15621" width="23" style="1008" customWidth="1"/>
    <col min="15622" max="15622" width="22.88671875" style="1008" customWidth="1"/>
    <col min="15623" max="15623" width="23.44140625" style="1008" customWidth="1"/>
    <col min="15624" max="15624" width="21.6640625" style="1008" customWidth="1"/>
    <col min="15625" max="15625" width="7.5546875" style="1008" customWidth="1"/>
    <col min="15626" max="15627" width="18.109375" style="1008" bestFit="1" customWidth="1"/>
    <col min="15628" max="15872" width="11.44140625" style="1008"/>
    <col min="15873" max="15873" width="15.44140625" style="1008" customWidth="1"/>
    <col min="15874" max="15874" width="3.88671875" style="1008" customWidth="1"/>
    <col min="15875" max="15875" width="49.88671875" style="1008" customWidth="1"/>
    <col min="15876" max="15876" width="22.5546875" style="1008" customWidth="1"/>
    <col min="15877" max="15877" width="23" style="1008" customWidth="1"/>
    <col min="15878" max="15878" width="22.88671875" style="1008" customWidth="1"/>
    <col min="15879" max="15879" width="23.44140625" style="1008" customWidth="1"/>
    <col min="15880" max="15880" width="21.6640625" style="1008" customWidth="1"/>
    <col min="15881" max="15881" width="7.5546875" style="1008" customWidth="1"/>
    <col min="15882" max="15883" width="18.109375" style="1008" bestFit="1" customWidth="1"/>
    <col min="15884" max="16128" width="11.44140625" style="1008"/>
    <col min="16129" max="16129" width="15.44140625" style="1008" customWidth="1"/>
    <col min="16130" max="16130" width="3.88671875" style="1008" customWidth="1"/>
    <col min="16131" max="16131" width="49.88671875" style="1008" customWidth="1"/>
    <col min="16132" max="16132" width="22.5546875" style="1008" customWidth="1"/>
    <col min="16133" max="16133" width="23" style="1008" customWidth="1"/>
    <col min="16134" max="16134" width="22.88671875" style="1008" customWidth="1"/>
    <col min="16135" max="16135" width="23.44140625" style="1008" customWidth="1"/>
    <col min="16136" max="16136" width="21.6640625" style="1008" customWidth="1"/>
    <col min="16137" max="16137" width="7.5546875" style="1008" customWidth="1"/>
    <col min="16138" max="16139" width="18.109375" style="1008" bestFit="1" customWidth="1"/>
    <col min="16140" max="16384" width="11.44140625" style="1008"/>
  </cols>
  <sheetData>
    <row r="1" spans="1:8" ht="15" thickBot="1" x14ac:dyDescent="0.35"/>
    <row r="2" spans="1:8" x14ac:dyDescent="0.3">
      <c r="A2" s="2025" t="s">
        <v>1</v>
      </c>
      <c r="B2" s="2026"/>
      <c r="C2" s="2026"/>
      <c r="D2" s="2026"/>
      <c r="E2" s="2026"/>
      <c r="F2" s="2026"/>
      <c r="G2" s="2026"/>
      <c r="H2" s="2027"/>
    </row>
    <row r="3" spans="1:8" ht="11.25" customHeight="1" x14ac:dyDescent="0.3">
      <c r="A3" s="2022" t="s">
        <v>115</v>
      </c>
      <c r="B3" s="2023"/>
      <c r="C3" s="2023"/>
      <c r="D3" s="2023"/>
      <c r="E3" s="2023"/>
      <c r="F3" s="2023"/>
      <c r="G3" s="2023"/>
      <c r="H3" s="2024"/>
    </row>
    <row r="4" spans="1:8" ht="0.75" customHeight="1" x14ac:dyDescent="0.3">
      <c r="A4" s="1011"/>
      <c r="H4" s="1012"/>
    </row>
    <row r="5" spans="1:8" ht="21.75" customHeight="1" x14ac:dyDescent="0.3">
      <c r="A5" s="1013" t="s">
        <v>0</v>
      </c>
      <c r="H5" s="1012"/>
    </row>
    <row r="6" spans="1:8" ht="16.5" hidden="1" customHeight="1" x14ac:dyDescent="0.3">
      <c r="A6" s="1011"/>
      <c r="H6" s="1014"/>
    </row>
    <row r="7" spans="1:8" ht="21.75" customHeight="1" thickBot="1" x14ac:dyDescent="0.35">
      <c r="A7" s="1011" t="s">
        <v>116</v>
      </c>
      <c r="C7" s="1009" t="s">
        <v>4</v>
      </c>
      <c r="E7" s="1010" t="s">
        <v>117</v>
      </c>
      <c r="F7" s="1010" t="s">
        <v>263</v>
      </c>
      <c r="G7" s="1010" t="s">
        <v>118</v>
      </c>
      <c r="H7" s="1012"/>
    </row>
    <row r="8" spans="1:8" ht="9.75" hidden="1" customHeight="1" thickBot="1" x14ac:dyDescent="0.35">
      <c r="A8" s="1015"/>
      <c r="B8" s="1016"/>
      <c r="C8" s="1017"/>
      <c r="D8" s="1018"/>
      <c r="E8" s="1018"/>
      <c r="F8" s="1018"/>
      <c r="G8" s="1018"/>
      <c r="H8" s="1019"/>
    </row>
    <row r="9" spans="1:8" ht="15" thickBot="1" x14ac:dyDescent="0.35">
      <c r="A9" s="1020"/>
      <c r="B9" s="1021"/>
      <c r="C9" s="1022"/>
      <c r="D9" s="1023"/>
      <c r="E9" s="1023"/>
      <c r="F9" s="1023"/>
      <c r="G9" s="1023"/>
      <c r="H9" s="1024"/>
    </row>
    <row r="10" spans="1:8" ht="39" customHeight="1" thickBot="1" x14ac:dyDescent="0.35">
      <c r="A10" s="1025" t="s">
        <v>119</v>
      </c>
      <c r="B10" s="1026"/>
      <c r="C10" s="1026" t="s">
        <v>120</v>
      </c>
      <c r="D10" s="1027" t="s">
        <v>121</v>
      </c>
      <c r="E10" s="1027" t="s">
        <v>122</v>
      </c>
      <c r="F10" s="1027" t="s">
        <v>123</v>
      </c>
      <c r="G10" s="1027" t="s">
        <v>124</v>
      </c>
      <c r="H10" s="1028" t="s">
        <v>125</v>
      </c>
    </row>
    <row r="11" spans="1:8" s="1034" customFormat="1" ht="16.2" thickBot="1" x14ac:dyDescent="0.35">
      <c r="A11" s="1029" t="s">
        <v>13</v>
      </c>
      <c r="B11" s="1030"/>
      <c r="C11" s="1031" t="s">
        <v>14</v>
      </c>
      <c r="D11" s="1032">
        <f>+D12+D58+D117</f>
        <v>69284009651</v>
      </c>
      <c r="E11" s="1032">
        <f>+E12+E58+E117</f>
        <v>63032730287.610001</v>
      </c>
      <c r="F11" s="1032">
        <f>+F12+F58+F117</f>
        <v>50431717450.619995</v>
      </c>
      <c r="G11" s="1032">
        <f>+G12+G58+G117</f>
        <v>46277648003.470001</v>
      </c>
      <c r="H11" s="1033">
        <f>+H12+H58+H117</f>
        <v>45671671103.470001</v>
      </c>
    </row>
    <row r="12" spans="1:8" ht="15.6" x14ac:dyDescent="0.3">
      <c r="A12" s="1035">
        <v>1</v>
      </c>
      <c r="B12" s="1036"/>
      <c r="C12" s="1037" t="s">
        <v>15</v>
      </c>
      <c r="D12" s="1038">
        <f>+D13</f>
        <v>51272894218</v>
      </c>
      <c r="E12" s="1038">
        <f>+E13</f>
        <v>50412378849</v>
      </c>
      <c r="F12" s="1038">
        <f>+F13</f>
        <v>38199941998</v>
      </c>
      <c r="G12" s="1038">
        <f>+G13</f>
        <v>36042299675</v>
      </c>
      <c r="H12" s="1039">
        <f>+H13</f>
        <v>35436322775</v>
      </c>
    </row>
    <row r="13" spans="1:8" ht="15.6" x14ac:dyDescent="0.3">
      <c r="A13" s="1040">
        <v>10</v>
      </c>
      <c r="B13" s="1041"/>
      <c r="C13" s="1042" t="s">
        <v>15</v>
      </c>
      <c r="D13" s="1043">
        <f>+D14+D34+D37</f>
        <v>51272894218</v>
      </c>
      <c r="E13" s="1043">
        <f>+E14+E34+E37</f>
        <v>50412378849</v>
      </c>
      <c r="F13" s="1043">
        <f>+F14+F34+F37</f>
        <v>38199941998</v>
      </c>
      <c r="G13" s="1043">
        <f>+G14+G34+G37</f>
        <v>36042299675</v>
      </c>
      <c r="H13" s="1044">
        <f>+H14+H34+H37</f>
        <v>35436322775</v>
      </c>
    </row>
    <row r="14" spans="1:8" ht="14.25" customHeight="1" x14ac:dyDescent="0.3">
      <c r="A14" s="1040">
        <v>101</v>
      </c>
      <c r="B14" s="1041"/>
      <c r="C14" s="1042" t="s">
        <v>16</v>
      </c>
      <c r="D14" s="1043">
        <f>+D15+D19+D22+D30+D33</f>
        <v>32412518682</v>
      </c>
      <c r="E14" s="1043">
        <f>+E15+E19+E22+E30+E33</f>
        <v>31741098743</v>
      </c>
      <c r="F14" s="1043">
        <f>+F15+F19+F22+F30+F33</f>
        <v>22669943203</v>
      </c>
      <c r="G14" s="1043">
        <f>+G15+G19+G22+G30+G33</f>
        <v>22554527021</v>
      </c>
      <c r="H14" s="1044">
        <f>+H15+H19+H22+H30+H33</f>
        <v>22554527021</v>
      </c>
    </row>
    <row r="15" spans="1:8" ht="15.6" x14ac:dyDescent="0.3">
      <c r="A15" s="1040">
        <v>1011</v>
      </c>
      <c r="B15" s="1041"/>
      <c r="C15" s="1042" t="s">
        <v>126</v>
      </c>
      <c r="D15" s="1043">
        <f>SUM(D16:D18)</f>
        <v>22306663901</v>
      </c>
      <c r="E15" s="1043">
        <f>SUM(E16:E18)</f>
        <v>22306663901</v>
      </c>
      <c r="F15" s="1043">
        <f>SUM(F16:F18)</f>
        <v>17245703712</v>
      </c>
      <c r="G15" s="1043">
        <f>SUM(G16:G18)</f>
        <v>17130287530</v>
      </c>
      <c r="H15" s="1044">
        <f>SUM(H16:H18)</f>
        <v>17130287530</v>
      </c>
    </row>
    <row r="16" spans="1:8" ht="15.6" x14ac:dyDescent="0.3">
      <c r="A16" s="1040">
        <v>10111</v>
      </c>
      <c r="B16" s="1041">
        <v>20</v>
      </c>
      <c r="C16" s="1042" t="s">
        <v>18</v>
      </c>
      <c r="D16" s="1043">
        <v>20949262542</v>
      </c>
      <c r="E16" s="1043">
        <v>20949262542</v>
      </c>
      <c r="F16" s="1043">
        <v>16178742585</v>
      </c>
      <c r="G16" s="1043">
        <v>16178742585</v>
      </c>
      <c r="H16" s="1044">
        <v>16178742585</v>
      </c>
    </row>
    <row r="17" spans="1:8" ht="15.6" x14ac:dyDescent="0.3">
      <c r="A17" s="1040">
        <v>10112</v>
      </c>
      <c r="B17" s="1041">
        <v>20</v>
      </c>
      <c r="C17" s="1042" t="s">
        <v>19</v>
      </c>
      <c r="D17" s="1043">
        <v>1165781221</v>
      </c>
      <c r="E17" s="1043">
        <v>1165781221</v>
      </c>
      <c r="F17" s="1043">
        <v>910446181</v>
      </c>
      <c r="G17" s="1043">
        <v>910446181</v>
      </c>
      <c r="H17" s="1044">
        <v>910446181</v>
      </c>
    </row>
    <row r="18" spans="1:8" ht="20.25" customHeight="1" x14ac:dyDescent="0.3">
      <c r="A18" s="1040">
        <v>10114</v>
      </c>
      <c r="B18" s="1041">
        <v>20</v>
      </c>
      <c r="C18" s="1042" t="s">
        <v>20</v>
      </c>
      <c r="D18" s="1045">
        <v>191620138</v>
      </c>
      <c r="E18" s="1045">
        <v>191620138</v>
      </c>
      <c r="F18" s="1045">
        <v>156514946</v>
      </c>
      <c r="G18" s="1043">
        <v>41098764</v>
      </c>
      <c r="H18" s="1044">
        <v>41098764</v>
      </c>
    </row>
    <row r="19" spans="1:8" ht="15.6" x14ac:dyDescent="0.3">
      <c r="A19" s="1040">
        <v>1014</v>
      </c>
      <c r="B19" s="1041"/>
      <c r="C19" s="1042" t="s">
        <v>21</v>
      </c>
      <c r="D19" s="1045">
        <f>SUM(D20:D21)</f>
        <v>3982510564</v>
      </c>
      <c r="E19" s="1045">
        <f>SUM(E20:E21)</f>
        <v>3908964721</v>
      </c>
      <c r="F19" s="1045">
        <f>SUM(F20:F21)</f>
        <v>2873428255</v>
      </c>
      <c r="G19" s="1043">
        <f>SUM(G20:G21)</f>
        <v>2873428255</v>
      </c>
      <c r="H19" s="1044">
        <f>SUM(H20:H21)</f>
        <v>2873428255</v>
      </c>
    </row>
    <row r="20" spans="1:8" ht="15.6" x14ac:dyDescent="0.3">
      <c r="A20" s="1040">
        <v>10141</v>
      </c>
      <c r="B20" s="1041">
        <v>20</v>
      </c>
      <c r="C20" s="1042" t="s">
        <v>22</v>
      </c>
      <c r="D20" s="1045">
        <v>777355830</v>
      </c>
      <c r="E20" s="1045">
        <v>777355830</v>
      </c>
      <c r="F20" s="1045">
        <v>601183105</v>
      </c>
      <c r="G20" s="1043">
        <v>601183105</v>
      </c>
      <c r="H20" s="1044">
        <v>601183105</v>
      </c>
    </row>
    <row r="21" spans="1:8" ht="15.6" x14ac:dyDescent="0.3">
      <c r="A21" s="1040">
        <v>10142</v>
      </c>
      <c r="B21" s="1041">
        <v>20</v>
      </c>
      <c r="C21" s="1042" t="s">
        <v>23</v>
      </c>
      <c r="D21" s="1045">
        <v>3205154734</v>
      </c>
      <c r="E21" s="1045">
        <v>3131608891</v>
      </c>
      <c r="F21" s="1045">
        <v>2272245150</v>
      </c>
      <c r="G21" s="1043">
        <v>2272245150</v>
      </c>
      <c r="H21" s="1044">
        <v>2272245150</v>
      </c>
    </row>
    <row r="22" spans="1:8" ht="15.75" customHeight="1" x14ac:dyDescent="0.3">
      <c r="A22" s="1040">
        <v>1015</v>
      </c>
      <c r="B22" s="1041"/>
      <c r="C22" s="1042" t="s">
        <v>24</v>
      </c>
      <c r="D22" s="1045">
        <f>SUM(D23:D29)</f>
        <v>5062281357</v>
      </c>
      <c r="E22" s="1045">
        <f>SUM(E23:E29)</f>
        <v>5062281357</v>
      </c>
      <c r="F22" s="1045">
        <f>SUM(F23:F29)</f>
        <v>2311736777</v>
      </c>
      <c r="G22" s="1043">
        <f>SUM(G23:G29)</f>
        <v>2311736777</v>
      </c>
      <c r="H22" s="1044">
        <f>SUM(H23:H29)</f>
        <v>2311736777</v>
      </c>
    </row>
    <row r="23" spans="1:8" ht="15.6" x14ac:dyDescent="0.3">
      <c r="A23" s="1040">
        <v>10152</v>
      </c>
      <c r="B23" s="1041">
        <v>20</v>
      </c>
      <c r="C23" s="1042" t="s">
        <v>25</v>
      </c>
      <c r="D23" s="1045">
        <v>731342122</v>
      </c>
      <c r="E23" s="1045">
        <v>731342122</v>
      </c>
      <c r="F23" s="1045">
        <v>393804973</v>
      </c>
      <c r="G23" s="1043">
        <v>393804973</v>
      </c>
      <c r="H23" s="1044">
        <v>393804973</v>
      </c>
    </row>
    <row r="24" spans="1:8" ht="15.6" x14ac:dyDescent="0.3">
      <c r="A24" s="1040">
        <v>10155</v>
      </c>
      <c r="B24" s="1041">
        <v>20</v>
      </c>
      <c r="C24" s="1042" t="s">
        <v>26</v>
      </c>
      <c r="D24" s="1045">
        <v>152324729</v>
      </c>
      <c r="E24" s="1045">
        <v>152324729</v>
      </c>
      <c r="F24" s="1045">
        <v>88044091</v>
      </c>
      <c r="G24" s="1043">
        <v>88044091</v>
      </c>
      <c r="H24" s="1044">
        <v>88044091</v>
      </c>
    </row>
    <row r="25" spans="1:8" ht="15.6" x14ac:dyDescent="0.3">
      <c r="A25" s="1040">
        <v>101512</v>
      </c>
      <c r="B25" s="1041">
        <v>20</v>
      </c>
      <c r="C25" s="1042" t="s">
        <v>127</v>
      </c>
      <c r="D25" s="1045">
        <v>2100000</v>
      </c>
      <c r="E25" s="1045">
        <v>2100000</v>
      </c>
      <c r="F25" s="1045">
        <v>1383664</v>
      </c>
      <c r="G25" s="1043">
        <v>1383664</v>
      </c>
      <c r="H25" s="1044">
        <v>1383664</v>
      </c>
    </row>
    <row r="26" spans="1:8" ht="15.6" x14ac:dyDescent="0.3">
      <c r="A26" s="1040">
        <v>101514</v>
      </c>
      <c r="B26" s="1041">
        <v>20</v>
      </c>
      <c r="C26" s="1042" t="s">
        <v>128</v>
      </c>
      <c r="D26" s="1043">
        <v>1012895274</v>
      </c>
      <c r="E26" s="1043">
        <v>1012895274</v>
      </c>
      <c r="F26" s="1045">
        <v>1001421232</v>
      </c>
      <c r="G26" s="1045">
        <v>1001421232</v>
      </c>
      <c r="H26" s="1046">
        <v>1001421232</v>
      </c>
    </row>
    <row r="27" spans="1:8" ht="15.6" x14ac:dyDescent="0.3">
      <c r="A27" s="1040">
        <v>101515</v>
      </c>
      <c r="B27" s="1041">
        <v>20</v>
      </c>
      <c r="C27" s="1042" t="s">
        <v>28</v>
      </c>
      <c r="D27" s="1043">
        <v>1012389369</v>
      </c>
      <c r="E27" s="1043">
        <v>1012389369</v>
      </c>
      <c r="F27" s="1043">
        <v>729835801</v>
      </c>
      <c r="G27" s="1043">
        <v>729835801</v>
      </c>
      <c r="H27" s="1044">
        <v>729835801</v>
      </c>
    </row>
    <row r="28" spans="1:8" ht="15.6" x14ac:dyDescent="0.3">
      <c r="A28" s="1040">
        <v>101516</v>
      </c>
      <c r="B28" s="1041">
        <v>20</v>
      </c>
      <c r="C28" s="1042" t="s">
        <v>29</v>
      </c>
      <c r="D28" s="1043">
        <v>2083250411</v>
      </c>
      <c r="E28" s="1043">
        <v>2083250411</v>
      </c>
      <c r="F28" s="1043">
        <v>52862877</v>
      </c>
      <c r="G28" s="1043">
        <v>52862877</v>
      </c>
      <c r="H28" s="1044">
        <v>52862877</v>
      </c>
    </row>
    <row r="29" spans="1:8" ht="15.6" x14ac:dyDescent="0.3">
      <c r="A29" s="1040">
        <v>101592</v>
      </c>
      <c r="B29" s="1041">
        <v>20</v>
      </c>
      <c r="C29" s="1042" t="s">
        <v>129</v>
      </c>
      <c r="D29" s="1043">
        <v>67979452</v>
      </c>
      <c r="E29" s="1043">
        <v>67979452</v>
      </c>
      <c r="F29" s="1043">
        <v>44384139</v>
      </c>
      <c r="G29" s="1043">
        <v>44384139</v>
      </c>
      <c r="H29" s="1044">
        <v>44384139</v>
      </c>
    </row>
    <row r="30" spans="1:8" ht="31.2" x14ac:dyDescent="0.3">
      <c r="A30" s="1040">
        <v>1019</v>
      </c>
      <c r="B30" s="1041"/>
      <c r="C30" s="1042" t="s">
        <v>31</v>
      </c>
      <c r="D30" s="1043">
        <f>+D31+D32</f>
        <v>463188764</v>
      </c>
      <c r="E30" s="1043">
        <f>+E31+E32</f>
        <v>463188764</v>
      </c>
      <c r="F30" s="1043">
        <f>+F31+F32</f>
        <v>239074459</v>
      </c>
      <c r="G30" s="1043">
        <f>+G31+G32</f>
        <v>239074459</v>
      </c>
      <c r="H30" s="1044">
        <f>+H31+H32</f>
        <v>239074459</v>
      </c>
    </row>
    <row r="31" spans="1:8" ht="15.6" x14ac:dyDescent="0.3">
      <c r="A31" s="1040">
        <v>10191</v>
      </c>
      <c r="B31" s="1041">
        <v>20</v>
      </c>
      <c r="C31" s="1042" t="s">
        <v>32</v>
      </c>
      <c r="D31" s="1043">
        <v>68932861</v>
      </c>
      <c r="E31" s="1043">
        <v>68932861</v>
      </c>
      <c r="F31" s="1043">
        <v>67367103</v>
      </c>
      <c r="G31" s="1043">
        <v>67367103</v>
      </c>
      <c r="H31" s="1044">
        <v>67367103</v>
      </c>
    </row>
    <row r="32" spans="1:8" ht="15.6" x14ac:dyDescent="0.3">
      <c r="A32" s="1040">
        <v>10193</v>
      </c>
      <c r="B32" s="1041">
        <v>20</v>
      </c>
      <c r="C32" s="1042" t="s">
        <v>33</v>
      </c>
      <c r="D32" s="1043">
        <v>394255903</v>
      </c>
      <c r="E32" s="1043">
        <v>394255903</v>
      </c>
      <c r="F32" s="1043">
        <v>171707356</v>
      </c>
      <c r="G32" s="1043">
        <v>171707356</v>
      </c>
      <c r="H32" s="1044">
        <v>171707356</v>
      </c>
    </row>
    <row r="33" spans="1:8" ht="30.75" customHeight="1" x14ac:dyDescent="0.3">
      <c r="A33" s="1040">
        <v>10110</v>
      </c>
      <c r="B33" s="1041">
        <v>20</v>
      </c>
      <c r="C33" s="1042" t="s">
        <v>130</v>
      </c>
      <c r="D33" s="1047">
        <v>597874096</v>
      </c>
      <c r="E33" s="1043">
        <v>0</v>
      </c>
      <c r="F33" s="1043">
        <v>0</v>
      </c>
      <c r="G33" s="1043">
        <v>0</v>
      </c>
      <c r="H33" s="1044">
        <v>0</v>
      </c>
    </row>
    <row r="34" spans="1:8" ht="15.6" x14ac:dyDescent="0.3">
      <c r="A34" s="1040">
        <v>102</v>
      </c>
      <c r="B34" s="1041"/>
      <c r="C34" s="1042" t="s">
        <v>34</v>
      </c>
      <c r="D34" s="1045">
        <f>SUM(D35:D36)</f>
        <v>8911457434</v>
      </c>
      <c r="E34" s="1045">
        <f>SUM(E35:E36)</f>
        <v>8722362004</v>
      </c>
      <c r="F34" s="1045">
        <f>SUM(F35:F36)</f>
        <v>8220410835</v>
      </c>
      <c r="G34" s="1045">
        <f>SUM(G35:G36)</f>
        <v>6178184694</v>
      </c>
      <c r="H34" s="1046">
        <f>SUM(H35:H36)</f>
        <v>6178184694</v>
      </c>
    </row>
    <row r="35" spans="1:8" ht="15.6" x14ac:dyDescent="0.3">
      <c r="A35" s="1040">
        <v>10212</v>
      </c>
      <c r="B35" s="1041">
        <v>20</v>
      </c>
      <c r="C35" s="1042" t="s">
        <v>35</v>
      </c>
      <c r="D35" s="1043">
        <v>590000000</v>
      </c>
      <c r="E35" s="1043">
        <v>445813590</v>
      </c>
      <c r="F35" s="1043">
        <v>325139906</v>
      </c>
      <c r="G35" s="1043">
        <v>35139906</v>
      </c>
      <c r="H35" s="1044">
        <v>35139906</v>
      </c>
    </row>
    <row r="36" spans="1:8" ht="15.6" x14ac:dyDescent="0.3">
      <c r="A36" s="1040">
        <v>10214</v>
      </c>
      <c r="B36" s="1041">
        <v>20</v>
      </c>
      <c r="C36" s="1042" t="s">
        <v>36</v>
      </c>
      <c r="D36" s="1043">
        <v>8321457434</v>
      </c>
      <c r="E36" s="1043">
        <v>8276548414</v>
      </c>
      <c r="F36" s="1043">
        <v>7895270929</v>
      </c>
      <c r="G36" s="1043">
        <v>6143044788</v>
      </c>
      <c r="H36" s="1044">
        <v>6143044788</v>
      </c>
    </row>
    <row r="37" spans="1:8" ht="31.5" customHeight="1" x14ac:dyDescent="0.3">
      <c r="A37" s="1040">
        <v>105</v>
      </c>
      <c r="B37" s="1041"/>
      <c r="C37" s="1042" t="s">
        <v>131</v>
      </c>
      <c r="D37" s="1043">
        <f>+D38+D42+D46+D47</f>
        <v>9948918102</v>
      </c>
      <c r="E37" s="1043">
        <f>+E38+E42+E46+E47</f>
        <v>9948918102</v>
      </c>
      <c r="F37" s="1043">
        <f>+F38+F42+F46+F47</f>
        <v>7309587960</v>
      </c>
      <c r="G37" s="1043">
        <f>+G38+G42+G46+G47</f>
        <v>7309587960</v>
      </c>
      <c r="H37" s="1044">
        <f>+H38+H42+H46+H47</f>
        <v>6703611060</v>
      </c>
    </row>
    <row r="38" spans="1:8" ht="15.6" x14ac:dyDescent="0.3">
      <c r="A38" s="1040">
        <v>1051</v>
      </c>
      <c r="B38" s="1041"/>
      <c r="C38" s="1042" t="s">
        <v>38</v>
      </c>
      <c r="D38" s="1043">
        <f>SUM(D39:D41)</f>
        <v>4742834636</v>
      </c>
      <c r="E38" s="1043">
        <f>SUM(E39:E41)</f>
        <v>4742834636</v>
      </c>
      <c r="F38" s="1043">
        <f>SUM(F39:F41)</f>
        <v>3620848529</v>
      </c>
      <c r="G38" s="1043">
        <f>SUM(G39:G41)</f>
        <v>3620848529</v>
      </c>
      <c r="H38" s="1044">
        <f>SUM(H39:H41)</f>
        <v>3227636129</v>
      </c>
    </row>
    <row r="39" spans="1:8" ht="15.6" x14ac:dyDescent="0.3">
      <c r="A39" s="1040">
        <v>10511</v>
      </c>
      <c r="B39" s="1041">
        <v>20</v>
      </c>
      <c r="C39" s="1042" t="s">
        <v>39</v>
      </c>
      <c r="D39" s="1043">
        <v>1083567095</v>
      </c>
      <c r="E39" s="1043">
        <v>1083567095</v>
      </c>
      <c r="F39" s="1043">
        <v>776539900</v>
      </c>
      <c r="G39" s="1043">
        <v>776539900</v>
      </c>
      <c r="H39" s="1044">
        <v>694354000</v>
      </c>
    </row>
    <row r="40" spans="1:8" ht="31.2" x14ac:dyDescent="0.3">
      <c r="A40" s="1040">
        <v>10513</v>
      </c>
      <c r="B40" s="1041">
        <v>20</v>
      </c>
      <c r="C40" s="1042" t="s">
        <v>132</v>
      </c>
      <c r="D40" s="1043">
        <v>1750775142</v>
      </c>
      <c r="E40" s="1043">
        <v>1750775142</v>
      </c>
      <c r="F40" s="1043">
        <v>1290559804</v>
      </c>
      <c r="G40" s="1043">
        <v>1290559804</v>
      </c>
      <c r="H40" s="1044">
        <v>1150549704</v>
      </c>
    </row>
    <row r="41" spans="1:8" ht="15.6" x14ac:dyDescent="0.3">
      <c r="A41" s="1040">
        <v>10514</v>
      </c>
      <c r="B41" s="1041">
        <v>20</v>
      </c>
      <c r="C41" s="1042" t="s">
        <v>41</v>
      </c>
      <c r="D41" s="1043">
        <v>1908492399</v>
      </c>
      <c r="E41" s="1043">
        <v>1908492399</v>
      </c>
      <c r="F41" s="1043">
        <v>1553748825</v>
      </c>
      <c r="G41" s="1043">
        <v>1553748825</v>
      </c>
      <c r="H41" s="1044">
        <v>1382732425</v>
      </c>
    </row>
    <row r="42" spans="1:8" ht="15.6" x14ac:dyDescent="0.3">
      <c r="A42" s="1040">
        <v>1052</v>
      </c>
      <c r="B42" s="1041"/>
      <c r="C42" s="1042" t="s">
        <v>133</v>
      </c>
      <c r="D42" s="1043">
        <f>+D43+D44+D45</f>
        <v>3880944317</v>
      </c>
      <c r="E42" s="1043">
        <f>+E43+E44+E45</f>
        <v>3880944317</v>
      </c>
      <c r="F42" s="1043">
        <f>+F43+F44+F45</f>
        <v>2717990821</v>
      </c>
      <c r="G42" s="1043">
        <f>+G43+G44+G45</f>
        <v>2717990821</v>
      </c>
      <c r="H42" s="1044">
        <f>+H43+H44+H45</f>
        <v>2607970621</v>
      </c>
    </row>
    <row r="43" spans="1:8" ht="15.6" x14ac:dyDescent="0.3">
      <c r="A43" s="1040">
        <v>10522</v>
      </c>
      <c r="B43" s="1041">
        <v>20</v>
      </c>
      <c r="C43" s="1042" t="s">
        <v>43</v>
      </c>
      <c r="D43" s="1043">
        <v>2449227153</v>
      </c>
      <c r="E43" s="1043">
        <v>2449227153</v>
      </c>
      <c r="F43" s="1043">
        <v>1740318269</v>
      </c>
      <c r="G43" s="1043">
        <v>1740318269</v>
      </c>
      <c r="H43" s="1044">
        <v>1740318269</v>
      </c>
    </row>
    <row r="44" spans="1:8" ht="31.2" x14ac:dyDescent="0.3">
      <c r="A44" s="1040">
        <v>10523</v>
      </c>
      <c r="B44" s="1041">
        <v>20</v>
      </c>
      <c r="C44" s="1042" t="s">
        <v>44</v>
      </c>
      <c r="D44" s="1043">
        <v>1298733145</v>
      </c>
      <c r="E44" s="1043">
        <v>1298733145</v>
      </c>
      <c r="F44" s="1043">
        <v>888150136</v>
      </c>
      <c r="G44" s="1043">
        <v>888150136</v>
      </c>
      <c r="H44" s="1044">
        <v>788097136</v>
      </c>
    </row>
    <row r="45" spans="1:8" ht="46.8" x14ac:dyDescent="0.3">
      <c r="A45" s="1040">
        <v>10527</v>
      </c>
      <c r="B45" s="1041">
        <v>20</v>
      </c>
      <c r="C45" s="1042" t="s">
        <v>134</v>
      </c>
      <c r="D45" s="1043">
        <v>132984019</v>
      </c>
      <c r="E45" s="1043">
        <v>132984019</v>
      </c>
      <c r="F45" s="1043">
        <v>89522416</v>
      </c>
      <c r="G45" s="1043">
        <v>89522416</v>
      </c>
      <c r="H45" s="1044">
        <v>79555216</v>
      </c>
    </row>
    <row r="46" spans="1:8" ht="15.6" x14ac:dyDescent="0.3">
      <c r="A46" s="1040">
        <v>1056</v>
      </c>
      <c r="B46" s="1041">
        <v>20</v>
      </c>
      <c r="C46" s="1042" t="s">
        <v>46</v>
      </c>
      <c r="D46" s="1043">
        <v>792189259</v>
      </c>
      <c r="E46" s="1043">
        <v>792189259</v>
      </c>
      <c r="F46" s="1043">
        <v>582432570</v>
      </c>
      <c r="G46" s="1043">
        <v>582432570</v>
      </c>
      <c r="H46" s="1044">
        <v>520788370</v>
      </c>
    </row>
    <row r="47" spans="1:8" ht="16.2" thickBot="1" x14ac:dyDescent="0.35">
      <c r="A47" s="1048">
        <v>1057</v>
      </c>
      <c r="B47" s="1049">
        <v>20</v>
      </c>
      <c r="C47" s="1050" t="s">
        <v>47</v>
      </c>
      <c r="D47" s="1051">
        <v>532949890</v>
      </c>
      <c r="E47" s="1051">
        <v>532949890</v>
      </c>
      <c r="F47" s="1051">
        <v>388316040</v>
      </c>
      <c r="G47" s="1051">
        <v>388316040</v>
      </c>
      <c r="H47" s="1052">
        <v>347215940</v>
      </c>
    </row>
    <row r="48" spans="1:8" ht="6" customHeight="1" thickBot="1" x14ac:dyDescent="0.35">
      <c r="A48" s="1053"/>
      <c r="B48" s="1054"/>
      <c r="C48" s="1055"/>
      <c r="D48" s="1056"/>
      <c r="E48" s="1056"/>
      <c r="F48" s="1057"/>
      <c r="G48" s="1056"/>
      <c r="H48" s="1058"/>
    </row>
    <row r="49" spans="1:8" x14ac:dyDescent="0.3">
      <c r="A49" s="2025" t="s">
        <v>1</v>
      </c>
      <c r="B49" s="2026"/>
      <c r="C49" s="2026"/>
      <c r="D49" s="2026"/>
      <c r="E49" s="2026"/>
      <c r="F49" s="2026"/>
      <c r="G49" s="2026"/>
      <c r="H49" s="2027"/>
    </row>
    <row r="50" spans="1:8" x14ac:dyDescent="0.3">
      <c r="A50" s="2022" t="s">
        <v>115</v>
      </c>
      <c r="B50" s="2023"/>
      <c r="C50" s="2023"/>
      <c r="D50" s="2023"/>
      <c r="E50" s="2023"/>
      <c r="F50" s="2023"/>
      <c r="G50" s="2023"/>
      <c r="H50" s="2024"/>
    </row>
    <row r="51" spans="1:8" hidden="1" x14ac:dyDescent="0.3">
      <c r="A51" s="1011"/>
      <c r="H51" s="1012"/>
    </row>
    <row r="52" spans="1:8" x14ac:dyDescent="0.3">
      <c r="A52" s="1013" t="s">
        <v>0</v>
      </c>
      <c r="D52" s="1059"/>
      <c r="H52" s="1012"/>
    </row>
    <row r="53" spans="1:8" ht="1.5" customHeight="1" x14ac:dyDescent="0.3">
      <c r="A53" s="1011"/>
      <c r="H53" s="1014"/>
    </row>
    <row r="54" spans="1:8" ht="21" customHeight="1" thickBot="1" x14ac:dyDescent="0.35">
      <c r="A54" s="1011" t="s">
        <v>116</v>
      </c>
      <c r="C54" s="1009" t="s">
        <v>4</v>
      </c>
      <c r="E54" s="1010" t="str">
        <f>E7</f>
        <v>MES:</v>
      </c>
      <c r="F54" s="1010" t="str">
        <f>F7</f>
        <v>SEPTIEMBRE</v>
      </c>
      <c r="G54" s="1010" t="str">
        <f>G7</f>
        <v xml:space="preserve">                                VIGENCIA FISCAL:      2017</v>
      </c>
      <c r="H54" s="1012"/>
    </row>
    <row r="55" spans="1:8" ht="28.5" hidden="1" customHeight="1" thickBot="1" x14ac:dyDescent="0.35">
      <c r="A55" s="1011"/>
      <c r="H55" s="1012"/>
    </row>
    <row r="56" spans="1:8" ht="15" thickBot="1" x14ac:dyDescent="0.35">
      <c r="A56" s="1060"/>
      <c r="B56" s="1061"/>
      <c r="C56" s="1062"/>
      <c r="D56" s="1063"/>
      <c r="E56" s="1063"/>
      <c r="F56" s="1063"/>
      <c r="G56" s="1063"/>
      <c r="H56" s="1064"/>
    </row>
    <row r="57" spans="1:8" ht="33.75" customHeight="1" thickBot="1" x14ac:dyDescent="0.35">
      <c r="A57" s="1065" t="s">
        <v>119</v>
      </c>
      <c r="B57" s="1066"/>
      <c r="C57" s="1067" t="s">
        <v>120</v>
      </c>
      <c r="D57" s="1068" t="s">
        <v>121</v>
      </c>
      <c r="E57" s="1068" t="s">
        <v>122</v>
      </c>
      <c r="F57" s="1068" t="s">
        <v>123</v>
      </c>
      <c r="G57" s="1068" t="s">
        <v>124</v>
      </c>
      <c r="H57" s="1069" t="s">
        <v>125</v>
      </c>
    </row>
    <row r="58" spans="1:8" ht="31.5" customHeight="1" x14ac:dyDescent="0.3">
      <c r="A58" s="1070">
        <v>2</v>
      </c>
      <c r="B58" s="1071"/>
      <c r="C58" s="1072" t="s">
        <v>48</v>
      </c>
      <c r="D58" s="1073">
        <f>+D59</f>
        <v>8304006708</v>
      </c>
      <c r="E58" s="1073">
        <f>+E59</f>
        <v>8219012656.4400005</v>
      </c>
      <c r="F58" s="1073">
        <f>+F59</f>
        <v>8120007770.4499998</v>
      </c>
      <c r="G58" s="1073">
        <f>+G59</f>
        <v>6123580646.2999992</v>
      </c>
      <c r="H58" s="1074">
        <f>+H59</f>
        <v>6123580646.2999992</v>
      </c>
    </row>
    <row r="59" spans="1:8" ht="15.6" x14ac:dyDescent="0.3">
      <c r="A59" s="1040">
        <v>20</v>
      </c>
      <c r="B59" s="1041"/>
      <c r="C59" s="1042" t="s">
        <v>48</v>
      </c>
      <c r="D59" s="1043">
        <f>+D65+D60</f>
        <v>8304006708</v>
      </c>
      <c r="E59" s="1043">
        <f>+E65+E60</f>
        <v>8219012656.4400005</v>
      </c>
      <c r="F59" s="1043">
        <f>+F65+F60</f>
        <v>8120007770.4499998</v>
      </c>
      <c r="G59" s="1043">
        <f>+G65+G60</f>
        <v>6123580646.2999992</v>
      </c>
      <c r="H59" s="1044">
        <f>+H65+H60</f>
        <v>6123580646.2999992</v>
      </c>
    </row>
    <row r="60" spans="1:8" ht="20.25" customHeight="1" x14ac:dyDescent="0.3">
      <c r="A60" s="1040">
        <v>203</v>
      </c>
      <c r="B60" s="1041"/>
      <c r="C60" s="1042" t="s">
        <v>135</v>
      </c>
      <c r="D60" s="1043">
        <f>+D61</f>
        <v>0</v>
      </c>
      <c r="E60" s="1043">
        <f>+E61</f>
        <v>0</v>
      </c>
      <c r="F60" s="1043">
        <f>+F61</f>
        <v>0</v>
      </c>
      <c r="G60" s="1043">
        <f>+G61</f>
        <v>0</v>
      </c>
      <c r="H60" s="1044">
        <f>+H61</f>
        <v>0</v>
      </c>
    </row>
    <row r="61" spans="1:8" ht="15.6" x14ac:dyDescent="0.3">
      <c r="A61" s="1040">
        <v>20350</v>
      </c>
      <c r="B61" s="1041"/>
      <c r="C61" s="1042" t="s">
        <v>136</v>
      </c>
      <c r="D61" s="1045">
        <f>+D62+D63+D64</f>
        <v>0</v>
      </c>
      <c r="E61" s="1045">
        <f>+E62+E63+E64</f>
        <v>0</v>
      </c>
      <c r="F61" s="1045">
        <f>+F62+F63+F64</f>
        <v>0</v>
      </c>
      <c r="G61" s="1045">
        <f>+G62+G63+G64</f>
        <v>0</v>
      </c>
      <c r="H61" s="1044">
        <f>+H62+H63+H64</f>
        <v>0</v>
      </c>
    </row>
    <row r="62" spans="1:8" ht="21" customHeight="1" x14ac:dyDescent="0.3">
      <c r="A62" s="1040">
        <v>203502</v>
      </c>
      <c r="B62" s="1041">
        <v>20</v>
      </c>
      <c r="C62" s="1042" t="s">
        <v>137</v>
      </c>
      <c r="D62" s="1045">
        <v>0</v>
      </c>
      <c r="E62" s="1045">
        <v>0</v>
      </c>
      <c r="F62" s="1045">
        <v>0</v>
      </c>
      <c r="G62" s="1045">
        <v>0</v>
      </c>
      <c r="H62" s="1044">
        <v>0</v>
      </c>
    </row>
    <row r="63" spans="1:8" ht="21" customHeight="1" x14ac:dyDescent="0.3">
      <c r="A63" s="1040">
        <v>203503</v>
      </c>
      <c r="B63" s="1041">
        <v>20</v>
      </c>
      <c r="C63" s="1042" t="s">
        <v>138</v>
      </c>
      <c r="D63" s="1045">
        <v>0</v>
      </c>
      <c r="E63" s="1045">
        <v>0</v>
      </c>
      <c r="F63" s="1045">
        <v>0</v>
      </c>
      <c r="G63" s="1045">
        <v>0</v>
      </c>
      <c r="H63" s="1044">
        <v>0</v>
      </c>
    </row>
    <row r="64" spans="1:8" ht="21" customHeight="1" x14ac:dyDescent="0.3">
      <c r="A64" s="1040">
        <v>2035090</v>
      </c>
      <c r="B64" s="1041">
        <v>20</v>
      </c>
      <c r="C64" s="1042" t="s">
        <v>139</v>
      </c>
      <c r="D64" s="1045">
        <v>0</v>
      </c>
      <c r="E64" s="1045">
        <v>0</v>
      </c>
      <c r="F64" s="1045">
        <v>0</v>
      </c>
      <c r="G64" s="1045">
        <v>0</v>
      </c>
      <c r="H64" s="1044">
        <v>0</v>
      </c>
    </row>
    <row r="65" spans="1:8" ht="21.75" customHeight="1" x14ac:dyDescent="0.3">
      <c r="A65" s="1040">
        <v>204</v>
      </c>
      <c r="B65" s="1041"/>
      <c r="C65" s="1042" t="s">
        <v>49</v>
      </c>
      <c r="D65" s="1045">
        <f>+D69+D66+D75+D91+D94+D96+D101+D105+D110+D111+D115+D107</f>
        <v>8304006708</v>
      </c>
      <c r="E65" s="1045">
        <f>+E69+E66+E75+E91+E94+E96+E101+E105+E110+E111+E115+E107</f>
        <v>8219012656.4400005</v>
      </c>
      <c r="F65" s="1045">
        <f>+F69+F66+F75+F91+F94+F96+F101+F105+F110+F111+F115+F107</f>
        <v>8120007770.4499998</v>
      </c>
      <c r="G65" s="1045">
        <f>+G69+G66+G75+G91+G94+G96+G101+G105+G110+G111+G115+G107</f>
        <v>6123580646.2999992</v>
      </c>
      <c r="H65" s="1044">
        <f>+H69+H66+H75+H91+H94+H96+H101+H105+H110+H111+H115+H107</f>
        <v>6123580646.2999992</v>
      </c>
    </row>
    <row r="66" spans="1:8" ht="22.5" customHeight="1" x14ac:dyDescent="0.3">
      <c r="A66" s="1040">
        <v>2041</v>
      </c>
      <c r="B66" s="1041"/>
      <c r="C66" s="1042" t="s">
        <v>140</v>
      </c>
      <c r="D66" s="1043">
        <f>SUM(D67:D68)</f>
        <v>10051950</v>
      </c>
      <c r="E66" s="1043">
        <f>SUM(E67:E68)</f>
        <v>7835039</v>
      </c>
      <c r="F66" s="1043">
        <f>SUM(F67:F68)</f>
        <v>7834960</v>
      </c>
      <c r="G66" s="1043">
        <f>SUM(G67:G68)</f>
        <v>7834960</v>
      </c>
      <c r="H66" s="1044">
        <f>SUM(H67:H68)</f>
        <v>7834960</v>
      </c>
    </row>
    <row r="67" spans="1:8" ht="24.75" customHeight="1" x14ac:dyDescent="0.3">
      <c r="A67" s="1040">
        <v>20418</v>
      </c>
      <c r="B67" s="1041">
        <v>20</v>
      </c>
      <c r="C67" s="1042" t="s">
        <v>141</v>
      </c>
      <c r="D67" s="1043">
        <v>6000000</v>
      </c>
      <c r="E67" s="1043">
        <v>3783089</v>
      </c>
      <c r="F67" s="1043">
        <v>3783010</v>
      </c>
      <c r="G67" s="1043">
        <v>3783010</v>
      </c>
      <c r="H67" s="1044">
        <v>3783010</v>
      </c>
    </row>
    <row r="68" spans="1:8" ht="25.5" customHeight="1" x14ac:dyDescent="0.3">
      <c r="A68" s="1040">
        <v>204125</v>
      </c>
      <c r="B68" s="1041">
        <v>20</v>
      </c>
      <c r="C68" s="1042" t="s">
        <v>142</v>
      </c>
      <c r="D68" s="1045">
        <v>4051950</v>
      </c>
      <c r="E68" s="1045">
        <v>4051950</v>
      </c>
      <c r="F68" s="1043">
        <v>4051950</v>
      </c>
      <c r="G68" s="1043">
        <v>4051950</v>
      </c>
      <c r="H68" s="1044">
        <v>4051950</v>
      </c>
    </row>
    <row r="69" spans="1:8" ht="31.5" customHeight="1" x14ac:dyDescent="0.3">
      <c r="A69" s="1040">
        <v>2044</v>
      </c>
      <c r="B69" s="1041"/>
      <c r="C69" s="1042" t="s">
        <v>50</v>
      </c>
      <c r="D69" s="1043">
        <f>SUM(D70:D74)</f>
        <v>94700000</v>
      </c>
      <c r="E69" s="1043">
        <f>SUM(E70:E74)</f>
        <v>77323385.590000004</v>
      </c>
      <c r="F69" s="1043">
        <f>SUM(F70:F74)</f>
        <v>77322470.590000004</v>
      </c>
      <c r="G69" s="1043">
        <f>SUM(G70:G74)</f>
        <v>58159845.18</v>
      </c>
      <c r="H69" s="1044">
        <f>SUM(H70:H74)</f>
        <v>58159845.18</v>
      </c>
    </row>
    <row r="70" spans="1:8" ht="31.5" customHeight="1" x14ac:dyDescent="0.3">
      <c r="A70" s="1040">
        <v>20441</v>
      </c>
      <c r="B70" s="1041">
        <v>20</v>
      </c>
      <c r="C70" s="1042" t="s">
        <v>51</v>
      </c>
      <c r="D70" s="1043">
        <v>59000000</v>
      </c>
      <c r="E70" s="1043">
        <v>54412658</v>
      </c>
      <c r="F70" s="1043">
        <v>54412033</v>
      </c>
      <c r="G70" s="1043">
        <v>36119827</v>
      </c>
      <c r="H70" s="1044">
        <v>36119827</v>
      </c>
    </row>
    <row r="71" spans="1:8" ht="31.5" customHeight="1" x14ac:dyDescent="0.3">
      <c r="A71" s="1040">
        <v>204413</v>
      </c>
      <c r="B71" s="1041">
        <v>20</v>
      </c>
      <c r="C71" s="1042" t="s">
        <v>143</v>
      </c>
      <c r="D71" s="1043">
        <v>2000000</v>
      </c>
      <c r="E71" s="1043">
        <v>300000</v>
      </c>
      <c r="F71" s="1043">
        <v>300000</v>
      </c>
      <c r="G71" s="1043">
        <v>300000</v>
      </c>
      <c r="H71" s="1044">
        <v>300000</v>
      </c>
    </row>
    <row r="72" spans="1:8" ht="31.5" customHeight="1" x14ac:dyDescent="0.3">
      <c r="A72" s="1040">
        <v>204415</v>
      </c>
      <c r="B72" s="1041">
        <v>20</v>
      </c>
      <c r="C72" s="1042" t="s">
        <v>144</v>
      </c>
      <c r="D72" s="1043">
        <v>27000000</v>
      </c>
      <c r="E72" s="1043">
        <v>18932436.59</v>
      </c>
      <c r="F72" s="1043">
        <v>18932280.59</v>
      </c>
      <c r="G72" s="1043">
        <v>18563158.18</v>
      </c>
      <c r="H72" s="1044">
        <v>18563158.18</v>
      </c>
    </row>
    <row r="73" spans="1:8" ht="31.5" customHeight="1" x14ac:dyDescent="0.3">
      <c r="A73" s="1040">
        <v>204418</v>
      </c>
      <c r="B73" s="1041">
        <v>20</v>
      </c>
      <c r="C73" s="1042" t="s">
        <v>145</v>
      </c>
      <c r="D73" s="1043">
        <v>6000000</v>
      </c>
      <c r="E73" s="1043">
        <v>3137137</v>
      </c>
      <c r="F73" s="1043">
        <v>3137003</v>
      </c>
      <c r="G73" s="1043">
        <v>2635706</v>
      </c>
      <c r="H73" s="1044">
        <v>2635706</v>
      </c>
    </row>
    <row r="74" spans="1:8" ht="31.5" customHeight="1" x14ac:dyDescent="0.3">
      <c r="A74" s="1040">
        <v>204423</v>
      </c>
      <c r="B74" s="1041">
        <v>20</v>
      </c>
      <c r="C74" s="1042" t="s">
        <v>146</v>
      </c>
      <c r="D74" s="1043">
        <v>700000</v>
      </c>
      <c r="E74" s="1043">
        <v>541154</v>
      </c>
      <c r="F74" s="1043">
        <v>541154</v>
      </c>
      <c r="G74" s="1043">
        <v>541154</v>
      </c>
      <c r="H74" s="1044">
        <v>541154</v>
      </c>
    </row>
    <row r="75" spans="1:8" ht="31.5" customHeight="1" x14ac:dyDescent="0.3">
      <c r="A75" s="1040">
        <v>2045</v>
      </c>
      <c r="B75" s="1041"/>
      <c r="C75" s="1042" t="s">
        <v>52</v>
      </c>
      <c r="D75" s="1043">
        <f>SUM(D76:D81)</f>
        <v>656987994</v>
      </c>
      <c r="E75" s="1043">
        <f>SUM(E76:E81)</f>
        <v>655483088.85000002</v>
      </c>
      <c r="F75" s="1043">
        <f>SUM(F76:F81)</f>
        <v>639687604.85000002</v>
      </c>
      <c r="G75" s="1043">
        <f>SUM(G76:G81)</f>
        <v>439884065</v>
      </c>
      <c r="H75" s="1044">
        <f>SUM(H76:H81)</f>
        <v>439884065</v>
      </c>
    </row>
    <row r="76" spans="1:8" ht="27.75" customHeight="1" x14ac:dyDescent="0.3">
      <c r="A76" s="1040">
        <v>20451</v>
      </c>
      <c r="B76" s="1041">
        <v>20</v>
      </c>
      <c r="C76" s="1042" t="s">
        <v>53</v>
      </c>
      <c r="D76" s="1043">
        <v>20020032</v>
      </c>
      <c r="E76" s="1043">
        <v>20020032</v>
      </c>
      <c r="F76" s="1043">
        <v>20000000</v>
      </c>
      <c r="G76" s="1043">
        <v>15262841</v>
      </c>
      <c r="H76" s="1044">
        <v>15262841</v>
      </c>
    </row>
    <row r="77" spans="1:8" ht="27.75" customHeight="1" x14ac:dyDescent="0.3">
      <c r="A77" s="1040">
        <v>20452</v>
      </c>
      <c r="B77" s="1041">
        <v>20</v>
      </c>
      <c r="C77" s="1042" t="s">
        <v>147</v>
      </c>
      <c r="D77" s="1043">
        <v>20024046</v>
      </c>
      <c r="E77" s="1043">
        <v>20024046</v>
      </c>
      <c r="F77" s="1043">
        <v>20000000</v>
      </c>
      <c r="G77" s="1043">
        <v>15262841</v>
      </c>
      <c r="H77" s="1044">
        <v>15262841</v>
      </c>
    </row>
    <row r="78" spans="1:8" ht="27.75" customHeight="1" x14ac:dyDescent="0.3">
      <c r="A78" s="1040">
        <v>20456</v>
      </c>
      <c r="B78" s="1041">
        <v>20</v>
      </c>
      <c r="C78" s="1042" t="s">
        <v>148</v>
      </c>
      <c r="D78" s="1043">
        <v>60000000</v>
      </c>
      <c r="E78" s="1043">
        <v>60000000</v>
      </c>
      <c r="F78" s="1043">
        <v>60000000</v>
      </c>
      <c r="G78" s="1043">
        <v>38027574</v>
      </c>
      <c r="H78" s="1044">
        <v>38027574</v>
      </c>
    </row>
    <row r="79" spans="1:8" ht="27.75" customHeight="1" x14ac:dyDescent="0.3">
      <c r="A79" s="1040">
        <v>20458</v>
      </c>
      <c r="B79" s="1041">
        <v>20</v>
      </c>
      <c r="C79" s="1042" t="s">
        <v>149</v>
      </c>
      <c r="D79" s="1043">
        <v>157400000</v>
      </c>
      <c r="E79" s="1043">
        <v>155895094.84999999</v>
      </c>
      <c r="F79" s="1043">
        <v>155893384.84999999</v>
      </c>
      <c r="G79" s="1043">
        <v>104575247</v>
      </c>
      <c r="H79" s="1044">
        <v>104575247</v>
      </c>
    </row>
    <row r="80" spans="1:8" ht="27.75" customHeight="1" x14ac:dyDescent="0.3">
      <c r="A80" s="1040">
        <v>204510</v>
      </c>
      <c r="B80" s="1041">
        <v>20</v>
      </c>
      <c r="C80" s="1042" t="s">
        <v>56</v>
      </c>
      <c r="D80" s="1043">
        <v>379543916</v>
      </c>
      <c r="E80" s="1043">
        <v>379543916</v>
      </c>
      <c r="F80" s="1043">
        <v>363794220</v>
      </c>
      <c r="G80" s="1043">
        <v>252755562</v>
      </c>
      <c r="H80" s="1044">
        <v>252755562</v>
      </c>
    </row>
    <row r="81" spans="1:8" ht="27.75" customHeight="1" thickBot="1" x14ac:dyDescent="0.35">
      <c r="A81" s="1048">
        <v>204513</v>
      </c>
      <c r="B81" s="1049">
        <v>20</v>
      </c>
      <c r="C81" s="1050" t="s">
        <v>150</v>
      </c>
      <c r="D81" s="1051">
        <v>20000000</v>
      </c>
      <c r="E81" s="1051">
        <v>20000000</v>
      </c>
      <c r="F81" s="1051">
        <v>20000000</v>
      </c>
      <c r="G81" s="1051">
        <v>14000000</v>
      </c>
      <c r="H81" s="1052">
        <v>14000000</v>
      </c>
    </row>
    <row r="82" spans="1:8" ht="16.2" thickBot="1" x14ac:dyDescent="0.35">
      <c r="A82" s="1075"/>
      <c r="B82" s="1054"/>
      <c r="C82" s="1055"/>
      <c r="D82" s="1056"/>
      <c r="E82" s="1056"/>
      <c r="F82" s="1056"/>
      <c r="G82" s="1056"/>
      <c r="H82" s="1056"/>
    </row>
    <row r="83" spans="1:8" x14ac:dyDescent="0.3">
      <c r="A83" s="2025" t="s">
        <v>1</v>
      </c>
      <c r="B83" s="2026"/>
      <c r="C83" s="2026"/>
      <c r="D83" s="2026"/>
      <c r="E83" s="2026"/>
      <c r="F83" s="2026"/>
      <c r="G83" s="2026"/>
      <c r="H83" s="2027"/>
    </row>
    <row r="84" spans="1:8" x14ac:dyDescent="0.3">
      <c r="A84" s="2022" t="s">
        <v>115</v>
      </c>
      <c r="B84" s="2023"/>
      <c r="C84" s="2023"/>
      <c r="D84" s="2023"/>
      <c r="E84" s="2023"/>
      <c r="F84" s="2023"/>
      <c r="G84" s="2023"/>
      <c r="H84" s="2024"/>
    </row>
    <row r="85" spans="1:8" x14ac:dyDescent="0.3">
      <c r="A85" s="1013" t="s">
        <v>0</v>
      </c>
      <c r="H85" s="1012"/>
    </row>
    <row r="86" spans="1:8" ht="3.75" customHeight="1" x14ac:dyDescent="0.3">
      <c r="A86" s="1011"/>
      <c r="H86" s="1014"/>
    </row>
    <row r="87" spans="1:8" ht="15" thickBot="1" x14ac:dyDescent="0.35">
      <c r="A87" s="1011" t="s">
        <v>116</v>
      </c>
      <c r="C87" s="1009" t="s">
        <v>4</v>
      </c>
      <c r="E87" s="1010" t="str">
        <f>E54</f>
        <v>MES:</v>
      </c>
      <c r="F87" s="1010" t="str">
        <f>F7</f>
        <v>SEPTIEMBRE</v>
      </c>
      <c r="G87" s="1010" t="str">
        <f>G54</f>
        <v xml:space="preserve">                                VIGENCIA FISCAL:      2017</v>
      </c>
      <c r="H87" s="1012"/>
    </row>
    <row r="88" spans="1:8" ht="6.75" hidden="1" customHeight="1" thickBot="1" x14ac:dyDescent="0.35">
      <c r="A88" s="1011"/>
      <c r="H88" s="1012"/>
    </row>
    <row r="89" spans="1:8" ht="15" thickBot="1" x14ac:dyDescent="0.35">
      <c r="A89" s="1060"/>
      <c r="B89" s="1061"/>
      <c r="C89" s="1062"/>
      <c r="D89" s="1063"/>
      <c r="E89" s="1063"/>
      <c r="F89" s="1063"/>
      <c r="G89" s="1063"/>
      <c r="H89" s="1064"/>
    </row>
    <row r="90" spans="1:8" ht="36" customHeight="1" thickBot="1" x14ac:dyDescent="0.35">
      <c r="A90" s="1076" t="s">
        <v>119</v>
      </c>
      <c r="B90" s="1025"/>
      <c r="C90" s="1026" t="s">
        <v>120</v>
      </c>
      <c r="D90" s="1027" t="s">
        <v>121</v>
      </c>
      <c r="E90" s="1027" t="s">
        <v>122</v>
      </c>
      <c r="F90" s="1027" t="s">
        <v>123</v>
      </c>
      <c r="G90" s="1027" t="s">
        <v>124</v>
      </c>
      <c r="H90" s="1028" t="s">
        <v>125</v>
      </c>
    </row>
    <row r="91" spans="1:8" ht="18.75" customHeight="1" x14ac:dyDescent="0.3">
      <c r="A91" s="1040">
        <v>2046</v>
      </c>
      <c r="B91" s="1041"/>
      <c r="C91" s="1042" t="s">
        <v>58</v>
      </c>
      <c r="D91" s="1043">
        <f>+D92+D93</f>
        <v>71000000</v>
      </c>
      <c r="E91" s="1043">
        <f>+E92+E93</f>
        <v>63730062</v>
      </c>
      <c r="F91" s="1043">
        <f>+F92+F93</f>
        <v>63661419.890000001</v>
      </c>
      <c r="G91" s="1043">
        <f>+G92+G93</f>
        <v>38346199</v>
      </c>
      <c r="H91" s="1044">
        <f>+H92+H93</f>
        <v>38346199</v>
      </c>
    </row>
    <row r="92" spans="1:8" ht="18.75" customHeight="1" x14ac:dyDescent="0.3">
      <c r="A92" s="1040">
        <v>20465</v>
      </c>
      <c r="B92" s="1041">
        <v>20</v>
      </c>
      <c r="C92" s="1042" t="s">
        <v>60</v>
      </c>
      <c r="D92" s="1043">
        <v>70000000</v>
      </c>
      <c r="E92" s="1043">
        <v>63555947</v>
      </c>
      <c r="F92" s="1043">
        <v>63487323.890000001</v>
      </c>
      <c r="G92" s="1043">
        <v>38218187</v>
      </c>
      <c r="H92" s="1044">
        <v>38218187</v>
      </c>
    </row>
    <row r="93" spans="1:8" ht="18.75" customHeight="1" x14ac:dyDescent="0.3">
      <c r="A93" s="1040">
        <v>20467</v>
      </c>
      <c r="B93" s="1041">
        <v>20</v>
      </c>
      <c r="C93" s="1042" t="s">
        <v>151</v>
      </c>
      <c r="D93" s="1043">
        <v>1000000</v>
      </c>
      <c r="E93" s="1043">
        <v>174115</v>
      </c>
      <c r="F93" s="1043">
        <v>174096</v>
      </c>
      <c r="G93" s="1043">
        <v>128012</v>
      </c>
      <c r="H93" s="1044">
        <v>128012</v>
      </c>
    </row>
    <row r="94" spans="1:8" ht="18.75" customHeight="1" x14ac:dyDescent="0.3">
      <c r="A94" s="1040">
        <v>2047</v>
      </c>
      <c r="B94" s="1041"/>
      <c r="C94" s="1042" t="s">
        <v>61</v>
      </c>
      <c r="D94" s="1043">
        <f>+D95</f>
        <v>75599980</v>
      </c>
      <c r="E94" s="1043">
        <f>+E95</f>
        <v>70020970</v>
      </c>
      <c r="F94" s="1043">
        <f>+F95</f>
        <v>61838717</v>
      </c>
      <c r="G94" s="1043">
        <f>+G95</f>
        <v>47245385</v>
      </c>
      <c r="H94" s="1044">
        <f>+H95</f>
        <v>47245385</v>
      </c>
    </row>
    <row r="95" spans="1:8" ht="18.75" customHeight="1" x14ac:dyDescent="0.3">
      <c r="A95" s="1040">
        <v>20476</v>
      </c>
      <c r="B95" s="1041">
        <v>20</v>
      </c>
      <c r="C95" s="1042" t="s">
        <v>62</v>
      </c>
      <c r="D95" s="1043">
        <v>75599980</v>
      </c>
      <c r="E95" s="1043">
        <v>70020970</v>
      </c>
      <c r="F95" s="1043">
        <v>61838717</v>
      </c>
      <c r="G95" s="1043">
        <v>47245385</v>
      </c>
      <c r="H95" s="1044">
        <v>47245385</v>
      </c>
    </row>
    <row r="96" spans="1:8" ht="18.75" customHeight="1" x14ac:dyDescent="0.3">
      <c r="A96" s="1040">
        <v>2048</v>
      </c>
      <c r="B96" s="1041"/>
      <c r="C96" s="1042" t="s">
        <v>63</v>
      </c>
      <c r="D96" s="1043">
        <f>SUM(D97:D100)</f>
        <v>284400000</v>
      </c>
      <c r="E96" s="1043">
        <f>SUM(E97:E100)</f>
        <v>265335768</v>
      </c>
      <c r="F96" s="1043">
        <f>SUM(F97:F100)</f>
        <v>212856260.22</v>
      </c>
      <c r="G96" s="1043">
        <f>SUM(G97:G100)</f>
        <v>211357611.22</v>
      </c>
      <c r="H96" s="1044">
        <f>SUM(H97:H100)</f>
        <v>211357611.22</v>
      </c>
    </row>
    <row r="97" spans="1:8" ht="18.75" customHeight="1" x14ac:dyDescent="0.3">
      <c r="A97" s="1040">
        <v>20481</v>
      </c>
      <c r="B97" s="1041">
        <v>20</v>
      </c>
      <c r="C97" s="1042" t="s">
        <v>152</v>
      </c>
      <c r="D97" s="1043">
        <v>5000000</v>
      </c>
      <c r="E97" s="1043">
        <v>4500000</v>
      </c>
      <c r="F97" s="1043">
        <v>2575797</v>
      </c>
      <c r="G97" s="1043">
        <v>2575797</v>
      </c>
      <c r="H97" s="1044">
        <v>2575797</v>
      </c>
    </row>
    <row r="98" spans="1:8" ht="18.75" customHeight="1" x14ac:dyDescent="0.3">
      <c r="A98" s="1040">
        <v>20482</v>
      </c>
      <c r="B98" s="1041">
        <v>20</v>
      </c>
      <c r="C98" s="1042" t="s">
        <v>153</v>
      </c>
      <c r="D98" s="1043">
        <v>218400000</v>
      </c>
      <c r="E98" s="1043">
        <v>200000000</v>
      </c>
      <c r="F98" s="1043">
        <v>183159910</v>
      </c>
      <c r="G98" s="1043">
        <v>183159910</v>
      </c>
      <c r="H98" s="1044">
        <v>183159910</v>
      </c>
    </row>
    <row r="99" spans="1:8" ht="18.75" customHeight="1" x14ac:dyDescent="0.3">
      <c r="A99" s="1040">
        <v>20485</v>
      </c>
      <c r="B99" s="1041">
        <v>20</v>
      </c>
      <c r="C99" s="1042" t="s">
        <v>154</v>
      </c>
      <c r="D99" s="1043">
        <v>16000000</v>
      </c>
      <c r="E99" s="1043">
        <v>16000000</v>
      </c>
      <c r="F99" s="1043">
        <v>10437490.220000001</v>
      </c>
      <c r="G99" s="1043">
        <v>10437490.220000001</v>
      </c>
      <c r="H99" s="1044">
        <v>10437490.220000001</v>
      </c>
    </row>
    <row r="100" spans="1:8" ht="18.75" customHeight="1" x14ac:dyDescent="0.3">
      <c r="A100" s="1040">
        <v>20486</v>
      </c>
      <c r="B100" s="1041">
        <v>20</v>
      </c>
      <c r="C100" s="1042" t="s">
        <v>64</v>
      </c>
      <c r="D100" s="1043">
        <v>45000000</v>
      </c>
      <c r="E100" s="1043">
        <v>44835768</v>
      </c>
      <c r="F100" s="1043">
        <v>16683063</v>
      </c>
      <c r="G100" s="1043">
        <v>15184414</v>
      </c>
      <c r="H100" s="1044">
        <v>15184414</v>
      </c>
    </row>
    <row r="101" spans="1:8" ht="18.75" customHeight="1" x14ac:dyDescent="0.3">
      <c r="A101" s="1040">
        <v>2049</v>
      </c>
      <c r="B101" s="1041"/>
      <c r="C101" s="1042" t="s">
        <v>65</v>
      </c>
      <c r="D101" s="1043">
        <f>SUM(D102:D104)</f>
        <v>805882115</v>
      </c>
      <c r="E101" s="1043">
        <f>SUM(E102:E104)</f>
        <v>775416961</v>
      </c>
      <c r="F101" s="1043">
        <f>SUM(F102:F104)</f>
        <v>768416961</v>
      </c>
      <c r="G101" s="1043">
        <f>SUM(G102:G104)</f>
        <v>712182878</v>
      </c>
      <c r="H101" s="1044">
        <f>SUM(H102:H104)</f>
        <v>712182878</v>
      </c>
    </row>
    <row r="102" spans="1:8" ht="18.75" customHeight="1" x14ac:dyDescent="0.3">
      <c r="A102" s="1040">
        <v>20495</v>
      </c>
      <c r="B102" s="1041">
        <v>20</v>
      </c>
      <c r="C102" s="1042" t="s">
        <v>155</v>
      </c>
      <c r="D102" s="1043">
        <v>58234082</v>
      </c>
      <c r="E102" s="1043">
        <v>57734082</v>
      </c>
      <c r="F102" s="1043">
        <v>56234082</v>
      </c>
      <c r="G102" s="1043">
        <v>0</v>
      </c>
      <c r="H102" s="1044">
        <v>0</v>
      </c>
    </row>
    <row r="103" spans="1:8" ht="18.75" customHeight="1" x14ac:dyDescent="0.3">
      <c r="A103" s="1040">
        <v>204911</v>
      </c>
      <c r="B103" s="1041">
        <v>20</v>
      </c>
      <c r="C103" s="1042" t="s">
        <v>156</v>
      </c>
      <c r="D103" s="1043">
        <v>84230763</v>
      </c>
      <c r="E103" s="1043">
        <v>81850245</v>
      </c>
      <c r="F103" s="1043">
        <v>80850245</v>
      </c>
      <c r="G103" s="1043">
        <v>80850244</v>
      </c>
      <c r="H103" s="1044">
        <v>80850244</v>
      </c>
    </row>
    <row r="104" spans="1:8" ht="18.75" customHeight="1" x14ac:dyDescent="0.3">
      <c r="A104" s="1040">
        <v>204913</v>
      </c>
      <c r="B104" s="1041">
        <v>20</v>
      </c>
      <c r="C104" s="1042" t="s">
        <v>157</v>
      </c>
      <c r="D104" s="1043">
        <v>663417270</v>
      </c>
      <c r="E104" s="1043">
        <v>635832634</v>
      </c>
      <c r="F104" s="1043">
        <v>631332634</v>
      </c>
      <c r="G104" s="1043">
        <v>631332634</v>
      </c>
      <c r="H104" s="1044">
        <v>631332634</v>
      </c>
    </row>
    <row r="105" spans="1:8" ht="18.75" customHeight="1" x14ac:dyDescent="0.3">
      <c r="A105" s="1040">
        <v>20410</v>
      </c>
      <c r="B105" s="1041"/>
      <c r="C105" s="1042" t="s">
        <v>158</v>
      </c>
      <c r="D105" s="1043">
        <f>+D106</f>
        <v>5120125000</v>
      </c>
      <c r="E105" s="1043">
        <f>+E106</f>
        <v>5120125000</v>
      </c>
      <c r="F105" s="1043">
        <f>+F106</f>
        <v>5120125000</v>
      </c>
      <c r="G105" s="1043">
        <f>+G106</f>
        <v>3905705703</v>
      </c>
      <c r="H105" s="1044">
        <f>+H106</f>
        <v>3905705703</v>
      </c>
    </row>
    <row r="106" spans="1:8" ht="18.75" customHeight="1" x14ac:dyDescent="0.3">
      <c r="A106" s="1040">
        <v>204102</v>
      </c>
      <c r="B106" s="1041">
        <v>20</v>
      </c>
      <c r="C106" s="1042" t="s">
        <v>159</v>
      </c>
      <c r="D106" s="1043">
        <v>5120125000</v>
      </c>
      <c r="E106" s="1043">
        <v>5120125000</v>
      </c>
      <c r="F106" s="1043">
        <v>5120125000</v>
      </c>
      <c r="G106" s="1043">
        <v>3905705703</v>
      </c>
      <c r="H106" s="1044">
        <v>3905705703</v>
      </c>
    </row>
    <row r="107" spans="1:8" ht="18.75" customHeight="1" x14ac:dyDescent="0.3">
      <c r="A107" s="1040">
        <v>20411</v>
      </c>
      <c r="B107" s="1041"/>
      <c r="C107" s="1042" t="s">
        <v>160</v>
      </c>
      <c r="D107" s="1043">
        <f>+D108+D109</f>
        <v>57000000</v>
      </c>
      <c r="E107" s="1043">
        <f>+E108+E109</f>
        <v>56155013</v>
      </c>
      <c r="F107" s="1043">
        <f>+F108+F109</f>
        <v>56154356</v>
      </c>
      <c r="G107" s="1043">
        <f>+G108+G109</f>
        <v>30670462</v>
      </c>
      <c r="H107" s="1044">
        <f>+H108+H109</f>
        <v>30670462</v>
      </c>
    </row>
    <row r="108" spans="1:8" ht="18.75" customHeight="1" x14ac:dyDescent="0.3">
      <c r="A108" s="1040">
        <v>204111</v>
      </c>
      <c r="B108" s="1041">
        <v>20</v>
      </c>
      <c r="C108" s="1042" t="s">
        <v>161</v>
      </c>
      <c r="D108" s="1043">
        <v>35500000</v>
      </c>
      <c r="E108" s="1043">
        <v>34824813</v>
      </c>
      <c r="F108" s="1043">
        <v>34824156</v>
      </c>
      <c r="G108" s="1043">
        <v>9340262</v>
      </c>
      <c r="H108" s="1044">
        <v>9340262</v>
      </c>
    </row>
    <row r="109" spans="1:8" ht="18.75" customHeight="1" x14ac:dyDescent="0.3">
      <c r="A109" s="1040">
        <v>204112</v>
      </c>
      <c r="B109" s="1041">
        <v>20</v>
      </c>
      <c r="C109" s="1042" t="s">
        <v>162</v>
      </c>
      <c r="D109" s="1043">
        <v>21500000</v>
      </c>
      <c r="E109" s="1043">
        <v>21330200</v>
      </c>
      <c r="F109" s="1043">
        <v>21330200</v>
      </c>
      <c r="G109" s="1043">
        <v>21330200</v>
      </c>
      <c r="H109" s="1044">
        <v>21330200</v>
      </c>
    </row>
    <row r="110" spans="1:8" ht="18.75" customHeight="1" x14ac:dyDescent="0.3">
      <c r="A110" s="1040">
        <v>20414</v>
      </c>
      <c r="B110" s="1041">
        <v>20</v>
      </c>
      <c r="C110" s="1042" t="s">
        <v>67</v>
      </c>
      <c r="D110" s="1043">
        <v>5000000</v>
      </c>
      <c r="E110" s="1043">
        <v>5000000</v>
      </c>
      <c r="F110" s="1043">
        <v>3930701.9</v>
      </c>
      <c r="G110" s="1043">
        <v>3930701.9</v>
      </c>
      <c r="H110" s="1044">
        <v>3930701.9</v>
      </c>
    </row>
    <row r="111" spans="1:8" ht="18.75" customHeight="1" x14ac:dyDescent="0.3">
      <c r="A111" s="1040">
        <v>20421</v>
      </c>
      <c r="B111" s="1041"/>
      <c r="C111" s="1042" t="s">
        <v>163</v>
      </c>
      <c r="D111" s="1043">
        <f>SUM(D112:D114)</f>
        <v>250000000</v>
      </c>
      <c r="E111" s="1043">
        <f>SUM(E112:E114)</f>
        <v>249327700</v>
      </c>
      <c r="F111" s="1043">
        <f>SUM(F112:F114)</f>
        <v>243849000</v>
      </c>
      <c r="G111" s="1043">
        <f>SUM(G112:G114)</f>
        <v>66270105</v>
      </c>
      <c r="H111" s="1044">
        <f>SUM(H112:H114)</f>
        <v>66270105</v>
      </c>
    </row>
    <row r="112" spans="1:8" ht="18.75" customHeight="1" x14ac:dyDescent="0.3">
      <c r="A112" s="1040">
        <v>204213</v>
      </c>
      <c r="B112" s="1041">
        <v>20</v>
      </c>
      <c r="C112" s="1042" t="s">
        <v>164</v>
      </c>
      <c r="D112" s="1043">
        <v>0</v>
      </c>
      <c r="E112" s="1043">
        <v>0</v>
      </c>
      <c r="F112" s="1043">
        <v>0</v>
      </c>
      <c r="G112" s="1043">
        <v>0</v>
      </c>
      <c r="H112" s="1044">
        <v>0</v>
      </c>
    </row>
    <row r="113" spans="1:8" ht="18.75" customHeight="1" x14ac:dyDescent="0.3">
      <c r="A113" s="1040">
        <v>204214</v>
      </c>
      <c r="B113" s="1041">
        <v>20</v>
      </c>
      <c r="C113" s="1042" t="s">
        <v>69</v>
      </c>
      <c r="D113" s="1043">
        <v>200000000</v>
      </c>
      <c r="E113" s="1043">
        <v>200000000</v>
      </c>
      <c r="F113" s="1043">
        <v>200000000</v>
      </c>
      <c r="G113" s="1043">
        <v>22421105</v>
      </c>
      <c r="H113" s="1044">
        <v>22421105</v>
      </c>
    </row>
    <row r="114" spans="1:8" ht="18.75" customHeight="1" x14ac:dyDescent="0.3">
      <c r="A114" s="1040">
        <v>204215</v>
      </c>
      <c r="B114" s="1041">
        <v>20</v>
      </c>
      <c r="C114" s="1042" t="s">
        <v>165</v>
      </c>
      <c r="D114" s="1043">
        <v>50000000</v>
      </c>
      <c r="E114" s="1043">
        <v>49327700</v>
      </c>
      <c r="F114" s="1043">
        <v>43849000</v>
      </c>
      <c r="G114" s="1043">
        <v>43849000</v>
      </c>
      <c r="H114" s="1044">
        <v>43849000</v>
      </c>
    </row>
    <row r="115" spans="1:8" ht="18.75" customHeight="1" x14ac:dyDescent="0.3">
      <c r="A115" s="1040">
        <v>20441</v>
      </c>
      <c r="B115" s="1041"/>
      <c r="C115" s="1042" t="s">
        <v>70</v>
      </c>
      <c r="D115" s="1043">
        <f>+D116</f>
        <v>873259669</v>
      </c>
      <c r="E115" s="1043">
        <f>+E116</f>
        <v>873259669</v>
      </c>
      <c r="F115" s="1043">
        <f>+F116</f>
        <v>864330319</v>
      </c>
      <c r="G115" s="1043">
        <f>+G116</f>
        <v>601992731</v>
      </c>
      <c r="H115" s="1044">
        <f>+H116</f>
        <v>601992731</v>
      </c>
    </row>
    <row r="116" spans="1:8" ht="18.75" customHeight="1" x14ac:dyDescent="0.3">
      <c r="A116" s="1040">
        <v>2044113</v>
      </c>
      <c r="B116" s="1041">
        <v>20</v>
      </c>
      <c r="C116" s="1042" t="s">
        <v>70</v>
      </c>
      <c r="D116" s="1043">
        <v>873259669</v>
      </c>
      <c r="E116" s="1043">
        <v>873259669</v>
      </c>
      <c r="F116" s="1043">
        <v>864330319</v>
      </c>
      <c r="G116" s="1043">
        <v>601992731</v>
      </c>
      <c r="H116" s="1044">
        <v>601992731</v>
      </c>
    </row>
    <row r="117" spans="1:8" ht="18.75" customHeight="1" x14ac:dyDescent="0.3">
      <c r="A117" s="1040">
        <v>3</v>
      </c>
      <c r="B117" s="1041"/>
      <c r="C117" s="1042" t="s">
        <v>71</v>
      </c>
      <c r="D117" s="1043">
        <f>+D118+D121</f>
        <v>9707108725</v>
      </c>
      <c r="E117" s="1043">
        <f>+E118+E121</f>
        <v>4401338782.1700001</v>
      </c>
      <c r="F117" s="1043">
        <f>+F118+F121</f>
        <v>4111767682.1700001</v>
      </c>
      <c r="G117" s="1043">
        <f>+G118+G121</f>
        <v>4111767682.1700001</v>
      </c>
      <c r="H117" s="1044">
        <f>+H118+H121</f>
        <v>4111767682.1700001</v>
      </c>
    </row>
    <row r="118" spans="1:8" ht="18.75" customHeight="1" x14ac:dyDescent="0.3">
      <c r="A118" s="1040">
        <v>32</v>
      </c>
      <c r="B118" s="1041"/>
      <c r="C118" s="1042" t="s">
        <v>166</v>
      </c>
      <c r="D118" s="1043">
        <f t="shared" ref="D118:H119" si="0">+D119</f>
        <v>3370290944</v>
      </c>
      <c r="E118" s="1043">
        <f t="shared" si="0"/>
        <v>0</v>
      </c>
      <c r="F118" s="1043">
        <f t="shared" si="0"/>
        <v>0</v>
      </c>
      <c r="G118" s="1043">
        <f t="shared" si="0"/>
        <v>0</v>
      </c>
      <c r="H118" s="1044">
        <f t="shared" si="0"/>
        <v>0</v>
      </c>
    </row>
    <row r="119" spans="1:8" ht="18.75" customHeight="1" x14ac:dyDescent="0.3">
      <c r="A119" s="1040">
        <v>321</v>
      </c>
      <c r="B119" s="1041"/>
      <c r="C119" s="1042" t="s">
        <v>167</v>
      </c>
      <c r="D119" s="1043">
        <f t="shared" si="0"/>
        <v>3370290944</v>
      </c>
      <c r="E119" s="1043">
        <f t="shared" si="0"/>
        <v>0</v>
      </c>
      <c r="F119" s="1043">
        <f t="shared" si="0"/>
        <v>0</v>
      </c>
      <c r="G119" s="1043">
        <f t="shared" si="0"/>
        <v>0</v>
      </c>
      <c r="H119" s="1044">
        <f t="shared" si="0"/>
        <v>0</v>
      </c>
    </row>
    <row r="120" spans="1:8" ht="18.75" customHeight="1" x14ac:dyDescent="0.3">
      <c r="A120" s="1040">
        <v>3211</v>
      </c>
      <c r="B120" s="1041">
        <v>20</v>
      </c>
      <c r="C120" s="1042" t="s">
        <v>168</v>
      </c>
      <c r="D120" s="1043">
        <v>3370290944</v>
      </c>
      <c r="E120" s="1043">
        <v>0</v>
      </c>
      <c r="F120" s="1043">
        <v>0</v>
      </c>
      <c r="G120" s="1043">
        <v>0</v>
      </c>
      <c r="H120" s="1044">
        <v>0</v>
      </c>
    </row>
    <row r="121" spans="1:8" ht="18.75" customHeight="1" thickBot="1" x14ac:dyDescent="0.35">
      <c r="A121" s="1048">
        <v>36</v>
      </c>
      <c r="B121" s="1049"/>
      <c r="C121" s="1050" t="s">
        <v>72</v>
      </c>
      <c r="D121" s="1051">
        <f>+D132</f>
        <v>6336817781</v>
      </c>
      <c r="E121" s="1051">
        <f>+E132</f>
        <v>4401338782.1700001</v>
      </c>
      <c r="F121" s="1051">
        <f>+F132</f>
        <v>4111767682.1700001</v>
      </c>
      <c r="G121" s="1051">
        <f>+G132</f>
        <v>4111767682.1700001</v>
      </c>
      <c r="H121" s="1052">
        <f>+H132</f>
        <v>4111767682.1700001</v>
      </c>
    </row>
    <row r="122" spans="1:8" ht="16.2" thickBot="1" x14ac:dyDescent="0.35">
      <c r="A122" s="1075"/>
      <c r="B122" s="1054"/>
      <c r="C122" s="1055"/>
      <c r="D122" s="1057"/>
      <c r="E122" s="1057"/>
      <c r="F122" s="1057"/>
      <c r="G122" s="1057"/>
      <c r="H122" s="1057"/>
    </row>
    <row r="123" spans="1:8" x14ac:dyDescent="0.3">
      <c r="A123" s="2025" t="s">
        <v>1</v>
      </c>
      <c r="B123" s="2026"/>
      <c r="C123" s="2026"/>
      <c r="D123" s="2026"/>
      <c r="E123" s="2026"/>
      <c r="F123" s="2026"/>
      <c r="G123" s="2026"/>
      <c r="H123" s="2027"/>
    </row>
    <row r="124" spans="1:8" ht="12" customHeight="1" x14ac:dyDescent="0.3">
      <c r="A124" s="2022" t="s">
        <v>115</v>
      </c>
      <c r="B124" s="2023"/>
      <c r="C124" s="2023"/>
      <c r="D124" s="2023"/>
      <c r="E124" s="2023"/>
      <c r="F124" s="2023"/>
      <c r="G124" s="2023"/>
      <c r="H124" s="2024"/>
    </row>
    <row r="125" spans="1:8" ht="3" hidden="1" customHeight="1" x14ac:dyDescent="0.3">
      <c r="A125" s="1011"/>
      <c r="H125" s="1012"/>
    </row>
    <row r="126" spans="1:8" ht="14.25" customHeight="1" x14ac:dyDescent="0.3">
      <c r="A126" s="1013" t="s">
        <v>0</v>
      </c>
      <c r="H126" s="1012"/>
    </row>
    <row r="127" spans="1:8" ht="9.75" hidden="1" customHeight="1" x14ac:dyDescent="0.3">
      <c r="A127" s="1011"/>
      <c r="H127" s="1014"/>
    </row>
    <row r="128" spans="1:8" x14ac:dyDescent="0.3">
      <c r="A128" s="1011" t="s">
        <v>116</v>
      </c>
      <c r="C128" s="1009" t="s">
        <v>4</v>
      </c>
      <c r="E128" s="1010" t="str">
        <f>E87</f>
        <v>MES:</v>
      </c>
      <c r="F128" s="1010" t="str">
        <f>F7</f>
        <v>SEPTIEMBRE</v>
      </c>
      <c r="G128" s="1010" t="str">
        <f>G87:H87</f>
        <v xml:space="preserve">                                VIGENCIA FISCAL:      2017</v>
      </c>
      <c r="H128" s="1012"/>
    </row>
    <row r="129" spans="1:8" ht="1.5" customHeight="1" thickBot="1" x14ac:dyDescent="0.35">
      <c r="A129" s="1011"/>
      <c r="H129" s="1012"/>
    </row>
    <row r="130" spans="1:8" ht="15" thickBot="1" x14ac:dyDescent="0.35">
      <c r="A130" s="1060"/>
      <c r="B130" s="1061"/>
      <c r="C130" s="1062"/>
      <c r="D130" s="1063"/>
      <c r="E130" s="1063"/>
      <c r="F130" s="1063"/>
      <c r="G130" s="1063"/>
      <c r="H130" s="1064"/>
    </row>
    <row r="131" spans="1:8" ht="27" customHeight="1" thickBot="1" x14ac:dyDescent="0.35">
      <c r="A131" s="1076" t="s">
        <v>119</v>
      </c>
      <c r="B131" s="1025"/>
      <c r="C131" s="1026" t="s">
        <v>120</v>
      </c>
      <c r="D131" s="1027" t="s">
        <v>121</v>
      </c>
      <c r="E131" s="1027" t="s">
        <v>122</v>
      </c>
      <c r="F131" s="1027" t="s">
        <v>123</v>
      </c>
      <c r="G131" s="1027" t="s">
        <v>124</v>
      </c>
      <c r="H131" s="1028" t="s">
        <v>125</v>
      </c>
    </row>
    <row r="132" spans="1:8" ht="15.6" x14ac:dyDescent="0.3">
      <c r="A132" s="1035">
        <v>361</v>
      </c>
      <c r="B132" s="1036"/>
      <c r="C132" s="1037" t="s">
        <v>73</v>
      </c>
      <c r="D132" s="1077">
        <f>+D133+D134</f>
        <v>6336817781</v>
      </c>
      <c r="E132" s="1077">
        <f>+E133+E134</f>
        <v>4401338782.1700001</v>
      </c>
      <c r="F132" s="1077">
        <f>+F133+F134</f>
        <v>4111767682.1700001</v>
      </c>
      <c r="G132" s="1077">
        <f>+G133+G134</f>
        <v>4111767682.1700001</v>
      </c>
      <c r="H132" s="1078">
        <f>+H133+H134</f>
        <v>4111767682.1700001</v>
      </c>
    </row>
    <row r="133" spans="1:8" ht="15.6" x14ac:dyDescent="0.3">
      <c r="A133" s="1079">
        <v>3611</v>
      </c>
      <c r="B133" s="1080">
        <v>10</v>
      </c>
      <c r="C133" s="1081" t="s">
        <v>73</v>
      </c>
      <c r="D133" s="1082">
        <f>+D135+D136+D137</f>
        <v>2013993633</v>
      </c>
      <c r="E133" s="1082">
        <f>+E137+E136</f>
        <v>401889578.17000002</v>
      </c>
      <c r="F133" s="1082">
        <f>+F137+F136</f>
        <v>112318478.17</v>
      </c>
      <c r="G133" s="1082">
        <f>+G137+G136</f>
        <v>112318478.17</v>
      </c>
      <c r="H133" s="1083">
        <f>+H137+H136</f>
        <v>112318478.17</v>
      </c>
    </row>
    <row r="134" spans="1:8" ht="15.6" x14ac:dyDescent="0.3">
      <c r="A134" s="1040">
        <v>3611</v>
      </c>
      <c r="B134" s="1041">
        <v>20</v>
      </c>
      <c r="C134" s="1042" t="s">
        <v>73</v>
      </c>
      <c r="D134" s="1084">
        <f>+D138</f>
        <v>4322824148</v>
      </c>
      <c r="E134" s="1084">
        <f>+E135+E138</f>
        <v>3999449204</v>
      </c>
      <c r="F134" s="1084">
        <f>+F135+F138</f>
        <v>3999449204</v>
      </c>
      <c r="G134" s="1084">
        <f>+G135+G138</f>
        <v>3999449204</v>
      </c>
      <c r="H134" s="1085">
        <f>+H135+H138</f>
        <v>3999449204</v>
      </c>
    </row>
    <row r="135" spans="1:8" ht="15.6" x14ac:dyDescent="0.3">
      <c r="A135" s="1040">
        <v>36111</v>
      </c>
      <c r="B135" s="1041">
        <v>10</v>
      </c>
      <c r="C135" s="1042" t="s">
        <v>169</v>
      </c>
      <c r="D135" s="1084">
        <v>402798727</v>
      </c>
      <c r="E135" s="1084">
        <v>0</v>
      </c>
      <c r="F135" s="1084">
        <v>0</v>
      </c>
      <c r="G135" s="1084">
        <v>0</v>
      </c>
      <c r="H135" s="1085">
        <v>0</v>
      </c>
    </row>
    <row r="136" spans="1:8" ht="15.6" x14ac:dyDescent="0.3">
      <c r="A136" s="1040">
        <v>36112</v>
      </c>
      <c r="B136" s="1041">
        <v>10</v>
      </c>
      <c r="C136" s="1042" t="s">
        <v>170</v>
      </c>
      <c r="D136" s="1084">
        <v>604198090</v>
      </c>
      <c r="E136" s="1084">
        <v>401889578.17000002</v>
      </c>
      <c r="F136" s="1084">
        <v>112318478.17</v>
      </c>
      <c r="G136" s="1084">
        <v>112318478.17</v>
      </c>
      <c r="H136" s="1085">
        <v>112318478.17</v>
      </c>
    </row>
    <row r="137" spans="1:8" ht="15.6" x14ac:dyDescent="0.3">
      <c r="A137" s="1040">
        <v>36113</v>
      </c>
      <c r="B137" s="1041">
        <v>10</v>
      </c>
      <c r="C137" s="1042" t="s">
        <v>74</v>
      </c>
      <c r="D137" s="1084">
        <v>1006996816</v>
      </c>
      <c r="E137" s="1084">
        <v>0</v>
      </c>
      <c r="F137" s="1084">
        <v>0</v>
      </c>
      <c r="G137" s="1084">
        <v>0</v>
      </c>
      <c r="H137" s="1085">
        <v>0</v>
      </c>
    </row>
    <row r="138" spans="1:8" ht="16.2" thickBot="1" x14ac:dyDescent="0.35">
      <c r="A138" s="1079">
        <v>36113</v>
      </c>
      <c r="B138" s="1080">
        <v>20</v>
      </c>
      <c r="C138" s="1081" t="s">
        <v>74</v>
      </c>
      <c r="D138" s="1082">
        <v>4322824148</v>
      </c>
      <c r="E138" s="1082">
        <v>3999449204</v>
      </c>
      <c r="F138" s="1082">
        <v>3999449204</v>
      </c>
      <c r="G138" s="1082">
        <v>3999449204</v>
      </c>
      <c r="H138" s="1083">
        <v>3999449204</v>
      </c>
    </row>
    <row r="139" spans="1:8" ht="16.5" customHeight="1" thickBot="1" x14ac:dyDescent="0.35">
      <c r="A139" s="1029" t="s">
        <v>171</v>
      </c>
      <c r="B139" s="1086"/>
      <c r="C139" s="1087" t="s">
        <v>172</v>
      </c>
      <c r="D139" s="1032">
        <f>+D140</f>
        <v>824041891236</v>
      </c>
      <c r="E139" s="1032">
        <f t="shared" ref="E139:H141" si="1">+E140</f>
        <v>803344002189.57007</v>
      </c>
      <c r="F139" s="1032">
        <f t="shared" si="1"/>
        <v>803344002189.57007</v>
      </c>
      <c r="G139" s="1032">
        <f t="shared" si="1"/>
        <v>803344002189.57007</v>
      </c>
      <c r="H139" s="1033">
        <f t="shared" si="1"/>
        <v>803344002189.57007</v>
      </c>
    </row>
    <row r="140" spans="1:8" ht="15.6" x14ac:dyDescent="0.3">
      <c r="A140" s="1035">
        <v>7</v>
      </c>
      <c r="B140" s="1036"/>
      <c r="C140" s="1037" t="s">
        <v>172</v>
      </c>
      <c r="D140" s="1077">
        <f>+D141</f>
        <v>824041891236</v>
      </c>
      <c r="E140" s="1077">
        <f t="shared" si="1"/>
        <v>803344002189.57007</v>
      </c>
      <c r="F140" s="1077">
        <f t="shared" si="1"/>
        <v>803344002189.57007</v>
      </c>
      <c r="G140" s="1077">
        <f t="shared" si="1"/>
        <v>803344002189.57007</v>
      </c>
      <c r="H140" s="1078">
        <f t="shared" si="1"/>
        <v>803344002189.57007</v>
      </c>
    </row>
    <row r="141" spans="1:8" ht="15.6" x14ac:dyDescent="0.3">
      <c r="A141" s="1040">
        <v>71</v>
      </c>
      <c r="B141" s="1041"/>
      <c r="C141" s="1042" t="s">
        <v>173</v>
      </c>
      <c r="D141" s="1084">
        <f>+D142</f>
        <v>824041891236</v>
      </c>
      <c r="E141" s="1084">
        <f t="shared" si="1"/>
        <v>803344002189.57007</v>
      </c>
      <c r="F141" s="1084">
        <f t="shared" si="1"/>
        <v>803344002189.57007</v>
      </c>
      <c r="G141" s="1084">
        <f t="shared" si="1"/>
        <v>803344002189.57007</v>
      </c>
      <c r="H141" s="1085">
        <f t="shared" si="1"/>
        <v>803344002189.57007</v>
      </c>
    </row>
    <row r="142" spans="1:8" ht="16.5" customHeight="1" thickBot="1" x14ac:dyDescent="0.35">
      <c r="A142" s="1048">
        <v>711</v>
      </c>
      <c r="B142" s="1049">
        <v>11</v>
      </c>
      <c r="C142" s="1050" t="s">
        <v>174</v>
      </c>
      <c r="D142" s="1088">
        <f>735949262360+88092628876</f>
        <v>824041891236</v>
      </c>
      <c r="E142" s="1088">
        <f>715251373314+88092628875.57</f>
        <v>803344002189.57007</v>
      </c>
      <c r="F142" s="1088">
        <f>715251373314+88092628875.57</f>
        <v>803344002189.57007</v>
      </c>
      <c r="G142" s="1088">
        <f>715251373314+88092628875.57</f>
        <v>803344002189.57007</v>
      </c>
      <c r="H142" s="1089">
        <f>715251373314+88092628875.57</f>
        <v>803344002189.57007</v>
      </c>
    </row>
    <row r="143" spans="1:8" ht="14.25" customHeight="1" thickBot="1" x14ac:dyDescent="0.35">
      <c r="A143" s="1029" t="s">
        <v>75</v>
      </c>
      <c r="B143" s="1086"/>
      <c r="C143" s="1087" t="s">
        <v>76</v>
      </c>
      <c r="D143" s="1032">
        <f>+D144+D179+D184+D197</f>
        <v>1737916582417</v>
      </c>
      <c r="E143" s="1032">
        <f>+E144+E179+E184+E197</f>
        <v>1286883040903.22</v>
      </c>
      <c r="F143" s="1032">
        <f>+F144+F179+F184+F197</f>
        <v>1265698542292.6201</v>
      </c>
      <c r="G143" s="1032">
        <f>+G144+G179+G184+G197</f>
        <v>632979788444.67004</v>
      </c>
      <c r="H143" s="1033">
        <f>+H144+H179+H184+H197</f>
        <v>248791079816.66998</v>
      </c>
    </row>
    <row r="144" spans="1:8" ht="21.75" customHeight="1" x14ac:dyDescent="0.3">
      <c r="A144" s="1035">
        <v>2401</v>
      </c>
      <c r="B144" s="1036"/>
      <c r="C144" s="1037" t="s">
        <v>175</v>
      </c>
      <c r="D144" s="1043">
        <f>+D145</f>
        <v>1557818310127</v>
      </c>
      <c r="E144" s="1043">
        <f>+E145</f>
        <v>1131854310094</v>
      </c>
      <c r="F144" s="1043">
        <f>+F145</f>
        <v>1120017875084</v>
      </c>
      <c r="G144" s="1043">
        <f>+G145</f>
        <v>585199234367</v>
      </c>
      <c r="H144" s="1044">
        <f>+H145</f>
        <v>201010525739</v>
      </c>
    </row>
    <row r="145" spans="1:8" ht="15.6" x14ac:dyDescent="0.3">
      <c r="A145" s="1040">
        <v>24010600</v>
      </c>
      <c r="B145" s="1041"/>
      <c r="C145" s="1042" t="s">
        <v>78</v>
      </c>
      <c r="D145" s="1043">
        <f>+D146+D147+D148+D149+D150+D151+D152+D153+D154+D155+D156+D157+D158+D159+D160+D170+D171+D172+D173+D174+D175+D176+D177+D178</f>
        <v>1557818310127</v>
      </c>
      <c r="E145" s="1043">
        <f>+E146+E147+E148+E149+E150+E151+E152+E153+E154+E155+E156+E157+E158+E159+E160+E170+E171+E172+E173+E174+E175+E176+E177+E178</f>
        <v>1131854310094</v>
      </c>
      <c r="F145" s="1043">
        <f>+F146+F147+F148+F149+F150+F151+F152+F153+F154+F155+F156+F157+F158+F159+F160+F170+F171+F172+F173+F174+F175+F176+F177+F178</f>
        <v>1120017875084</v>
      </c>
      <c r="G145" s="1043">
        <f>+G146+G147+G148+G149+G150+G151+G152+G153+G154+G155+G156+G157+G158+G159+G160+G170+G171+G172+G173+G174+G175+G176+G177+G178</f>
        <v>585199234367</v>
      </c>
      <c r="H145" s="1044">
        <f>+H146+H147+H148+H149+H150+H151+H152+H153+H154+H155+H156+H157+H158+H159+H160+H170+H171+H172+H173+H174+H175+H176+H177+H178</f>
        <v>201010525739</v>
      </c>
    </row>
    <row r="146" spans="1:8" ht="30" customHeight="1" x14ac:dyDescent="0.3">
      <c r="A146" s="1040">
        <v>240106001</v>
      </c>
      <c r="B146" s="1041">
        <v>11</v>
      </c>
      <c r="C146" s="1042" t="s">
        <v>176</v>
      </c>
      <c r="D146" s="1043">
        <v>138986000000</v>
      </c>
      <c r="E146" s="1043">
        <v>138986000000</v>
      </c>
      <c r="F146" s="1043">
        <v>138986000000</v>
      </c>
      <c r="G146" s="1043">
        <v>138986000000</v>
      </c>
      <c r="H146" s="1044">
        <v>138986000000</v>
      </c>
    </row>
    <row r="147" spans="1:8" ht="27.75" customHeight="1" x14ac:dyDescent="0.3">
      <c r="A147" s="1040">
        <v>240106001</v>
      </c>
      <c r="B147" s="1041">
        <v>20</v>
      </c>
      <c r="C147" s="1042" t="s">
        <v>176</v>
      </c>
      <c r="D147" s="1043">
        <v>20000000000</v>
      </c>
      <c r="E147" s="1043">
        <v>20000000000</v>
      </c>
      <c r="F147" s="1043">
        <v>20000000000</v>
      </c>
      <c r="G147" s="1043">
        <v>20000000000</v>
      </c>
      <c r="H147" s="1044">
        <v>20000000000</v>
      </c>
    </row>
    <row r="148" spans="1:8" ht="31.5" customHeight="1" x14ac:dyDescent="0.3">
      <c r="A148" s="1040">
        <v>240106002</v>
      </c>
      <c r="B148" s="1041">
        <v>10</v>
      </c>
      <c r="C148" s="1042" t="s">
        <v>177</v>
      </c>
      <c r="D148" s="1043">
        <v>5000000000</v>
      </c>
      <c r="E148" s="1043">
        <v>5000000000</v>
      </c>
      <c r="F148" s="1043">
        <v>5000000000</v>
      </c>
      <c r="G148" s="1043">
        <v>5000000000</v>
      </c>
      <c r="H148" s="1044">
        <v>0</v>
      </c>
    </row>
    <row r="149" spans="1:8" ht="46.5" customHeight="1" x14ac:dyDescent="0.3">
      <c r="A149" s="1040">
        <v>240106003</v>
      </c>
      <c r="B149" s="1041">
        <v>10</v>
      </c>
      <c r="C149" s="1042" t="s">
        <v>98</v>
      </c>
      <c r="D149" s="1043">
        <v>29238879050</v>
      </c>
      <c r="E149" s="1043">
        <v>29238879050</v>
      </c>
      <c r="F149" s="1043">
        <v>29238879050</v>
      </c>
      <c r="G149" s="1043">
        <v>29238879050</v>
      </c>
      <c r="H149" s="1044">
        <v>0</v>
      </c>
    </row>
    <row r="150" spans="1:8" ht="47.25" customHeight="1" x14ac:dyDescent="0.3">
      <c r="A150" s="1090">
        <v>240106003</v>
      </c>
      <c r="B150" s="1091">
        <v>13</v>
      </c>
      <c r="C150" s="1092" t="s">
        <v>98</v>
      </c>
      <c r="D150" s="1045">
        <v>11830398435</v>
      </c>
      <c r="E150" s="1045">
        <v>10271745411</v>
      </c>
      <c r="F150" s="1045">
        <v>10146950401</v>
      </c>
      <c r="G150" s="1045">
        <v>5485973990</v>
      </c>
      <c r="H150" s="1046">
        <v>2608853040</v>
      </c>
    </row>
    <row r="151" spans="1:8" ht="45" customHeight="1" x14ac:dyDescent="0.3">
      <c r="A151" s="1090">
        <v>240106003</v>
      </c>
      <c r="B151" s="1091">
        <v>11</v>
      </c>
      <c r="C151" s="1092" t="s">
        <v>98</v>
      </c>
      <c r="D151" s="1043">
        <v>39565253575</v>
      </c>
      <c r="E151" s="1043">
        <v>35816541472</v>
      </c>
      <c r="F151" s="1043">
        <v>35816541472</v>
      </c>
      <c r="G151" s="1043">
        <v>0</v>
      </c>
      <c r="H151" s="1044">
        <v>0</v>
      </c>
    </row>
    <row r="152" spans="1:8" ht="31.5" customHeight="1" x14ac:dyDescent="0.3">
      <c r="A152" s="1040">
        <v>240106003</v>
      </c>
      <c r="B152" s="1041">
        <v>20</v>
      </c>
      <c r="C152" s="1042" t="s">
        <v>98</v>
      </c>
      <c r="D152" s="1043">
        <v>10494512551</v>
      </c>
      <c r="E152" s="1043">
        <v>4982130510</v>
      </c>
      <c r="F152" s="1043">
        <v>4982130510</v>
      </c>
      <c r="G152" s="1043">
        <v>935677517</v>
      </c>
      <c r="H152" s="1044">
        <v>935677517</v>
      </c>
    </row>
    <row r="153" spans="1:8" ht="31.5" customHeight="1" x14ac:dyDescent="0.3">
      <c r="A153" s="1040">
        <v>240106004</v>
      </c>
      <c r="B153" s="1041">
        <v>10</v>
      </c>
      <c r="C153" s="1042" t="s">
        <v>81</v>
      </c>
      <c r="D153" s="1043">
        <v>3151400000</v>
      </c>
      <c r="E153" s="1043">
        <v>3151400000</v>
      </c>
      <c r="F153" s="1043">
        <v>3151400000</v>
      </c>
      <c r="G153" s="1043">
        <v>3151400000</v>
      </c>
      <c r="H153" s="1044">
        <v>0</v>
      </c>
    </row>
    <row r="154" spans="1:8" ht="35.25" customHeight="1" x14ac:dyDescent="0.3">
      <c r="A154" s="1040">
        <v>240106005</v>
      </c>
      <c r="B154" s="1041">
        <v>11</v>
      </c>
      <c r="C154" s="1042" t="s">
        <v>178</v>
      </c>
      <c r="D154" s="1043">
        <f>307423610421+44099730147</f>
        <v>351523340568</v>
      </c>
      <c r="E154" s="1043">
        <f>307423610421+44099730147</f>
        <v>351523340568</v>
      </c>
      <c r="F154" s="1043">
        <f>307423610421+44099730147</f>
        <v>351523340568</v>
      </c>
      <c r="G154" s="1043">
        <v>38457689354</v>
      </c>
      <c r="H154" s="1044">
        <v>38457689354</v>
      </c>
    </row>
    <row r="155" spans="1:8" ht="60.75" customHeight="1" x14ac:dyDescent="0.3">
      <c r="A155" s="1040">
        <v>240106006</v>
      </c>
      <c r="B155" s="1041">
        <v>10</v>
      </c>
      <c r="C155" s="1042" t="s">
        <v>179</v>
      </c>
      <c r="D155" s="1043">
        <v>42691728016</v>
      </c>
      <c r="E155" s="1043">
        <v>42691728016</v>
      </c>
      <c r="F155" s="1043">
        <v>42691728016</v>
      </c>
      <c r="G155" s="1043">
        <v>42691728016</v>
      </c>
      <c r="H155" s="1044">
        <v>0</v>
      </c>
    </row>
    <row r="156" spans="1:8" ht="60.75" customHeight="1" x14ac:dyDescent="0.3">
      <c r="A156" s="1040">
        <v>240106006</v>
      </c>
      <c r="B156" s="1041">
        <v>13</v>
      </c>
      <c r="C156" s="1042" t="s">
        <v>179</v>
      </c>
      <c r="D156" s="1043">
        <v>19811865446</v>
      </c>
      <c r="E156" s="1043">
        <v>19811865446</v>
      </c>
      <c r="F156" s="1043">
        <v>19811865446</v>
      </c>
      <c r="G156" s="1043">
        <v>19811865446</v>
      </c>
      <c r="H156" s="1044">
        <v>0</v>
      </c>
    </row>
    <row r="157" spans="1:8" ht="45.75" customHeight="1" x14ac:dyDescent="0.3">
      <c r="A157" s="1040">
        <v>240106007</v>
      </c>
      <c r="B157" s="1041">
        <v>10</v>
      </c>
      <c r="C157" s="1042" t="s">
        <v>180</v>
      </c>
      <c r="D157" s="1043">
        <v>94807993692</v>
      </c>
      <c r="E157" s="1043">
        <v>94807993692</v>
      </c>
      <c r="F157" s="1043">
        <v>94807993692</v>
      </c>
      <c r="G157" s="1043">
        <v>94807993692</v>
      </c>
      <c r="H157" s="1044">
        <v>0</v>
      </c>
    </row>
    <row r="158" spans="1:8" ht="47.25" customHeight="1" x14ac:dyDescent="0.3">
      <c r="A158" s="1040">
        <v>240106007</v>
      </c>
      <c r="B158" s="1041">
        <v>13</v>
      </c>
      <c r="C158" s="1042" t="s">
        <v>180</v>
      </c>
      <c r="D158" s="1043">
        <v>70000000000</v>
      </c>
      <c r="E158" s="1043">
        <v>70000000000</v>
      </c>
      <c r="F158" s="1043">
        <v>70000000000</v>
      </c>
      <c r="G158" s="1043">
        <v>70000000000</v>
      </c>
      <c r="H158" s="1044">
        <v>0</v>
      </c>
    </row>
    <row r="159" spans="1:8" ht="62.25" customHeight="1" x14ac:dyDescent="0.3">
      <c r="A159" s="1040">
        <v>240106008</v>
      </c>
      <c r="B159" s="1041">
        <v>10</v>
      </c>
      <c r="C159" s="1042" t="s">
        <v>181</v>
      </c>
      <c r="D159" s="1043">
        <v>9928862439</v>
      </c>
      <c r="E159" s="1043">
        <v>9928862439</v>
      </c>
      <c r="F159" s="1043">
        <v>9928862439</v>
      </c>
      <c r="G159" s="1043">
        <v>9928862439</v>
      </c>
      <c r="H159" s="1044">
        <v>0</v>
      </c>
    </row>
    <row r="160" spans="1:8" ht="96.75" customHeight="1" thickBot="1" x14ac:dyDescent="0.35">
      <c r="A160" s="1048">
        <v>240106009</v>
      </c>
      <c r="B160" s="1049">
        <v>10</v>
      </c>
      <c r="C160" s="1050" t="s">
        <v>182</v>
      </c>
      <c r="D160" s="1051">
        <v>59971937176</v>
      </c>
      <c r="E160" s="1051">
        <v>59971937176</v>
      </c>
      <c r="F160" s="1051">
        <v>59971937176</v>
      </c>
      <c r="G160" s="1051">
        <v>59971937176</v>
      </c>
      <c r="H160" s="1052">
        <v>0</v>
      </c>
    </row>
    <row r="161" spans="1:210" ht="8.25" customHeight="1" thickBot="1" x14ac:dyDescent="0.35">
      <c r="A161" s="1075"/>
      <c r="B161" s="1054"/>
      <c r="C161" s="1055"/>
      <c r="D161" s="1056"/>
      <c r="E161" s="1056"/>
      <c r="F161" s="1056"/>
      <c r="G161" s="1056"/>
      <c r="H161" s="1056"/>
    </row>
    <row r="162" spans="1:210" x14ac:dyDescent="0.3">
      <c r="A162" s="2025" t="s">
        <v>1</v>
      </c>
      <c r="B162" s="2026"/>
      <c r="C162" s="2026"/>
      <c r="D162" s="2026"/>
      <c r="E162" s="2026"/>
      <c r="F162" s="2026"/>
      <c r="G162" s="2026"/>
      <c r="H162" s="2027"/>
    </row>
    <row r="163" spans="1:210" ht="14.25" customHeight="1" x14ac:dyDescent="0.3">
      <c r="A163" s="2022" t="s">
        <v>115</v>
      </c>
      <c r="B163" s="2023"/>
      <c r="C163" s="2023"/>
      <c r="D163" s="2023"/>
      <c r="E163" s="2023"/>
      <c r="F163" s="2023"/>
      <c r="G163" s="2023"/>
      <c r="H163" s="2024"/>
      <c r="I163" s="2023"/>
      <c r="J163" s="2024"/>
      <c r="K163" s="2022"/>
      <c r="L163" s="2023"/>
      <c r="M163" s="2023"/>
      <c r="N163" s="2023"/>
      <c r="O163" s="2023"/>
      <c r="P163" s="2023"/>
      <c r="Q163" s="2023"/>
      <c r="R163" s="2024"/>
      <c r="S163" s="2022"/>
      <c r="T163" s="2023"/>
      <c r="U163" s="2023"/>
      <c r="V163" s="2023"/>
      <c r="W163" s="2023"/>
      <c r="X163" s="2023"/>
      <c r="Y163" s="2023"/>
      <c r="Z163" s="2024"/>
      <c r="AA163" s="2022"/>
      <c r="AB163" s="2023"/>
      <c r="AC163" s="2023"/>
      <c r="AD163" s="2023"/>
      <c r="AE163" s="2023"/>
      <c r="AF163" s="2023"/>
      <c r="AG163" s="2023"/>
      <c r="AH163" s="2024"/>
      <c r="AI163" s="2022"/>
      <c r="AJ163" s="2023"/>
      <c r="AK163" s="2023"/>
      <c r="AL163" s="2023"/>
      <c r="AM163" s="2023"/>
      <c r="AN163" s="2023"/>
      <c r="AO163" s="2023"/>
      <c r="AP163" s="2024"/>
      <c r="AQ163" s="2022"/>
      <c r="AR163" s="2023"/>
      <c r="AS163" s="2023"/>
      <c r="AT163" s="2023"/>
      <c r="AU163" s="2023"/>
      <c r="AV163" s="2023"/>
      <c r="AW163" s="2023"/>
      <c r="AX163" s="2024"/>
      <c r="AY163" s="2022"/>
      <c r="AZ163" s="2023"/>
      <c r="BA163" s="2023"/>
      <c r="BB163" s="2023"/>
      <c r="BC163" s="2023"/>
      <c r="BD163" s="2023"/>
      <c r="BE163" s="2023"/>
      <c r="BF163" s="2024"/>
      <c r="BG163" s="2022"/>
      <c r="BH163" s="2023"/>
      <c r="BI163" s="2023"/>
      <c r="BJ163" s="2023"/>
      <c r="BK163" s="2023"/>
      <c r="BL163" s="2023"/>
      <c r="BM163" s="2023"/>
      <c r="BN163" s="2024"/>
      <c r="BO163" s="2022"/>
      <c r="BP163" s="2023"/>
      <c r="BQ163" s="2023"/>
      <c r="BR163" s="2023"/>
      <c r="BS163" s="2023"/>
      <c r="BT163" s="2023"/>
      <c r="BU163" s="2023"/>
      <c r="BV163" s="2024"/>
      <c r="BW163" s="2022"/>
      <c r="BX163" s="2023"/>
      <c r="BY163" s="2023"/>
      <c r="BZ163" s="2023"/>
      <c r="CA163" s="2023"/>
      <c r="CB163" s="2023"/>
      <c r="CC163" s="2023"/>
      <c r="CD163" s="2024"/>
      <c r="CE163" s="2022"/>
      <c r="CF163" s="2023"/>
      <c r="CG163" s="2023"/>
      <c r="CH163" s="2023"/>
      <c r="CI163" s="2023"/>
      <c r="CJ163" s="2023"/>
      <c r="CK163" s="2023"/>
      <c r="CL163" s="2024"/>
      <c r="CM163" s="2022"/>
      <c r="CN163" s="2023"/>
      <c r="CO163" s="2023"/>
      <c r="CP163" s="2023"/>
      <c r="CQ163" s="2023"/>
      <c r="CR163" s="2023"/>
      <c r="CS163" s="2023"/>
      <c r="CT163" s="2024"/>
      <c r="CU163" s="2022"/>
      <c r="CV163" s="2023"/>
      <c r="CW163" s="2023"/>
      <c r="CX163" s="2023"/>
      <c r="CY163" s="2023"/>
      <c r="CZ163" s="2023"/>
      <c r="DA163" s="2023"/>
      <c r="DB163" s="2024"/>
      <c r="DC163" s="2022"/>
      <c r="DD163" s="2023"/>
      <c r="DE163" s="2023"/>
      <c r="DF163" s="2023"/>
      <c r="DG163" s="2023"/>
      <c r="DH163" s="2023"/>
      <c r="DI163" s="2023"/>
      <c r="DJ163" s="2024"/>
      <c r="DK163" s="2022"/>
      <c r="DL163" s="2023"/>
      <c r="DM163" s="2023"/>
      <c r="DN163" s="2023"/>
      <c r="DO163" s="2023"/>
      <c r="DP163" s="2023"/>
      <c r="DQ163" s="2023"/>
      <c r="DR163" s="2024"/>
      <c r="DS163" s="2022"/>
      <c r="DT163" s="2023"/>
      <c r="DU163" s="2023"/>
      <c r="DV163" s="2023"/>
      <c r="DW163" s="2023"/>
      <c r="DX163" s="2023"/>
      <c r="DY163" s="2023"/>
      <c r="DZ163" s="2024"/>
      <c r="EA163" s="2022"/>
      <c r="EB163" s="2023"/>
      <c r="EC163" s="2023"/>
      <c r="ED163" s="2023"/>
      <c r="EE163" s="2023"/>
      <c r="EF163" s="2023"/>
      <c r="EG163" s="2023"/>
      <c r="EH163" s="2024"/>
      <c r="EI163" s="2022"/>
      <c r="EJ163" s="2023"/>
      <c r="EK163" s="2023"/>
      <c r="EL163" s="2023"/>
      <c r="EM163" s="2023"/>
      <c r="EN163" s="2023"/>
      <c r="EO163" s="2023"/>
      <c r="EP163" s="2024"/>
      <c r="EQ163" s="2022"/>
      <c r="ER163" s="2023"/>
      <c r="ES163" s="2023"/>
      <c r="ET163" s="2023"/>
      <c r="EU163" s="2023"/>
      <c r="EV163" s="2023"/>
      <c r="EW163" s="2023"/>
      <c r="EX163" s="2024"/>
      <c r="EY163" s="2022"/>
      <c r="EZ163" s="2023"/>
      <c r="FA163" s="2023"/>
      <c r="FB163" s="2023"/>
      <c r="FC163" s="2023"/>
      <c r="FD163" s="2023"/>
      <c r="FE163" s="2023"/>
      <c r="FF163" s="2024"/>
      <c r="FG163" s="2022"/>
      <c r="FH163" s="2023"/>
      <c r="FI163" s="2023"/>
      <c r="FJ163" s="2023"/>
      <c r="FK163" s="2023"/>
      <c r="FL163" s="2023"/>
      <c r="FM163" s="2023"/>
      <c r="FN163" s="2024"/>
      <c r="FO163" s="2022"/>
      <c r="FP163" s="2023"/>
      <c r="FQ163" s="2023"/>
      <c r="FR163" s="2023"/>
      <c r="FS163" s="2023"/>
      <c r="FT163" s="2023"/>
      <c r="FU163" s="2023"/>
      <c r="FV163" s="2024"/>
      <c r="FW163" s="2022"/>
      <c r="FX163" s="2023"/>
      <c r="FY163" s="2023"/>
      <c r="FZ163" s="2023"/>
      <c r="GA163" s="2023"/>
      <c r="GB163" s="2023"/>
      <c r="GC163" s="2023"/>
      <c r="GD163" s="2024"/>
      <c r="GE163" s="2022"/>
      <c r="GF163" s="2023"/>
      <c r="GG163" s="2023"/>
      <c r="GH163" s="2023"/>
      <c r="GI163" s="2023"/>
      <c r="GJ163" s="2023"/>
      <c r="GK163" s="2023"/>
      <c r="GL163" s="2024"/>
      <c r="GM163" s="2022"/>
      <c r="GN163" s="2023"/>
      <c r="GO163" s="2023"/>
      <c r="GP163" s="2023"/>
      <c r="GQ163" s="2023"/>
      <c r="GR163" s="2023"/>
      <c r="GS163" s="2023"/>
      <c r="GT163" s="2024"/>
      <c r="GU163" s="2022"/>
      <c r="GV163" s="2023"/>
      <c r="GW163" s="2023"/>
      <c r="GX163" s="2023"/>
      <c r="GY163" s="2023"/>
      <c r="GZ163" s="2023"/>
      <c r="HA163" s="2023"/>
      <c r="HB163" s="2024"/>
    </row>
    <row r="164" spans="1:210" ht="3.75" customHeight="1" x14ac:dyDescent="0.3">
      <c r="A164" s="1011"/>
      <c r="H164" s="1012"/>
      <c r="J164" s="1012"/>
      <c r="K164" s="1011"/>
      <c r="M164" s="1009"/>
      <c r="N164" s="1010"/>
      <c r="O164" s="1010"/>
      <c r="P164" s="1010"/>
      <c r="Q164" s="1010"/>
      <c r="R164" s="1012"/>
      <c r="S164" s="1011"/>
      <c r="U164" s="1009"/>
      <c r="V164" s="1010"/>
      <c r="W164" s="1010"/>
      <c r="X164" s="1010"/>
      <c r="Y164" s="1010"/>
      <c r="Z164" s="1012"/>
      <c r="AA164" s="1011"/>
      <c r="AC164" s="1009"/>
      <c r="AD164" s="1010"/>
      <c r="AE164" s="1010"/>
      <c r="AF164" s="1010"/>
      <c r="AG164" s="1010"/>
      <c r="AH164" s="1012"/>
      <c r="AI164" s="1011"/>
      <c r="AK164" s="1009"/>
      <c r="AL164" s="1010"/>
      <c r="AM164" s="1010"/>
      <c r="AN164" s="1010"/>
      <c r="AO164" s="1010"/>
      <c r="AP164" s="1012"/>
      <c r="AQ164" s="1011"/>
      <c r="AS164" s="1009"/>
      <c r="AT164" s="1010"/>
      <c r="AU164" s="1010"/>
      <c r="AV164" s="1010"/>
      <c r="AW164" s="1010"/>
      <c r="AX164" s="1012"/>
      <c r="AY164" s="1011"/>
      <c r="BA164" s="1009"/>
      <c r="BB164" s="1010"/>
      <c r="BC164" s="1010"/>
      <c r="BD164" s="1010"/>
      <c r="BE164" s="1010"/>
      <c r="BF164" s="1012"/>
      <c r="BG164" s="1011"/>
      <c r="BI164" s="1009"/>
      <c r="BJ164" s="1010"/>
      <c r="BK164" s="1010"/>
      <c r="BL164" s="1010"/>
      <c r="BM164" s="1010"/>
      <c r="BN164" s="1012"/>
      <c r="BO164" s="1011"/>
      <c r="BQ164" s="1009"/>
      <c r="BR164" s="1010"/>
      <c r="BS164" s="1010"/>
      <c r="BT164" s="1010"/>
      <c r="BU164" s="1010"/>
      <c r="BV164" s="1012"/>
      <c r="BW164" s="1011"/>
      <c r="BY164" s="1009"/>
      <c r="BZ164" s="1010"/>
      <c r="CA164" s="1010"/>
      <c r="CB164" s="1010"/>
      <c r="CC164" s="1010"/>
      <c r="CD164" s="1012"/>
      <c r="CE164" s="1011"/>
      <c r="CG164" s="1009"/>
      <c r="CH164" s="1010"/>
      <c r="CI164" s="1010"/>
      <c r="CJ164" s="1010"/>
      <c r="CK164" s="1010"/>
      <c r="CL164" s="1012"/>
      <c r="CM164" s="1011"/>
      <c r="CO164" s="1009"/>
      <c r="CP164" s="1010"/>
      <c r="CQ164" s="1010"/>
      <c r="CR164" s="1010"/>
      <c r="CS164" s="1010"/>
      <c r="CT164" s="1012"/>
      <c r="CU164" s="1011"/>
      <c r="CW164" s="1009"/>
      <c r="CX164" s="1010"/>
      <c r="CY164" s="1010"/>
      <c r="CZ164" s="1010"/>
      <c r="DA164" s="1010"/>
      <c r="DB164" s="1012"/>
      <c r="DC164" s="1011"/>
      <c r="DE164" s="1009"/>
      <c r="DF164" s="1010"/>
      <c r="DG164" s="1010"/>
      <c r="DH164" s="1010"/>
      <c r="DI164" s="1010"/>
      <c r="DJ164" s="1012"/>
      <c r="DK164" s="1011"/>
      <c r="DM164" s="1009"/>
      <c r="DN164" s="1010"/>
      <c r="DO164" s="1010"/>
      <c r="DP164" s="1010"/>
      <c r="DQ164" s="1010"/>
      <c r="DR164" s="1012"/>
      <c r="DS164" s="1011"/>
      <c r="DU164" s="1009"/>
      <c r="DV164" s="1010"/>
      <c r="DW164" s="1010"/>
      <c r="DX164" s="1010"/>
      <c r="DY164" s="1010"/>
      <c r="DZ164" s="1012"/>
      <c r="EA164" s="1011"/>
      <c r="EC164" s="1009"/>
      <c r="ED164" s="1010"/>
      <c r="EE164" s="1010"/>
      <c r="EF164" s="1010"/>
      <c r="EG164" s="1010"/>
      <c r="EH164" s="1012"/>
      <c r="EI164" s="1011"/>
      <c r="EK164" s="1009"/>
      <c r="EL164" s="1010"/>
      <c r="EM164" s="1010"/>
      <c r="EN164" s="1010"/>
      <c r="EO164" s="1010"/>
      <c r="EP164" s="1012"/>
      <c r="EQ164" s="1011"/>
      <c r="ES164" s="1009"/>
      <c r="ET164" s="1010"/>
      <c r="EU164" s="1010"/>
      <c r="EV164" s="1010"/>
      <c r="EW164" s="1010"/>
      <c r="EX164" s="1012"/>
      <c r="EY164" s="1011"/>
      <c r="FA164" s="1009"/>
      <c r="FB164" s="1010"/>
      <c r="FC164" s="1010"/>
      <c r="FD164" s="1010"/>
      <c r="FE164" s="1010"/>
      <c r="FF164" s="1012"/>
      <c r="FG164" s="1011"/>
      <c r="FI164" s="1009"/>
      <c r="FJ164" s="1010"/>
      <c r="FK164" s="1010"/>
      <c r="FL164" s="1010"/>
      <c r="FM164" s="1010"/>
      <c r="FN164" s="1012"/>
      <c r="FO164" s="1011"/>
      <c r="FQ164" s="1009"/>
      <c r="FR164" s="1010"/>
      <c r="FS164" s="1010"/>
      <c r="FT164" s="1010"/>
      <c r="FU164" s="1010"/>
      <c r="FV164" s="1012"/>
      <c r="FW164" s="1011"/>
      <c r="FY164" s="1009"/>
      <c r="FZ164" s="1010"/>
      <c r="GA164" s="1010"/>
      <c r="GB164" s="1010"/>
      <c r="GC164" s="1010"/>
      <c r="GD164" s="1012"/>
      <c r="GE164" s="1011"/>
      <c r="GG164" s="1009"/>
      <c r="GH164" s="1010"/>
      <c r="GI164" s="1010"/>
      <c r="GJ164" s="1010"/>
      <c r="GK164" s="1010"/>
      <c r="GL164" s="1012"/>
      <c r="GM164" s="1011"/>
      <c r="GO164" s="1009"/>
      <c r="GP164" s="1010"/>
      <c r="GQ164" s="1010"/>
      <c r="GR164" s="1010"/>
      <c r="GS164" s="1010"/>
      <c r="GT164" s="1012"/>
      <c r="GU164" s="1011"/>
      <c r="GW164" s="1009"/>
      <c r="GX164" s="1010"/>
      <c r="GY164" s="1010"/>
      <c r="GZ164" s="1010"/>
      <c r="HA164" s="1010"/>
      <c r="HB164" s="1012"/>
    </row>
    <row r="165" spans="1:210" ht="11.25" customHeight="1" x14ac:dyDescent="0.3">
      <c r="A165" s="1013" t="s">
        <v>0</v>
      </c>
      <c r="H165" s="1012"/>
      <c r="I165" s="1034"/>
      <c r="J165" s="1012"/>
      <c r="K165" s="1013"/>
      <c r="M165" s="1009"/>
      <c r="N165" s="1010"/>
      <c r="O165" s="1010"/>
      <c r="P165" s="1010"/>
      <c r="Q165" s="1010"/>
      <c r="R165" s="1012"/>
      <c r="S165" s="1013"/>
      <c r="U165" s="1009"/>
      <c r="V165" s="1010"/>
      <c r="W165" s="1010"/>
      <c r="X165" s="1010"/>
      <c r="Y165" s="1010"/>
      <c r="Z165" s="1012"/>
      <c r="AA165" s="1013"/>
      <c r="AC165" s="1009"/>
      <c r="AD165" s="1010"/>
      <c r="AE165" s="1010"/>
      <c r="AF165" s="1010"/>
      <c r="AG165" s="1010"/>
      <c r="AH165" s="1012"/>
      <c r="AI165" s="1013"/>
      <c r="AK165" s="1009"/>
      <c r="AL165" s="1010"/>
      <c r="AM165" s="1010"/>
      <c r="AN165" s="1010"/>
      <c r="AO165" s="1010"/>
      <c r="AP165" s="1012"/>
      <c r="AQ165" s="1013"/>
      <c r="AS165" s="1009"/>
      <c r="AT165" s="1010"/>
      <c r="AU165" s="1010"/>
      <c r="AV165" s="1010"/>
      <c r="AW165" s="1010"/>
      <c r="AX165" s="1012"/>
      <c r="AY165" s="1013"/>
      <c r="BA165" s="1009"/>
      <c r="BB165" s="1010"/>
      <c r="BC165" s="1010"/>
      <c r="BD165" s="1010"/>
      <c r="BE165" s="1010"/>
      <c r="BF165" s="1012"/>
      <c r="BG165" s="1013"/>
      <c r="BI165" s="1009"/>
      <c r="BJ165" s="1010"/>
      <c r="BK165" s="1010"/>
      <c r="BL165" s="1010"/>
      <c r="BM165" s="1010"/>
      <c r="BN165" s="1012"/>
      <c r="BO165" s="1013"/>
      <c r="BQ165" s="1009"/>
      <c r="BR165" s="1010"/>
      <c r="BS165" s="1010"/>
      <c r="BT165" s="1010"/>
      <c r="BU165" s="1010"/>
      <c r="BV165" s="1012"/>
      <c r="BW165" s="1013"/>
      <c r="BY165" s="1009"/>
      <c r="BZ165" s="1010"/>
      <c r="CA165" s="1010"/>
      <c r="CB165" s="1010"/>
      <c r="CC165" s="1010"/>
      <c r="CD165" s="1012"/>
      <c r="CE165" s="1013"/>
      <c r="CG165" s="1009"/>
      <c r="CH165" s="1010"/>
      <c r="CI165" s="1010"/>
      <c r="CJ165" s="1010"/>
      <c r="CK165" s="1010"/>
      <c r="CL165" s="1012"/>
      <c r="CM165" s="1013"/>
      <c r="CO165" s="1009"/>
      <c r="CP165" s="1010"/>
      <c r="CQ165" s="1010"/>
      <c r="CR165" s="1010"/>
      <c r="CS165" s="1010"/>
      <c r="CT165" s="1012"/>
      <c r="CU165" s="1013"/>
      <c r="CW165" s="1009"/>
      <c r="CX165" s="1010"/>
      <c r="CY165" s="1010"/>
      <c r="CZ165" s="1010"/>
      <c r="DA165" s="1010"/>
      <c r="DB165" s="1012"/>
      <c r="DC165" s="1013"/>
      <c r="DE165" s="1009"/>
      <c r="DF165" s="1010"/>
      <c r="DG165" s="1010"/>
      <c r="DH165" s="1010"/>
      <c r="DI165" s="1010"/>
      <c r="DJ165" s="1012"/>
      <c r="DK165" s="1013"/>
      <c r="DM165" s="1009"/>
      <c r="DN165" s="1010"/>
      <c r="DO165" s="1010"/>
      <c r="DP165" s="1010"/>
      <c r="DQ165" s="1010"/>
      <c r="DR165" s="1012"/>
      <c r="DS165" s="1013"/>
      <c r="DU165" s="1009"/>
      <c r="DV165" s="1010"/>
      <c r="DW165" s="1010"/>
      <c r="DX165" s="1010"/>
      <c r="DY165" s="1010"/>
      <c r="DZ165" s="1012"/>
      <c r="EA165" s="1013"/>
      <c r="EC165" s="1009"/>
      <c r="ED165" s="1010"/>
      <c r="EE165" s="1010"/>
      <c r="EF165" s="1010"/>
      <c r="EG165" s="1010"/>
      <c r="EH165" s="1012"/>
      <c r="EI165" s="1013"/>
      <c r="EK165" s="1009"/>
      <c r="EL165" s="1010"/>
      <c r="EM165" s="1010"/>
      <c r="EN165" s="1010"/>
      <c r="EO165" s="1010"/>
      <c r="EP165" s="1012"/>
      <c r="EQ165" s="1013"/>
      <c r="ES165" s="1009"/>
      <c r="ET165" s="1010"/>
      <c r="EU165" s="1010"/>
      <c r="EV165" s="1010"/>
      <c r="EW165" s="1010"/>
      <c r="EX165" s="1012"/>
      <c r="EY165" s="1013"/>
      <c r="FA165" s="1009"/>
      <c r="FB165" s="1010"/>
      <c r="FC165" s="1010"/>
      <c r="FD165" s="1010"/>
      <c r="FE165" s="1010"/>
      <c r="FF165" s="1012"/>
      <c r="FG165" s="1013"/>
      <c r="FI165" s="1009"/>
      <c r="FJ165" s="1010"/>
      <c r="FK165" s="1010"/>
      <c r="FL165" s="1010"/>
      <c r="FM165" s="1010"/>
      <c r="FN165" s="1012"/>
      <c r="FO165" s="1013"/>
      <c r="FQ165" s="1009"/>
      <c r="FR165" s="1010"/>
      <c r="FS165" s="1010"/>
      <c r="FT165" s="1010"/>
      <c r="FU165" s="1010"/>
      <c r="FV165" s="1012"/>
      <c r="FW165" s="1013"/>
      <c r="FY165" s="1009"/>
      <c r="FZ165" s="1010"/>
      <c r="GA165" s="1010"/>
      <c r="GB165" s="1010"/>
      <c r="GC165" s="1010"/>
      <c r="GD165" s="1012"/>
      <c r="GE165" s="1013"/>
      <c r="GG165" s="1009"/>
      <c r="GH165" s="1010"/>
      <c r="GI165" s="1010"/>
      <c r="GJ165" s="1010"/>
      <c r="GK165" s="1010"/>
      <c r="GL165" s="1012"/>
      <c r="GM165" s="1013"/>
      <c r="GO165" s="1009"/>
      <c r="GP165" s="1010"/>
      <c r="GQ165" s="1010"/>
      <c r="GR165" s="1010"/>
      <c r="GS165" s="1010"/>
      <c r="GT165" s="1012"/>
      <c r="GU165" s="1013"/>
      <c r="GW165" s="1009"/>
      <c r="GX165" s="1010"/>
      <c r="GY165" s="1010"/>
      <c r="GZ165" s="1010"/>
      <c r="HA165" s="1010"/>
      <c r="HB165" s="1012"/>
    </row>
    <row r="166" spans="1:210" ht="3.75" customHeight="1" x14ac:dyDescent="0.3">
      <c r="A166" s="1011"/>
      <c r="H166" s="1014"/>
      <c r="J166" s="1014"/>
      <c r="K166" s="1011"/>
      <c r="M166" s="1009"/>
      <c r="N166" s="1010"/>
      <c r="O166" s="1010"/>
      <c r="P166" s="1010"/>
      <c r="Q166" s="1010"/>
      <c r="R166" s="1014"/>
      <c r="S166" s="1011"/>
      <c r="U166" s="1009"/>
      <c r="V166" s="1010"/>
      <c r="W166" s="1010"/>
      <c r="X166" s="1010"/>
      <c r="Y166" s="1010"/>
      <c r="Z166" s="1014"/>
      <c r="AA166" s="1011"/>
      <c r="AC166" s="1009"/>
      <c r="AD166" s="1010"/>
      <c r="AE166" s="1010"/>
      <c r="AF166" s="1010"/>
      <c r="AG166" s="1010"/>
      <c r="AH166" s="1014"/>
      <c r="AI166" s="1011"/>
      <c r="AK166" s="1009"/>
      <c r="AL166" s="1010"/>
      <c r="AM166" s="1010"/>
      <c r="AN166" s="1010"/>
      <c r="AO166" s="1010"/>
      <c r="AP166" s="1014"/>
      <c r="AQ166" s="1011"/>
      <c r="AS166" s="1009"/>
      <c r="AT166" s="1010"/>
      <c r="AU166" s="1010"/>
      <c r="AV166" s="1010"/>
      <c r="AW166" s="1010"/>
      <c r="AX166" s="1014"/>
      <c r="AY166" s="1011"/>
      <c r="BA166" s="1009"/>
      <c r="BB166" s="1010"/>
      <c r="BC166" s="1010"/>
      <c r="BD166" s="1010"/>
      <c r="BE166" s="1010"/>
      <c r="BF166" s="1014"/>
      <c r="BG166" s="1011"/>
      <c r="BI166" s="1009"/>
      <c r="BJ166" s="1010"/>
      <c r="BK166" s="1010"/>
      <c r="BL166" s="1010"/>
      <c r="BM166" s="1010"/>
      <c r="BN166" s="1014"/>
      <c r="BO166" s="1011"/>
      <c r="BQ166" s="1009"/>
      <c r="BR166" s="1010"/>
      <c r="BS166" s="1010"/>
      <c r="BT166" s="1010"/>
      <c r="BU166" s="1010"/>
      <c r="BV166" s="1014"/>
      <c r="BW166" s="1011"/>
      <c r="BY166" s="1009"/>
      <c r="BZ166" s="1010"/>
      <c r="CA166" s="1010"/>
      <c r="CB166" s="1010"/>
      <c r="CC166" s="1010"/>
      <c r="CD166" s="1014"/>
      <c r="CE166" s="1011"/>
      <c r="CG166" s="1009"/>
      <c r="CH166" s="1010"/>
      <c r="CI166" s="1010"/>
      <c r="CJ166" s="1010"/>
      <c r="CK166" s="1010"/>
      <c r="CL166" s="1014"/>
      <c r="CM166" s="1011"/>
      <c r="CO166" s="1009"/>
      <c r="CP166" s="1010"/>
      <c r="CQ166" s="1010"/>
      <c r="CR166" s="1010"/>
      <c r="CS166" s="1010"/>
      <c r="CT166" s="1014"/>
      <c r="CU166" s="1011"/>
      <c r="CW166" s="1009"/>
      <c r="CX166" s="1010"/>
      <c r="CY166" s="1010"/>
      <c r="CZ166" s="1010"/>
      <c r="DA166" s="1010"/>
      <c r="DB166" s="1014"/>
      <c r="DC166" s="1011"/>
      <c r="DE166" s="1009"/>
      <c r="DF166" s="1010"/>
      <c r="DG166" s="1010"/>
      <c r="DH166" s="1010"/>
      <c r="DI166" s="1010"/>
      <c r="DJ166" s="1014"/>
      <c r="DK166" s="1011"/>
      <c r="DM166" s="1009"/>
      <c r="DN166" s="1010"/>
      <c r="DO166" s="1010"/>
      <c r="DP166" s="1010"/>
      <c r="DQ166" s="1010"/>
      <c r="DR166" s="1014"/>
      <c r="DS166" s="1011"/>
      <c r="DU166" s="1009"/>
      <c r="DV166" s="1010"/>
      <c r="DW166" s="1010"/>
      <c r="DX166" s="1010"/>
      <c r="DY166" s="1010"/>
      <c r="DZ166" s="1014"/>
      <c r="EA166" s="1011"/>
      <c r="EC166" s="1009"/>
      <c r="ED166" s="1010"/>
      <c r="EE166" s="1010"/>
      <c r="EF166" s="1010"/>
      <c r="EG166" s="1010"/>
      <c r="EH166" s="1014"/>
      <c r="EI166" s="1011"/>
      <c r="EK166" s="1009"/>
      <c r="EL166" s="1010"/>
      <c r="EM166" s="1010"/>
      <c r="EN166" s="1010"/>
      <c r="EO166" s="1010"/>
      <c r="EP166" s="1014"/>
      <c r="EQ166" s="1011"/>
      <c r="ES166" s="1009"/>
      <c r="ET166" s="1010"/>
      <c r="EU166" s="1010"/>
      <c r="EV166" s="1010"/>
      <c r="EW166" s="1010"/>
      <c r="EX166" s="1014"/>
      <c r="EY166" s="1011"/>
      <c r="FA166" s="1009"/>
      <c r="FB166" s="1010"/>
      <c r="FC166" s="1010"/>
      <c r="FD166" s="1010"/>
      <c r="FE166" s="1010"/>
      <c r="FF166" s="1014"/>
      <c r="FG166" s="1011"/>
      <c r="FI166" s="1009"/>
      <c r="FJ166" s="1010"/>
      <c r="FK166" s="1010"/>
      <c r="FL166" s="1010"/>
      <c r="FM166" s="1010"/>
      <c r="FN166" s="1014"/>
      <c r="FO166" s="1011"/>
      <c r="FQ166" s="1009"/>
      <c r="FR166" s="1010"/>
      <c r="FS166" s="1010"/>
      <c r="FT166" s="1010"/>
      <c r="FU166" s="1010"/>
      <c r="FV166" s="1014"/>
      <c r="FW166" s="1011"/>
      <c r="FY166" s="1009"/>
      <c r="FZ166" s="1010"/>
      <c r="GA166" s="1010"/>
      <c r="GB166" s="1010"/>
      <c r="GC166" s="1010"/>
      <c r="GD166" s="1014"/>
      <c r="GE166" s="1011"/>
      <c r="GG166" s="1009"/>
      <c r="GH166" s="1010"/>
      <c r="GI166" s="1010"/>
      <c r="GJ166" s="1010"/>
      <c r="GK166" s="1010"/>
      <c r="GL166" s="1014"/>
      <c r="GM166" s="1011"/>
      <c r="GO166" s="1009"/>
      <c r="GP166" s="1010"/>
      <c r="GQ166" s="1010"/>
      <c r="GR166" s="1010"/>
      <c r="GS166" s="1010"/>
      <c r="GT166" s="1014"/>
      <c r="GU166" s="1011"/>
      <c r="GW166" s="1009"/>
      <c r="GX166" s="1010"/>
      <c r="GY166" s="1010"/>
      <c r="GZ166" s="1010"/>
      <c r="HA166" s="1010"/>
      <c r="HB166" s="1014"/>
    </row>
    <row r="167" spans="1:210" ht="13.5" customHeight="1" x14ac:dyDescent="0.3">
      <c r="A167" s="1011" t="s">
        <v>116</v>
      </c>
      <c r="C167" s="1009" t="s">
        <v>4</v>
      </c>
      <c r="E167" s="1010" t="str">
        <f>E7</f>
        <v>MES:</v>
      </c>
      <c r="F167" s="1010" t="str">
        <f>F7</f>
        <v>SEPTIEMBRE</v>
      </c>
      <c r="G167" s="1010" t="str">
        <f>G128</f>
        <v xml:space="preserve">                                VIGENCIA FISCAL:      2017</v>
      </c>
      <c r="H167" s="1012"/>
      <c r="J167" s="1012"/>
      <c r="K167" s="1011"/>
      <c r="M167" s="1009"/>
      <c r="N167" s="1010"/>
      <c r="O167" s="1010"/>
      <c r="P167" s="1010"/>
      <c r="Q167" s="1010"/>
      <c r="R167" s="1012"/>
      <c r="S167" s="1011"/>
      <c r="U167" s="1009"/>
      <c r="V167" s="1010"/>
      <c r="W167" s="1010"/>
      <c r="X167" s="1010"/>
      <c r="Y167" s="1010"/>
      <c r="Z167" s="1012"/>
      <c r="AA167" s="1011"/>
      <c r="AC167" s="1009"/>
      <c r="AD167" s="1010"/>
      <c r="AE167" s="1010"/>
      <c r="AF167" s="1010"/>
      <c r="AG167" s="1010"/>
      <c r="AH167" s="1012"/>
      <c r="AI167" s="1011"/>
      <c r="AK167" s="1009"/>
      <c r="AL167" s="1010"/>
      <c r="AM167" s="1010"/>
      <c r="AN167" s="1010"/>
      <c r="AO167" s="1010"/>
      <c r="AP167" s="1012"/>
      <c r="AQ167" s="1011"/>
      <c r="AS167" s="1009"/>
      <c r="AT167" s="1010"/>
      <c r="AU167" s="1010"/>
      <c r="AV167" s="1010"/>
      <c r="AW167" s="1010"/>
      <c r="AX167" s="1012"/>
      <c r="AY167" s="1011"/>
      <c r="BA167" s="1009"/>
      <c r="BB167" s="1010"/>
      <c r="BC167" s="1010"/>
      <c r="BD167" s="1010"/>
      <c r="BE167" s="1010"/>
      <c r="BF167" s="1012"/>
      <c r="BG167" s="1011"/>
      <c r="BI167" s="1009"/>
      <c r="BJ167" s="1010"/>
      <c r="BK167" s="1010"/>
      <c r="BL167" s="1010"/>
      <c r="BM167" s="1010"/>
      <c r="BN167" s="1012"/>
      <c r="BO167" s="1011"/>
      <c r="BQ167" s="1009"/>
      <c r="BR167" s="1010"/>
      <c r="BS167" s="1010"/>
      <c r="BT167" s="1010"/>
      <c r="BU167" s="1010"/>
      <c r="BV167" s="1012"/>
      <c r="BW167" s="1011"/>
      <c r="BY167" s="1009"/>
      <c r="BZ167" s="1010"/>
      <c r="CA167" s="1010"/>
      <c r="CB167" s="1010"/>
      <c r="CC167" s="1010"/>
      <c r="CD167" s="1012"/>
      <c r="CE167" s="1011"/>
      <c r="CG167" s="1009"/>
      <c r="CH167" s="1010"/>
      <c r="CI167" s="1010"/>
      <c r="CJ167" s="1010"/>
      <c r="CK167" s="1010"/>
      <c r="CL167" s="1012"/>
      <c r="CM167" s="1011"/>
      <c r="CO167" s="1009"/>
      <c r="CP167" s="1010"/>
      <c r="CQ167" s="1010"/>
      <c r="CR167" s="1010"/>
      <c r="CS167" s="1010"/>
      <c r="CT167" s="1012"/>
      <c r="CU167" s="1011"/>
      <c r="CW167" s="1009"/>
      <c r="CX167" s="1010"/>
      <c r="CY167" s="1010"/>
      <c r="CZ167" s="1010"/>
      <c r="DA167" s="1010"/>
      <c r="DB167" s="1012"/>
      <c r="DC167" s="1011"/>
      <c r="DE167" s="1009"/>
      <c r="DF167" s="1010"/>
      <c r="DG167" s="1010"/>
      <c r="DH167" s="1010"/>
      <c r="DI167" s="1010"/>
      <c r="DJ167" s="1012"/>
      <c r="DK167" s="1011"/>
      <c r="DM167" s="1009"/>
      <c r="DN167" s="1010"/>
      <c r="DO167" s="1010"/>
      <c r="DP167" s="1010"/>
      <c r="DQ167" s="1010"/>
      <c r="DR167" s="1012"/>
      <c r="DS167" s="1011"/>
      <c r="DU167" s="1009"/>
      <c r="DV167" s="1010"/>
      <c r="DW167" s="1010"/>
      <c r="DX167" s="1010"/>
      <c r="DY167" s="1010"/>
      <c r="DZ167" s="1012"/>
      <c r="EA167" s="1011"/>
      <c r="EC167" s="1009"/>
      <c r="ED167" s="1010"/>
      <c r="EE167" s="1010"/>
      <c r="EF167" s="1010"/>
      <c r="EG167" s="1010"/>
      <c r="EH167" s="1012"/>
      <c r="EI167" s="1011"/>
      <c r="EK167" s="1009"/>
      <c r="EL167" s="1010"/>
      <c r="EM167" s="1010"/>
      <c r="EN167" s="1010"/>
      <c r="EO167" s="1010"/>
      <c r="EP167" s="1012"/>
      <c r="EQ167" s="1011"/>
      <c r="ES167" s="1009"/>
      <c r="ET167" s="1010"/>
      <c r="EU167" s="1010"/>
      <c r="EV167" s="1010"/>
      <c r="EW167" s="1010"/>
      <c r="EX167" s="1012"/>
      <c r="EY167" s="1011"/>
      <c r="FA167" s="1009"/>
      <c r="FB167" s="1010"/>
      <c r="FC167" s="1010"/>
      <c r="FD167" s="1010"/>
      <c r="FE167" s="1010"/>
      <c r="FF167" s="1012"/>
      <c r="FG167" s="1011"/>
      <c r="FI167" s="1009"/>
      <c r="FJ167" s="1010"/>
      <c r="FK167" s="1010"/>
      <c r="FL167" s="1010"/>
      <c r="FM167" s="1010"/>
      <c r="FN167" s="1012"/>
      <c r="FO167" s="1011"/>
      <c r="FQ167" s="1009"/>
      <c r="FR167" s="1010"/>
      <c r="FS167" s="1010"/>
      <c r="FT167" s="1010"/>
      <c r="FU167" s="1010"/>
      <c r="FV167" s="1012"/>
      <c r="FW167" s="1011"/>
      <c r="FY167" s="1009"/>
      <c r="FZ167" s="1010"/>
      <c r="GA167" s="1010"/>
      <c r="GB167" s="1010"/>
      <c r="GC167" s="1010"/>
      <c r="GD167" s="1012"/>
      <c r="GE167" s="1011"/>
      <c r="GG167" s="1009"/>
      <c r="GH167" s="1010"/>
      <c r="GI167" s="1010"/>
      <c r="GJ167" s="1010"/>
      <c r="GK167" s="1010"/>
      <c r="GL167" s="1012"/>
      <c r="GM167" s="1011"/>
      <c r="GO167" s="1009"/>
      <c r="GP167" s="1010"/>
      <c r="GQ167" s="1010"/>
      <c r="GR167" s="1010"/>
      <c r="GS167" s="1010"/>
      <c r="GT167" s="1012"/>
      <c r="GU167" s="1011"/>
      <c r="GW167" s="1009"/>
      <c r="GX167" s="1010"/>
      <c r="GY167" s="1010"/>
      <c r="GZ167" s="1010"/>
      <c r="HA167" s="1010"/>
      <c r="HB167" s="1012"/>
    </row>
    <row r="168" spans="1:210" ht="11.25" customHeight="1" thickBot="1" x14ac:dyDescent="0.35">
      <c r="A168" s="1011"/>
      <c r="H168" s="1012"/>
      <c r="J168" s="1012"/>
      <c r="K168" s="1011"/>
      <c r="M168" s="1009"/>
      <c r="N168" s="1010"/>
      <c r="O168" s="1010"/>
      <c r="P168" s="1010"/>
      <c r="Q168" s="1010"/>
      <c r="R168" s="1012"/>
      <c r="S168" s="1011"/>
      <c r="U168" s="1009"/>
      <c r="V168" s="1010"/>
      <c r="W168" s="1010"/>
      <c r="X168" s="1010"/>
      <c r="Y168" s="1010"/>
      <c r="Z168" s="1012"/>
      <c r="AA168" s="1011"/>
      <c r="AC168" s="1009"/>
      <c r="AD168" s="1010"/>
      <c r="AE168" s="1010"/>
      <c r="AF168" s="1010"/>
      <c r="AG168" s="1010"/>
      <c r="AH168" s="1012"/>
      <c r="AI168" s="1011"/>
      <c r="AK168" s="1009"/>
      <c r="AL168" s="1010"/>
      <c r="AM168" s="1010"/>
      <c r="AN168" s="1010"/>
      <c r="AO168" s="1010"/>
      <c r="AP168" s="1012"/>
      <c r="AQ168" s="1011"/>
      <c r="AS168" s="1009"/>
      <c r="AT168" s="1010"/>
      <c r="AU168" s="1010"/>
      <c r="AV168" s="1010"/>
      <c r="AW168" s="1010"/>
      <c r="AX168" s="1012"/>
      <c r="AY168" s="1011"/>
      <c r="BA168" s="1009"/>
      <c r="BB168" s="1010"/>
      <c r="BC168" s="1010"/>
      <c r="BD168" s="1010"/>
      <c r="BE168" s="1010"/>
      <c r="BF168" s="1012"/>
      <c r="BG168" s="1011"/>
      <c r="BI168" s="1009"/>
      <c r="BJ168" s="1010"/>
      <c r="BK168" s="1010"/>
      <c r="BL168" s="1010"/>
      <c r="BM168" s="1010"/>
      <c r="BN168" s="1012"/>
      <c r="BO168" s="1011"/>
      <c r="BQ168" s="1009"/>
      <c r="BR168" s="1010"/>
      <c r="BS168" s="1010"/>
      <c r="BT168" s="1010"/>
      <c r="BU168" s="1010"/>
      <c r="BV168" s="1012"/>
      <c r="BW168" s="1011"/>
      <c r="BY168" s="1009"/>
      <c r="BZ168" s="1010"/>
      <c r="CA168" s="1010"/>
      <c r="CB168" s="1010"/>
      <c r="CC168" s="1010"/>
      <c r="CD168" s="1012"/>
      <c r="CE168" s="1011"/>
      <c r="CG168" s="1009"/>
      <c r="CH168" s="1010"/>
      <c r="CI168" s="1010"/>
      <c r="CJ168" s="1010"/>
      <c r="CK168" s="1010"/>
      <c r="CL168" s="1012"/>
      <c r="CM168" s="1011"/>
      <c r="CO168" s="1009"/>
      <c r="CP168" s="1010"/>
      <c r="CQ168" s="1010"/>
      <c r="CR168" s="1010"/>
      <c r="CS168" s="1010"/>
      <c r="CT168" s="1012"/>
      <c r="CU168" s="1011"/>
      <c r="CW168" s="1009"/>
      <c r="CX168" s="1010"/>
      <c r="CY168" s="1010"/>
      <c r="CZ168" s="1010"/>
      <c r="DA168" s="1010"/>
      <c r="DB168" s="1012"/>
      <c r="DC168" s="1011"/>
      <c r="DE168" s="1009"/>
      <c r="DF168" s="1010"/>
      <c r="DG168" s="1010"/>
      <c r="DH168" s="1010"/>
      <c r="DI168" s="1010"/>
      <c r="DJ168" s="1012"/>
      <c r="DK168" s="1011"/>
      <c r="DM168" s="1009"/>
      <c r="DN168" s="1010"/>
      <c r="DO168" s="1010"/>
      <c r="DP168" s="1010"/>
      <c r="DQ168" s="1010"/>
      <c r="DR168" s="1012"/>
      <c r="DS168" s="1011"/>
      <c r="DU168" s="1009"/>
      <c r="DV168" s="1010"/>
      <c r="DW168" s="1010"/>
      <c r="DX168" s="1010"/>
      <c r="DY168" s="1010"/>
      <c r="DZ168" s="1012"/>
      <c r="EA168" s="1011"/>
      <c r="EC168" s="1009"/>
      <c r="ED168" s="1010"/>
      <c r="EE168" s="1010"/>
      <c r="EF168" s="1010"/>
      <c r="EG168" s="1010"/>
      <c r="EH168" s="1012"/>
      <c r="EI168" s="1011"/>
      <c r="EK168" s="1009"/>
      <c r="EL168" s="1010"/>
      <c r="EM168" s="1010"/>
      <c r="EN168" s="1010"/>
      <c r="EO168" s="1010"/>
      <c r="EP168" s="1012"/>
      <c r="EQ168" s="1011"/>
      <c r="ES168" s="1009"/>
      <c r="ET168" s="1010"/>
      <c r="EU168" s="1010"/>
      <c r="EV168" s="1010"/>
      <c r="EW168" s="1010"/>
      <c r="EX168" s="1012"/>
      <c r="EY168" s="1011"/>
      <c r="FA168" s="1009"/>
      <c r="FB168" s="1010"/>
      <c r="FC168" s="1010"/>
      <c r="FD168" s="1010"/>
      <c r="FE168" s="1010"/>
      <c r="FF168" s="1012"/>
      <c r="FG168" s="1011"/>
      <c r="FI168" s="1009"/>
      <c r="FJ168" s="1010"/>
      <c r="FK168" s="1010"/>
      <c r="FL168" s="1010"/>
      <c r="FM168" s="1010"/>
      <c r="FN168" s="1012"/>
      <c r="FO168" s="1011"/>
      <c r="FQ168" s="1009"/>
      <c r="FR168" s="1010"/>
      <c r="FS168" s="1010"/>
      <c r="FT168" s="1010"/>
      <c r="FU168" s="1010"/>
      <c r="FV168" s="1012"/>
      <c r="FW168" s="1011"/>
      <c r="FY168" s="1009"/>
      <c r="FZ168" s="1010"/>
      <c r="GA168" s="1010"/>
      <c r="GB168" s="1010"/>
      <c r="GC168" s="1010"/>
      <c r="GD168" s="1012"/>
      <c r="GE168" s="1011"/>
      <c r="GG168" s="1009"/>
      <c r="GH168" s="1010"/>
      <c r="GI168" s="1010"/>
      <c r="GJ168" s="1010"/>
      <c r="GK168" s="1010"/>
      <c r="GL168" s="1012"/>
      <c r="GM168" s="1011"/>
      <c r="GO168" s="1009"/>
      <c r="GP168" s="1010"/>
      <c r="GQ168" s="1010"/>
      <c r="GR168" s="1010"/>
      <c r="GS168" s="1010"/>
      <c r="GT168" s="1012"/>
      <c r="GU168" s="1011"/>
      <c r="GW168" s="1009"/>
      <c r="GX168" s="1010"/>
      <c r="GY168" s="1010"/>
      <c r="GZ168" s="1010"/>
      <c r="HA168" s="1010"/>
      <c r="HB168" s="1012"/>
    </row>
    <row r="169" spans="1:210" ht="27" customHeight="1" thickBot="1" x14ac:dyDescent="0.35">
      <c r="A169" s="1076" t="s">
        <v>119</v>
      </c>
      <c r="B169" s="1025"/>
      <c r="C169" s="1026" t="s">
        <v>120</v>
      </c>
      <c r="D169" s="1027" t="s">
        <v>121</v>
      </c>
      <c r="E169" s="1027" t="s">
        <v>122</v>
      </c>
      <c r="F169" s="1027" t="s">
        <v>123</v>
      </c>
      <c r="G169" s="1027" t="s">
        <v>124</v>
      </c>
      <c r="H169" s="1028" t="s">
        <v>125</v>
      </c>
    </row>
    <row r="170" spans="1:210" ht="81.75" customHeight="1" x14ac:dyDescent="0.3">
      <c r="A170" s="1035">
        <v>240106009</v>
      </c>
      <c r="B170" s="1036">
        <v>13</v>
      </c>
      <c r="C170" s="1037" t="s">
        <v>182</v>
      </c>
      <c r="D170" s="1038">
        <v>40000000000</v>
      </c>
      <c r="E170" s="1043">
        <v>40000000000</v>
      </c>
      <c r="F170" s="1038">
        <v>40000000000</v>
      </c>
      <c r="G170" s="1038">
        <v>40000000000</v>
      </c>
      <c r="H170" s="1039">
        <v>0</v>
      </c>
    </row>
    <row r="171" spans="1:210" ht="93.75" customHeight="1" x14ac:dyDescent="0.3">
      <c r="A171" s="1040">
        <v>240106009</v>
      </c>
      <c r="B171" s="1041">
        <v>11</v>
      </c>
      <c r="C171" s="1042" t="s">
        <v>182</v>
      </c>
      <c r="D171" s="1043">
        <v>5741762205</v>
      </c>
      <c r="E171" s="1043">
        <v>234268481</v>
      </c>
      <c r="F171" s="1043">
        <v>234268481</v>
      </c>
      <c r="G171" s="1043">
        <v>234268481</v>
      </c>
      <c r="H171" s="1044">
        <v>0</v>
      </c>
    </row>
    <row r="172" spans="1:210" ht="45" customHeight="1" x14ac:dyDescent="0.3">
      <c r="A172" s="1040">
        <v>2401060010</v>
      </c>
      <c r="B172" s="1041">
        <v>10</v>
      </c>
      <c r="C172" s="1042" t="s">
        <v>183</v>
      </c>
      <c r="D172" s="1043">
        <v>23681967660</v>
      </c>
      <c r="E172" s="1043">
        <v>23681967660</v>
      </c>
      <c r="F172" s="1043">
        <v>23681967660</v>
      </c>
      <c r="G172" s="1043">
        <v>22305828</v>
      </c>
      <c r="H172" s="1044">
        <v>22305828</v>
      </c>
    </row>
    <row r="173" spans="1:210" ht="50.25" customHeight="1" x14ac:dyDescent="0.3">
      <c r="A173" s="1040">
        <v>2401060010</v>
      </c>
      <c r="B173" s="1041">
        <v>13</v>
      </c>
      <c r="C173" s="1042" t="s">
        <v>183</v>
      </c>
      <c r="D173" s="1043">
        <v>20000000000</v>
      </c>
      <c r="E173" s="1043">
        <v>20000000000</v>
      </c>
      <c r="F173" s="1043">
        <v>20000000000</v>
      </c>
      <c r="G173" s="1043">
        <v>0</v>
      </c>
      <c r="H173" s="1044">
        <v>0</v>
      </c>
    </row>
    <row r="174" spans="1:210" ht="48" customHeight="1" x14ac:dyDescent="0.3">
      <c r="A174" s="1040">
        <v>2401060010</v>
      </c>
      <c r="B174" s="1041">
        <v>11</v>
      </c>
      <c r="C174" s="1042" t="s">
        <v>183</v>
      </c>
      <c r="D174" s="1043">
        <v>1172988983</v>
      </c>
      <c r="E174" s="1043">
        <v>1172988983</v>
      </c>
      <c r="F174" s="1043">
        <v>1172988983</v>
      </c>
      <c r="G174" s="1043">
        <v>0</v>
      </c>
      <c r="H174" s="1044">
        <v>0</v>
      </c>
    </row>
    <row r="175" spans="1:210" ht="79.5" customHeight="1" x14ac:dyDescent="0.3">
      <c r="A175" s="1040">
        <v>2401060011</v>
      </c>
      <c r="B175" s="1041">
        <v>10</v>
      </c>
      <c r="C175" s="1042" t="s">
        <v>184</v>
      </c>
      <c r="D175" s="1043">
        <v>6474653378</v>
      </c>
      <c r="E175" s="1043">
        <v>6474653378</v>
      </c>
      <c r="F175" s="1043">
        <v>6474653378</v>
      </c>
      <c r="G175" s="1043">
        <v>6474653378</v>
      </c>
      <c r="H175" s="1044">
        <v>0</v>
      </c>
    </row>
    <row r="176" spans="1:210" ht="33.75" customHeight="1" x14ac:dyDescent="0.3">
      <c r="A176" s="1040">
        <v>2401060012</v>
      </c>
      <c r="B176" s="1041">
        <v>11</v>
      </c>
      <c r="C176" s="1042" t="s">
        <v>83</v>
      </c>
      <c r="D176" s="1045">
        <f>397814102722+94582265090</f>
        <v>492396367812</v>
      </c>
      <c r="E176" s="1043">
        <f>37814102722+94582265090</f>
        <v>132396367812</v>
      </c>
      <c r="F176" s="1043">
        <f>37814102722+94582265090</f>
        <v>132396367812</v>
      </c>
      <c r="G176" s="1043">
        <v>0</v>
      </c>
      <c r="H176" s="1044">
        <v>0</v>
      </c>
      <c r="J176" s="1093" t="e">
        <f>+#REF!-D176</f>
        <v>#REF!</v>
      </c>
      <c r="K176" s="1093" t="e">
        <f>+J176-D176</f>
        <v>#REF!</v>
      </c>
    </row>
    <row r="177" spans="1:10" ht="47.25" customHeight="1" x14ac:dyDescent="0.3">
      <c r="A177" s="1040">
        <v>2401060031</v>
      </c>
      <c r="B177" s="1041">
        <v>10</v>
      </c>
      <c r="C177" s="1042" t="s">
        <v>185</v>
      </c>
      <c r="D177" s="1043">
        <v>11348399141</v>
      </c>
      <c r="E177" s="1043">
        <v>0</v>
      </c>
      <c r="F177" s="1043">
        <v>0</v>
      </c>
      <c r="G177" s="1043">
        <v>0</v>
      </c>
      <c r="H177" s="1044">
        <v>0</v>
      </c>
      <c r="J177" s="1093"/>
    </row>
    <row r="178" spans="1:10" ht="45.75" customHeight="1" x14ac:dyDescent="0.3">
      <c r="A178" s="1040">
        <v>240160031</v>
      </c>
      <c r="B178" s="1041">
        <v>20</v>
      </c>
      <c r="C178" s="1042" t="s">
        <v>185</v>
      </c>
      <c r="D178" s="1045">
        <v>50000000000</v>
      </c>
      <c r="E178" s="1043">
        <v>11711640000</v>
      </c>
      <c r="F178" s="1043">
        <v>0</v>
      </c>
      <c r="G178" s="1043">
        <v>0</v>
      </c>
      <c r="H178" s="1044">
        <v>0</v>
      </c>
    </row>
    <row r="179" spans="1:10" ht="13.5" customHeight="1" x14ac:dyDescent="0.3">
      <c r="A179" s="1040">
        <v>2404</v>
      </c>
      <c r="B179" s="1041"/>
      <c r="C179" s="1042" t="s">
        <v>186</v>
      </c>
      <c r="D179" s="1043">
        <f>+D180</f>
        <v>123854526966</v>
      </c>
      <c r="E179" s="1043">
        <f>+E180</f>
        <v>104812682787</v>
      </c>
      <c r="F179" s="1043">
        <f>+F180</f>
        <v>103282233019</v>
      </c>
      <c r="G179" s="1043">
        <f>+G180</f>
        <v>28252883018</v>
      </c>
      <c r="H179" s="1044">
        <f>+H180</f>
        <v>28252883018</v>
      </c>
    </row>
    <row r="180" spans="1:10" ht="13.5" customHeight="1" x14ac:dyDescent="0.3">
      <c r="A180" s="1040">
        <v>24040600</v>
      </c>
      <c r="B180" s="1041"/>
      <c r="C180" s="1042" t="s">
        <v>78</v>
      </c>
      <c r="D180" s="1043">
        <f>SUM(D181:D183)</f>
        <v>123854526966</v>
      </c>
      <c r="E180" s="1043">
        <f>SUM(E181:E183)</f>
        <v>104812682787</v>
      </c>
      <c r="F180" s="1043">
        <f>SUM(F181:F183)</f>
        <v>103282233019</v>
      </c>
      <c r="G180" s="1043">
        <f>SUM(G181:G183)</f>
        <v>28252883018</v>
      </c>
      <c r="H180" s="1044">
        <f>SUM(H181:H183)</f>
        <v>28252883018</v>
      </c>
    </row>
    <row r="181" spans="1:10" ht="43.5" customHeight="1" x14ac:dyDescent="0.3">
      <c r="A181" s="1040">
        <v>240406001</v>
      </c>
      <c r="B181" s="1041">
        <v>10</v>
      </c>
      <c r="C181" s="1042" t="s">
        <v>89</v>
      </c>
      <c r="D181" s="1043">
        <v>25752084287</v>
      </c>
      <c r="E181" s="1043">
        <v>25656687215</v>
      </c>
      <c r="F181" s="1043">
        <v>25136099823</v>
      </c>
      <c r="G181" s="1043">
        <v>1211663863</v>
      </c>
      <c r="H181" s="1044">
        <v>1211663863</v>
      </c>
    </row>
    <row r="182" spans="1:10" ht="45" customHeight="1" x14ac:dyDescent="0.3">
      <c r="A182" s="1040">
        <v>240406001</v>
      </c>
      <c r="B182" s="1041">
        <v>13</v>
      </c>
      <c r="C182" s="1042" t="s">
        <v>89</v>
      </c>
      <c r="D182" s="1043">
        <v>30000000000</v>
      </c>
      <c r="E182" s="1043">
        <v>19549065863</v>
      </c>
      <c r="F182" s="1043">
        <v>18547075809</v>
      </c>
      <c r="G182" s="1045">
        <v>0</v>
      </c>
      <c r="H182" s="1046">
        <v>0</v>
      </c>
    </row>
    <row r="183" spans="1:10" ht="45" customHeight="1" x14ac:dyDescent="0.3">
      <c r="A183" s="1040">
        <v>240406001</v>
      </c>
      <c r="B183" s="1041">
        <v>20</v>
      </c>
      <c r="C183" s="1042" t="s">
        <v>89</v>
      </c>
      <c r="D183" s="1043">
        <v>68102442679</v>
      </c>
      <c r="E183" s="1043">
        <v>59606929709</v>
      </c>
      <c r="F183" s="1043">
        <v>59599057387</v>
      </c>
      <c r="G183" s="1045">
        <v>27041219155</v>
      </c>
      <c r="H183" s="1046">
        <v>27041219155</v>
      </c>
    </row>
    <row r="184" spans="1:10" ht="15.6" x14ac:dyDescent="0.3">
      <c r="A184" s="1040">
        <v>2405</v>
      </c>
      <c r="B184" s="1041"/>
      <c r="C184" s="1042" t="s">
        <v>187</v>
      </c>
      <c r="D184" s="1043">
        <f>+D185</f>
        <v>3500000000</v>
      </c>
      <c r="E184" s="1043">
        <f>+E185</f>
        <v>2966697459</v>
      </c>
      <c r="F184" s="1043">
        <f>+F185</f>
        <v>2437682877</v>
      </c>
      <c r="G184" s="1043">
        <f>+G185</f>
        <v>1368610989</v>
      </c>
      <c r="H184" s="1044">
        <f>+H185</f>
        <v>1368610989</v>
      </c>
    </row>
    <row r="185" spans="1:10" ht="16.5" customHeight="1" thickBot="1" x14ac:dyDescent="0.35">
      <c r="A185" s="1048">
        <v>24050600</v>
      </c>
      <c r="B185" s="1049"/>
      <c r="C185" s="1050" t="s">
        <v>78</v>
      </c>
      <c r="D185" s="1051">
        <f>+D196</f>
        <v>3500000000</v>
      </c>
      <c r="E185" s="1051">
        <f>+E196</f>
        <v>2966697459</v>
      </c>
      <c r="F185" s="1051">
        <f>+F196</f>
        <v>2437682877</v>
      </c>
      <c r="G185" s="1051">
        <f>+G196</f>
        <v>1368610989</v>
      </c>
      <c r="H185" s="1052">
        <f>+H196</f>
        <v>1368610989</v>
      </c>
    </row>
    <row r="186" spans="1:10" ht="6" customHeight="1" thickBot="1" x14ac:dyDescent="0.35">
      <c r="A186" s="1094"/>
      <c r="B186" s="1094"/>
      <c r="C186" s="1095"/>
      <c r="D186" s="1096"/>
      <c r="E186" s="1096"/>
      <c r="F186" s="1096"/>
      <c r="G186" s="1096"/>
      <c r="H186" s="1096"/>
    </row>
    <row r="187" spans="1:10" x14ac:dyDescent="0.3">
      <c r="A187" s="2025" t="s">
        <v>1</v>
      </c>
      <c r="B187" s="2026"/>
      <c r="C187" s="2026"/>
      <c r="D187" s="2026"/>
      <c r="E187" s="2026"/>
      <c r="F187" s="2026"/>
      <c r="G187" s="2026"/>
      <c r="H187" s="2027"/>
    </row>
    <row r="188" spans="1:10" ht="12" customHeight="1" x14ac:dyDescent="0.3">
      <c r="A188" s="2022" t="s">
        <v>115</v>
      </c>
      <c r="B188" s="2023"/>
      <c r="C188" s="2023"/>
      <c r="D188" s="2023"/>
      <c r="E188" s="2023"/>
      <c r="F188" s="2023"/>
      <c r="G188" s="2023"/>
      <c r="H188" s="2024"/>
    </row>
    <row r="189" spans="1:10" ht="1.5" hidden="1" customHeight="1" x14ac:dyDescent="0.3">
      <c r="A189" s="1011"/>
      <c r="H189" s="1012"/>
    </row>
    <row r="190" spans="1:10" ht="12" customHeight="1" x14ac:dyDescent="0.3">
      <c r="A190" s="1013" t="s">
        <v>0</v>
      </c>
      <c r="H190" s="1012"/>
    </row>
    <row r="191" spans="1:10" ht="2.25" hidden="1" customHeight="1" x14ac:dyDescent="0.3">
      <c r="A191" s="1011"/>
      <c r="H191" s="1014"/>
    </row>
    <row r="192" spans="1:10" ht="15.75" customHeight="1" thickBot="1" x14ac:dyDescent="0.35">
      <c r="A192" s="1011" t="s">
        <v>116</v>
      </c>
      <c r="C192" s="1009" t="s">
        <v>4</v>
      </c>
      <c r="E192" s="1010" t="str">
        <f>E128</f>
        <v>MES:</v>
      </c>
      <c r="F192" s="1010" t="str">
        <f>F7</f>
        <v>SEPTIEMBRE</v>
      </c>
      <c r="G192" s="1010" t="str">
        <f>G167</f>
        <v xml:space="preserve">                                VIGENCIA FISCAL:      2017</v>
      </c>
      <c r="H192" s="1012"/>
    </row>
    <row r="193" spans="1:9" ht="3" hidden="1" customHeight="1" thickBot="1" x14ac:dyDescent="0.35">
      <c r="A193" s="1011"/>
      <c r="H193" s="1012"/>
    </row>
    <row r="194" spans="1:9" ht="15" customHeight="1" thickBot="1" x14ac:dyDescent="0.35">
      <c r="A194" s="1060"/>
      <c r="B194" s="1061"/>
      <c r="C194" s="1062"/>
      <c r="D194" s="1063"/>
      <c r="E194" s="1063"/>
      <c r="F194" s="1063"/>
      <c r="G194" s="1063"/>
      <c r="H194" s="1064"/>
    </row>
    <row r="195" spans="1:9" ht="27.75" customHeight="1" thickBot="1" x14ac:dyDescent="0.35">
      <c r="A195" s="1076" t="s">
        <v>119</v>
      </c>
      <c r="B195" s="1025"/>
      <c r="C195" s="1026" t="s">
        <v>120</v>
      </c>
      <c r="D195" s="1027" t="s">
        <v>121</v>
      </c>
      <c r="E195" s="1027" t="s">
        <v>122</v>
      </c>
      <c r="F195" s="1027" t="s">
        <v>123</v>
      </c>
      <c r="G195" s="1027" t="s">
        <v>124</v>
      </c>
      <c r="H195" s="1028" t="s">
        <v>125</v>
      </c>
    </row>
    <row r="196" spans="1:9" ht="37.5" customHeight="1" x14ac:dyDescent="0.3">
      <c r="A196" s="1040">
        <v>240506001</v>
      </c>
      <c r="B196" s="1041">
        <v>20</v>
      </c>
      <c r="C196" s="1037" t="s">
        <v>91</v>
      </c>
      <c r="D196" s="1043">
        <v>3500000000</v>
      </c>
      <c r="E196" s="1043">
        <v>2966697459</v>
      </c>
      <c r="F196" s="1043">
        <v>2437682877</v>
      </c>
      <c r="G196" s="1043">
        <v>1368610989</v>
      </c>
      <c r="H196" s="1044">
        <v>1368610989</v>
      </c>
    </row>
    <row r="197" spans="1:9" ht="29.25" customHeight="1" x14ac:dyDescent="0.3">
      <c r="A197" s="1040">
        <v>2499</v>
      </c>
      <c r="B197" s="1041"/>
      <c r="C197" s="1042" t="s">
        <v>188</v>
      </c>
      <c r="D197" s="1043">
        <f>+D198</f>
        <v>52743745324</v>
      </c>
      <c r="E197" s="1043">
        <f>+E198</f>
        <v>47249350563.220001</v>
      </c>
      <c r="F197" s="1043">
        <f>+F198</f>
        <v>39960751312.620003</v>
      </c>
      <c r="G197" s="1043">
        <f>+G198</f>
        <v>18159060070.669998</v>
      </c>
      <c r="H197" s="1044">
        <f>+H198</f>
        <v>18159060070.669998</v>
      </c>
    </row>
    <row r="198" spans="1:9" ht="16.5" customHeight="1" x14ac:dyDescent="0.3">
      <c r="A198" s="1040">
        <v>24990600</v>
      </c>
      <c r="B198" s="1041"/>
      <c r="C198" s="1042" t="s">
        <v>78</v>
      </c>
      <c r="D198" s="1043">
        <f>SUM(D199:D205)</f>
        <v>52743745324</v>
      </c>
      <c r="E198" s="1043">
        <f>SUM(E199:E205)</f>
        <v>47249350563.220001</v>
      </c>
      <c r="F198" s="1043">
        <f>SUM(F199:F205)</f>
        <v>39960751312.620003</v>
      </c>
      <c r="G198" s="1043">
        <f>SUM(G199:G205)</f>
        <v>18159060070.669998</v>
      </c>
      <c r="H198" s="1044">
        <f>SUM(H199:H205)</f>
        <v>18159060070.669998</v>
      </c>
    </row>
    <row r="199" spans="1:9" ht="29.25" customHeight="1" x14ac:dyDescent="0.3">
      <c r="A199" s="1040">
        <v>249906001</v>
      </c>
      <c r="B199" s="1041">
        <v>10</v>
      </c>
      <c r="C199" s="1042" t="s">
        <v>95</v>
      </c>
      <c r="D199" s="1043">
        <v>3796516572</v>
      </c>
      <c r="E199" s="1043">
        <v>3794885876</v>
      </c>
      <c r="F199" s="1043">
        <v>1637524500</v>
      </c>
      <c r="G199" s="1043">
        <v>139710612</v>
      </c>
      <c r="H199" s="1044">
        <v>139710612</v>
      </c>
    </row>
    <row r="200" spans="1:9" ht="33.75" customHeight="1" x14ac:dyDescent="0.3">
      <c r="A200" s="1040">
        <v>249906001</v>
      </c>
      <c r="B200" s="1041">
        <v>13</v>
      </c>
      <c r="C200" s="1042" t="s">
        <v>95</v>
      </c>
      <c r="D200" s="1043">
        <v>5000000000</v>
      </c>
      <c r="E200" s="1043">
        <v>1426883477</v>
      </c>
      <c r="F200" s="1043">
        <v>128701566</v>
      </c>
      <c r="G200" s="1043"/>
      <c r="H200" s="1044">
        <v>0</v>
      </c>
    </row>
    <row r="201" spans="1:9" ht="32.25" customHeight="1" x14ac:dyDescent="0.3">
      <c r="A201" s="1040">
        <v>249906001</v>
      </c>
      <c r="B201" s="1041">
        <v>20</v>
      </c>
      <c r="C201" s="1042" t="s">
        <v>95</v>
      </c>
      <c r="D201" s="1043">
        <v>15789524800</v>
      </c>
      <c r="E201" s="1043">
        <v>15789524800</v>
      </c>
      <c r="F201" s="1043">
        <v>14626306243</v>
      </c>
      <c r="G201" s="1043">
        <v>3239457546</v>
      </c>
      <c r="H201" s="1044">
        <v>3239457546</v>
      </c>
    </row>
    <row r="202" spans="1:9" ht="57" customHeight="1" x14ac:dyDescent="0.3">
      <c r="A202" s="1040">
        <v>249906002</v>
      </c>
      <c r="B202" s="1041">
        <v>20</v>
      </c>
      <c r="C202" s="1042" t="s">
        <v>189</v>
      </c>
      <c r="D202" s="1043">
        <v>58000000</v>
      </c>
      <c r="E202" s="1043">
        <v>26157861</v>
      </c>
      <c r="F202" s="1043">
        <v>26157861</v>
      </c>
      <c r="G202" s="1043">
        <v>8500000</v>
      </c>
      <c r="H202" s="1044">
        <v>8500000</v>
      </c>
    </row>
    <row r="203" spans="1:9" ht="59.25" customHeight="1" x14ac:dyDescent="0.3">
      <c r="A203" s="1040">
        <v>249906002</v>
      </c>
      <c r="B203" s="1041">
        <v>21</v>
      </c>
      <c r="C203" s="1042" t="s">
        <v>189</v>
      </c>
      <c r="D203" s="1043">
        <v>192000000</v>
      </c>
      <c r="E203" s="1043">
        <v>0</v>
      </c>
      <c r="F203" s="1043">
        <v>0</v>
      </c>
      <c r="G203" s="1043">
        <v>0</v>
      </c>
      <c r="H203" s="1044">
        <v>0</v>
      </c>
    </row>
    <row r="204" spans="1:9" ht="76.5" customHeight="1" x14ac:dyDescent="0.3">
      <c r="A204" s="1040">
        <v>249906003</v>
      </c>
      <c r="B204" s="1041">
        <v>20</v>
      </c>
      <c r="C204" s="1042" t="s">
        <v>93</v>
      </c>
      <c r="D204" s="1043">
        <v>4000000000</v>
      </c>
      <c r="E204" s="1043">
        <v>3654354133.6599998</v>
      </c>
      <c r="F204" s="1043">
        <v>3176791439.0599999</v>
      </c>
      <c r="G204" s="1043">
        <v>1795412299.0599999</v>
      </c>
      <c r="H204" s="1044">
        <v>1795412299.0599999</v>
      </c>
    </row>
    <row r="205" spans="1:9" ht="60.75" customHeight="1" thickBot="1" x14ac:dyDescent="0.35">
      <c r="A205" s="1040">
        <v>249906004</v>
      </c>
      <c r="B205" s="1041">
        <v>20</v>
      </c>
      <c r="C205" s="1042" t="s">
        <v>190</v>
      </c>
      <c r="D205" s="1043">
        <v>23907703952</v>
      </c>
      <c r="E205" s="1043">
        <v>22557544415.560001</v>
      </c>
      <c r="F205" s="1043">
        <v>20365269703.560001</v>
      </c>
      <c r="G205" s="1043">
        <v>12975979613.610001</v>
      </c>
      <c r="H205" s="1044">
        <v>12975979613.610001</v>
      </c>
    </row>
    <row r="206" spans="1:9" ht="15" customHeight="1" thickBot="1" x14ac:dyDescent="0.35">
      <c r="A206" s="2028" t="s">
        <v>191</v>
      </c>
      <c r="B206" s="2029"/>
      <c r="C206" s="2030"/>
      <c r="D206" s="1097">
        <f>+D143+D139+D11</f>
        <v>2631242483304</v>
      </c>
      <c r="E206" s="1097">
        <f>+E143+E139+E11</f>
        <v>2153259773380.4001</v>
      </c>
      <c r="F206" s="1097">
        <f>+F143+F139+F11</f>
        <v>2119474261932.8101</v>
      </c>
      <c r="G206" s="1097">
        <f>+G143+G139+G11</f>
        <v>1482601438637.7102</v>
      </c>
      <c r="H206" s="1098">
        <f>+H143+H139+H11</f>
        <v>1097806753109.71</v>
      </c>
    </row>
    <row r="207" spans="1:9" ht="12" customHeight="1" x14ac:dyDescent="0.3">
      <c r="A207" s="1099"/>
      <c r="B207" s="1021"/>
      <c r="C207" s="1022"/>
      <c r="D207" s="1023"/>
      <c r="E207" s="1100"/>
      <c r="F207" s="1101"/>
      <c r="G207" s="1101"/>
      <c r="H207" s="1024"/>
    </row>
    <row r="208" spans="1:9" s="1094" customFormat="1" ht="17.25" customHeight="1" x14ac:dyDescent="0.3">
      <c r="A208" s="1116" t="s">
        <v>250</v>
      </c>
      <c r="B208" s="1117"/>
      <c r="C208" s="1118"/>
      <c r="D208" s="1102"/>
      <c r="E208" s="1102"/>
      <c r="F208" s="1102"/>
      <c r="G208" s="1102"/>
      <c r="H208" s="1119"/>
      <c r="I208" s="1117"/>
    </row>
    <row r="209" spans="1:9" s="1094" customFormat="1" ht="15.75" customHeight="1" x14ac:dyDescent="0.3">
      <c r="A209" s="1116" t="s">
        <v>264</v>
      </c>
      <c r="B209" s="1117"/>
      <c r="C209" s="1118"/>
      <c r="D209" s="1102"/>
      <c r="E209" s="1102"/>
      <c r="F209" s="1102"/>
      <c r="G209" s="1102"/>
      <c r="H209" s="1119"/>
      <c r="I209" s="1117"/>
    </row>
    <row r="210" spans="1:9" s="1094" customFormat="1" ht="18" customHeight="1" x14ac:dyDescent="0.3">
      <c r="A210" s="1116" t="s">
        <v>265</v>
      </c>
      <c r="B210" s="1117"/>
      <c r="C210" s="1118"/>
      <c r="D210" s="1102"/>
      <c r="E210" s="1102"/>
      <c r="F210" s="1102"/>
      <c r="G210" s="1102"/>
      <c r="H210" s="1119"/>
      <c r="I210" s="1117"/>
    </row>
    <row r="211" spans="1:9" s="1094" customFormat="1" ht="17.25" customHeight="1" x14ac:dyDescent="0.3">
      <c r="A211" s="1116" t="s">
        <v>251</v>
      </c>
      <c r="B211" s="1117"/>
      <c r="C211" s="1118"/>
      <c r="D211" s="1102"/>
      <c r="E211" s="1102"/>
      <c r="F211" s="1102"/>
      <c r="G211" s="1102"/>
      <c r="H211" s="1119"/>
      <c r="I211" s="1117"/>
    </row>
    <row r="212" spans="1:9" s="1094" customFormat="1" ht="19.5" customHeight="1" x14ac:dyDescent="0.3">
      <c r="A212" s="1116" t="s">
        <v>266</v>
      </c>
      <c r="B212" s="1117"/>
      <c r="C212" s="1118"/>
      <c r="D212" s="1102"/>
      <c r="E212" s="1102"/>
      <c r="F212" s="1102"/>
      <c r="G212" s="1102"/>
      <c r="H212" s="1119"/>
      <c r="I212" s="1117"/>
    </row>
    <row r="213" spans="1:9" s="1094" customFormat="1" ht="18" customHeight="1" x14ac:dyDescent="0.3">
      <c r="A213" s="1116" t="s">
        <v>267</v>
      </c>
      <c r="B213" s="1117"/>
      <c r="C213" s="1118"/>
      <c r="D213" s="1102"/>
      <c r="E213" s="1102"/>
      <c r="F213" s="1102"/>
      <c r="G213" s="1102"/>
      <c r="H213" s="1119"/>
      <c r="I213" s="1117"/>
    </row>
    <row r="214" spans="1:9" s="1094" customFormat="1" ht="17.25" customHeight="1" x14ac:dyDescent="0.3">
      <c r="A214" s="1116" t="s">
        <v>252</v>
      </c>
      <c r="B214" s="1117"/>
      <c r="C214" s="1118"/>
      <c r="D214" s="1102"/>
      <c r="E214" s="1102"/>
      <c r="F214" s="1102"/>
      <c r="G214" s="1102"/>
      <c r="H214" s="1119"/>
      <c r="I214" s="1117"/>
    </row>
    <row r="215" spans="1:9" s="1094" customFormat="1" ht="19.5" customHeight="1" x14ac:dyDescent="0.3">
      <c r="A215" s="1116" t="s">
        <v>268</v>
      </c>
      <c r="B215" s="1117"/>
      <c r="C215" s="1118"/>
      <c r="D215" s="1102"/>
      <c r="E215" s="1102"/>
      <c r="F215" s="1102"/>
      <c r="G215" s="1102"/>
      <c r="H215" s="1119"/>
      <c r="I215" s="1117"/>
    </row>
    <row r="216" spans="1:9" s="1094" customFormat="1" ht="19.5" customHeight="1" x14ac:dyDescent="0.3">
      <c r="A216" s="1116" t="s">
        <v>269</v>
      </c>
      <c r="B216" s="1117"/>
      <c r="C216" s="1118"/>
      <c r="D216" s="1102"/>
      <c r="E216" s="1102"/>
      <c r="F216" s="1102"/>
      <c r="G216" s="1102"/>
      <c r="H216" s="1119"/>
      <c r="I216" s="1117"/>
    </row>
    <row r="217" spans="1:9" s="1094" customFormat="1" ht="19.5" customHeight="1" x14ac:dyDescent="0.3">
      <c r="A217" s="1116" t="s">
        <v>270</v>
      </c>
      <c r="B217" s="1117"/>
      <c r="C217" s="1118"/>
      <c r="D217" s="1102"/>
      <c r="E217" s="1102"/>
      <c r="F217" s="1102"/>
      <c r="G217" s="1102"/>
      <c r="H217" s="1119"/>
      <c r="I217" s="1117"/>
    </row>
    <row r="218" spans="1:9" s="1094" customFormat="1" ht="19.5" customHeight="1" x14ac:dyDescent="0.3">
      <c r="A218" s="1116" t="s">
        <v>271</v>
      </c>
      <c r="B218" s="1117"/>
      <c r="C218" s="1118"/>
      <c r="D218" s="1102"/>
      <c r="E218" s="1102"/>
      <c r="F218" s="1102"/>
      <c r="G218" s="1102"/>
      <c r="H218" s="1119"/>
      <c r="I218" s="1117"/>
    </row>
    <row r="219" spans="1:9" s="1094" customFormat="1" ht="19.5" customHeight="1" x14ac:dyDescent="0.3">
      <c r="A219" s="1116" t="s">
        <v>272</v>
      </c>
      <c r="B219" s="1117"/>
      <c r="C219" s="1118"/>
      <c r="D219" s="1102"/>
      <c r="E219" s="1102"/>
      <c r="F219" s="1102"/>
      <c r="G219" s="1102"/>
      <c r="H219" s="1119"/>
      <c r="I219" s="1117"/>
    </row>
    <row r="220" spans="1:9" ht="2.25" customHeight="1" x14ac:dyDescent="0.3">
      <c r="A220" s="1011"/>
      <c r="F220" s="1096"/>
      <c r="G220" s="1096"/>
      <c r="H220" s="1012"/>
    </row>
    <row r="221" spans="1:9" ht="0.75" hidden="1" customHeight="1" x14ac:dyDescent="0.3">
      <c r="A221" s="1011"/>
      <c r="F221" s="1096"/>
      <c r="G221" s="1096"/>
      <c r="H221" s="1012"/>
    </row>
    <row r="222" spans="1:9" ht="0.75" hidden="1" customHeight="1" x14ac:dyDescent="0.3">
      <c r="A222" s="1011"/>
      <c r="F222" s="1096"/>
      <c r="G222" s="1096"/>
      <c r="H222" s="1012"/>
    </row>
    <row r="223" spans="1:9" ht="0.75" hidden="1" customHeight="1" x14ac:dyDescent="0.3">
      <c r="A223" s="1011"/>
      <c r="F223" s="1096"/>
      <c r="G223" s="1096"/>
      <c r="H223" s="1012"/>
    </row>
    <row r="224" spans="1:9" ht="0.75" customHeight="1" x14ac:dyDescent="0.3">
      <c r="A224" s="1011"/>
      <c r="F224" s="1096"/>
      <c r="G224" s="1096"/>
      <c r="H224" s="1012"/>
    </row>
    <row r="225" spans="1:8" ht="16.5" customHeight="1" x14ac:dyDescent="0.3">
      <c r="A225" s="1011"/>
      <c r="F225" s="1096"/>
      <c r="G225" s="1096"/>
      <c r="H225" s="1012"/>
    </row>
    <row r="226" spans="1:8" ht="5.25" customHeight="1" x14ac:dyDescent="0.3">
      <c r="A226" s="1011"/>
      <c r="C226" s="1009" t="s">
        <v>192</v>
      </c>
      <c r="D226" s="1103"/>
      <c r="E226" s="1008"/>
      <c r="F226" s="1096" t="s">
        <v>193</v>
      </c>
      <c r="G226" s="1096"/>
      <c r="H226" s="1012"/>
    </row>
    <row r="227" spans="1:8" x14ac:dyDescent="0.3">
      <c r="A227" s="1013"/>
      <c r="C227" s="1104" t="s">
        <v>194</v>
      </c>
      <c r="D227" s="1008"/>
      <c r="E227" s="1103"/>
      <c r="F227" s="1105" t="s">
        <v>195</v>
      </c>
      <c r="H227" s="1012"/>
    </row>
    <row r="228" spans="1:8" x14ac:dyDescent="0.3">
      <c r="A228" s="1013"/>
      <c r="C228" s="1104" t="s">
        <v>196</v>
      </c>
      <c r="D228" s="1103"/>
      <c r="E228" s="1008"/>
      <c r="F228" s="1105" t="s">
        <v>197</v>
      </c>
      <c r="H228" s="1106"/>
    </row>
    <row r="229" spans="1:8" x14ac:dyDescent="0.3">
      <c r="A229" s="1013"/>
      <c r="C229" s="1104"/>
      <c r="D229" s="1008"/>
      <c r="E229" s="1008"/>
      <c r="F229" s="1105"/>
      <c r="H229" s="1106"/>
    </row>
    <row r="230" spans="1:8" ht="16.5" hidden="1" customHeight="1" x14ac:dyDescent="0.3">
      <c r="A230" s="1011"/>
      <c r="D230" s="1105"/>
      <c r="H230" s="1012"/>
    </row>
    <row r="231" spans="1:8" ht="16.5" hidden="1" customHeight="1" x14ac:dyDescent="0.3">
      <c r="A231" s="1011"/>
      <c r="D231" s="1105"/>
      <c r="E231" s="1008"/>
      <c r="H231" s="1012"/>
    </row>
    <row r="232" spans="1:8" ht="16.5" customHeight="1" x14ac:dyDescent="0.3">
      <c r="A232" s="1011"/>
      <c r="D232" s="1105"/>
      <c r="E232" s="1008"/>
      <c r="H232" s="1012"/>
    </row>
    <row r="233" spans="1:8" x14ac:dyDescent="0.3">
      <c r="A233" s="1011"/>
      <c r="D233" s="1105"/>
      <c r="E233" s="1008"/>
      <c r="H233" s="1012"/>
    </row>
    <row r="234" spans="1:8" ht="2.25" customHeight="1" x14ac:dyDescent="0.3">
      <c r="A234" s="1011"/>
      <c r="D234" s="1105"/>
      <c r="E234" s="1008"/>
      <c r="H234" s="1012"/>
    </row>
    <row r="235" spans="1:8" x14ac:dyDescent="0.3">
      <c r="A235" s="1011"/>
      <c r="C235" s="1107" t="s">
        <v>193</v>
      </c>
      <c r="D235" s="1105" t="s">
        <v>193</v>
      </c>
      <c r="E235" s="1008"/>
      <c r="F235" s="1105" t="s">
        <v>193</v>
      </c>
      <c r="H235" s="1012"/>
    </row>
    <row r="236" spans="1:8" ht="12.75" customHeight="1" x14ac:dyDescent="0.3">
      <c r="A236" s="1011"/>
      <c r="C236" s="1104" t="s">
        <v>198</v>
      </c>
      <c r="D236" s="1105" t="s">
        <v>199</v>
      </c>
      <c r="E236" s="1008"/>
      <c r="F236" s="1105" t="s">
        <v>110</v>
      </c>
      <c r="H236" s="1012"/>
    </row>
    <row r="237" spans="1:8" ht="17.25" customHeight="1" thickBot="1" x14ac:dyDescent="0.35">
      <c r="A237" s="1015"/>
      <c r="B237" s="1016"/>
      <c r="C237" s="1108" t="s">
        <v>200</v>
      </c>
      <c r="D237" s="1109" t="s">
        <v>201</v>
      </c>
      <c r="E237" s="1016"/>
      <c r="F237" s="1109" t="s">
        <v>202</v>
      </c>
      <c r="G237" s="1018"/>
      <c r="H237" s="1019"/>
    </row>
    <row r="238" spans="1:8" ht="0.75" hidden="1" customHeight="1" thickBot="1" x14ac:dyDescent="0.35">
      <c r="A238" s="1011"/>
      <c r="C238" s="1095"/>
      <c r="D238" s="1110"/>
      <c r="E238" s="1094"/>
      <c r="F238" s="1096"/>
      <c r="G238" s="1096"/>
      <c r="H238" s="1012"/>
    </row>
    <row r="239" spans="1:8" ht="0.75" customHeight="1" thickBot="1" x14ac:dyDescent="0.35">
      <c r="A239" s="1015"/>
      <c r="B239" s="1016"/>
      <c r="C239" s="1111"/>
      <c r="D239" s="1112"/>
      <c r="E239" s="1113"/>
      <c r="F239" s="1114"/>
      <c r="G239" s="1114"/>
      <c r="H239" s="1019"/>
    </row>
    <row r="240" spans="1:8" x14ac:dyDescent="0.3">
      <c r="A240" s="1011"/>
      <c r="C240" s="1095"/>
      <c r="D240" s="1110"/>
      <c r="E240" s="1094"/>
      <c r="F240" s="1096"/>
      <c r="G240" s="1096"/>
    </row>
    <row r="243" spans="5:5" x14ac:dyDescent="0.3">
      <c r="E243" s="1115"/>
    </row>
  </sheetData>
  <mergeCells count="39">
    <mergeCell ref="A187:H187"/>
    <mergeCell ref="A188:H188"/>
    <mergeCell ref="A206:C206"/>
    <mergeCell ref="FG163:FN163"/>
    <mergeCell ref="FO163:FV163"/>
    <mergeCell ref="BO163:BV163"/>
    <mergeCell ref="BW163:CD163"/>
    <mergeCell ref="CE163:CL163"/>
    <mergeCell ref="CM163:CT163"/>
    <mergeCell ref="CU163:DB163"/>
    <mergeCell ref="DC163:DJ163"/>
    <mergeCell ref="S163:Z163"/>
    <mergeCell ref="AA163:AH163"/>
    <mergeCell ref="AI163:AP163"/>
    <mergeCell ref="AQ163:AX163"/>
    <mergeCell ref="AY163:BF163"/>
    <mergeCell ref="FW163:GD163"/>
    <mergeCell ref="GE163:GL163"/>
    <mergeCell ref="GM163:GT163"/>
    <mergeCell ref="GU163:HB163"/>
    <mergeCell ref="DK163:DR163"/>
    <mergeCell ref="DS163:DZ163"/>
    <mergeCell ref="EA163:EH163"/>
    <mergeCell ref="EI163:EP163"/>
    <mergeCell ref="EQ163:EX163"/>
    <mergeCell ref="EY163:FF163"/>
    <mergeCell ref="BG163:BN163"/>
    <mergeCell ref="A123:H123"/>
    <mergeCell ref="A124:H124"/>
    <mergeCell ref="A162:H162"/>
    <mergeCell ref="A163:H163"/>
    <mergeCell ref="I163:J163"/>
    <mergeCell ref="K163:R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I238"/>
  <sheetViews>
    <sheetView zoomScaleNormal="100" workbookViewId="0">
      <selection activeCell="C14" sqref="C14"/>
    </sheetView>
  </sheetViews>
  <sheetFormatPr baseColWidth="10" defaultRowHeight="14.4" x14ac:dyDescent="0.3"/>
  <cols>
    <col min="1" max="1" width="15.44140625" style="1346" customWidth="1"/>
    <col min="2" max="2" width="3.88671875" style="1346" customWidth="1"/>
    <col min="3" max="3" width="49.88671875" style="1400" customWidth="1"/>
    <col min="4" max="4" width="22.5546875" style="1348" customWidth="1"/>
    <col min="5" max="5" width="23" style="1348" customWidth="1"/>
    <col min="6" max="6" width="22.88671875" style="1348" customWidth="1"/>
    <col min="7" max="7" width="23.44140625" style="1348" customWidth="1"/>
    <col min="8" max="8" width="21.6640625" style="1348" customWidth="1"/>
    <col min="9" max="9" width="7.5546875" style="1346" customWidth="1"/>
    <col min="10" max="256" width="11.44140625" style="1346"/>
    <col min="257" max="257" width="15.44140625" style="1346" customWidth="1"/>
    <col min="258" max="258" width="3.88671875" style="1346" customWidth="1"/>
    <col min="259" max="259" width="49.88671875" style="1346" customWidth="1"/>
    <col min="260" max="260" width="22.5546875" style="1346" customWidth="1"/>
    <col min="261" max="261" width="23" style="1346" customWidth="1"/>
    <col min="262" max="262" width="22.88671875" style="1346" customWidth="1"/>
    <col min="263" max="263" width="23.44140625" style="1346" customWidth="1"/>
    <col min="264" max="264" width="21.6640625" style="1346" customWidth="1"/>
    <col min="265" max="265" width="7.5546875" style="1346" customWidth="1"/>
    <col min="266" max="512" width="11.44140625" style="1346"/>
    <col min="513" max="513" width="15.44140625" style="1346" customWidth="1"/>
    <col min="514" max="514" width="3.88671875" style="1346" customWidth="1"/>
    <col min="515" max="515" width="49.88671875" style="1346" customWidth="1"/>
    <col min="516" max="516" width="22.5546875" style="1346" customWidth="1"/>
    <col min="517" max="517" width="23" style="1346" customWidth="1"/>
    <col min="518" max="518" width="22.88671875" style="1346" customWidth="1"/>
    <col min="519" max="519" width="23.44140625" style="1346" customWidth="1"/>
    <col min="520" max="520" width="21.6640625" style="1346" customWidth="1"/>
    <col min="521" max="521" width="7.5546875" style="1346" customWidth="1"/>
    <col min="522" max="768" width="11.44140625" style="1346"/>
    <col min="769" max="769" width="15.44140625" style="1346" customWidth="1"/>
    <col min="770" max="770" width="3.88671875" style="1346" customWidth="1"/>
    <col min="771" max="771" width="49.88671875" style="1346" customWidth="1"/>
    <col min="772" max="772" width="22.5546875" style="1346" customWidth="1"/>
    <col min="773" max="773" width="23" style="1346" customWidth="1"/>
    <col min="774" max="774" width="22.88671875" style="1346" customWidth="1"/>
    <col min="775" max="775" width="23.44140625" style="1346" customWidth="1"/>
    <col min="776" max="776" width="21.6640625" style="1346" customWidth="1"/>
    <col min="777" max="777" width="7.5546875" style="1346" customWidth="1"/>
    <col min="778" max="1024" width="11.44140625" style="1346"/>
    <col min="1025" max="1025" width="15.44140625" style="1346" customWidth="1"/>
    <col min="1026" max="1026" width="3.88671875" style="1346" customWidth="1"/>
    <col min="1027" max="1027" width="49.88671875" style="1346" customWidth="1"/>
    <col min="1028" max="1028" width="22.5546875" style="1346" customWidth="1"/>
    <col min="1029" max="1029" width="23" style="1346" customWidth="1"/>
    <col min="1030" max="1030" width="22.88671875" style="1346" customWidth="1"/>
    <col min="1031" max="1031" width="23.44140625" style="1346" customWidth="1"/>
    <col min="1032" max="1032" width="21.6640625" style="1346" customWidth="1"/>
    <col min="1033" max="1033" width="7.5546875" style="1346" customWidth="1"/>
    <col min="1034" max="1280" width="11.44140625" style="1346"/>
    <col min="1281" max="1281" width="15.44140625" style="1346" customWidth="1"/>
    <col min="1282" max="1282" width="3.88671875" style="1346" customWidth="1"/>
    <col min="1283" max="1283" width="49.88671875" style="1346" customWidth="1"/>
    <col min="1284" max="1284" width="22.5546875" style="1346" customWidth="1"/>
    <col min="1285" max="1285" width="23" style="1346" customWidth="1"/>
    <col min="1286" max="1286" width="22.88671875" style="1346" customWidth="1"/>
    <col min="1287" max="1287" width="23.44140625" style="1346" customWidth="1"/>
    <col min="1288" max="1288" width="21.6640625" style="1346" customWidth="1"/>
    <col min="1289" max="1289" width="7.5546875" style="1346" customWidth="1"/>
    <col min="1290" max="1536" width="11.44140625" style="1346"/>
    <col min="1537" max="1537" width="15.44140625" style="1346" customWidth="1"/>
    <col min="1538" max="1538" width="3.88671875" style="1346" customWidth="1"/>
    <col min="1539" max="1539" width="49.88671875" style="1346" customWidth="1"/>
    <col min="1540" max="1540" width="22.5546875" style="1346" customWidth="1"/>
    <col min="1541" max="1541" width="23" style="1346" customWidth="1"/>
    <col min="1542" max="1542" width="22.88671875" style="1346" customWidth="1"/>
    <col min="1543" max="1543" width="23.44140625" style="1346" customWidth="1"/>
    <col min="1544" max="1544" width="21.6640625" style="1346" customWidth="1"/>
    <col min="1545" max="1545" width="7.5546875" style="1346" customWidth="1"/>
    <col min="1546" max="1792" width="11.44140625" style="1346"/>
    <col min="1793" max="1793" width="15.44140625" style="1346" customWidth="1"/>
    <col min="1794" max="1794" width="3.88671875" style="1346" customWidth="1"/>
    <col min="1795" max="1795" width="49.88671875" style="1346" customWidth="1"/>
    <col min="1796" max="1796" width="22.5546875" style="1346" customWidth="1"/>
    <col min="1797" max="1797" width="23" style="1346" customWidth="1"/>
    <col min="1798" max="1798" width="22.88671875" style="1346" customWidth="1"/>
    <col min="1799" max="1799" width="23.44140625" style="1346" customWidth="1"/>
    <col min="1800" max="1800" width="21.6640625" style="1346" customWidth="1"/>
    <col min="1801" max="1801" width="7.5546875" style="1346" customWidth="1"/>
    <col min="1802" max="2048" width="11.44140625" style="1346"/>
    <col min="2049" max="2049" width="15.44140625" style="1346" customWidth="1"/>
    <col min="2050" max="2050" width="3.88671875" style="1346" customWidth="1"/>
    <col min="2051" max="2051" width="49.88671875" style="1346" customWidth="1"/>
    <col min="2052" max="2052" width="22.5546875" style="1346" customWidth="1"/>
    <col min="2053" max="2053" width="23" style="1346" customWidth="1"/>
    <col min="2054" max="2054" width="22.88671875" style="1346" customWidth="1"/>
    <col min="2055" max="2055" width="23.44140625" style="1346" customWidth="1"/>
    <col min="2056" max="2056" width="21.6640625" style="1346" customWidth="1"/>
    <col min="2057" max="2057" width="7.5546875" style="1346" customWidth="1"/>
    <col min="2058" max="2304" width="11.44140625" style="1346"/>
    <col min="2305" max="2305" width="15.44140625" style="1346" customWidth="1"/>
    <col min="2306" max="2306" width="3.88671875" style="1346" customWidth="1"/>
    <col min="2307" max="2307" width="49.88671875" style="1346" customWidth="1"/>
    <col min="2308" max="2308" width="22.5546875" style="1346" customWidth="1"/>
    <col min="2309" max="2309" width="23" style="1346" customWidth="1"/>
    <col min="2310" max="2310" width="22.88671875" style="1346" customWidth="1"/>
    <col min="2311" max="2311" width="23.44140625" style="1346" customWidth="1"/>
    <col min="2312" max="2312" width="21.6640625" style="1346" customWidth="1"/>
    <col min="2313" max="2313" width="7.5546875" style="1346" customWidth="1"/>
    <col min="2314" max="2560" width="11.44140625" style="1346"/>
    <col min="2561" max="2561" width="15.44140625" style="1346" customWidth="1"/>
    <col min="2562" max="2562" width="3.88671875" style="1346" customWidth="1"/>
    <col min="2563" max="2563" width="49.88671875" style="1346" customWidth="1"/>
    <col min="2564" max="2564" width="22.5546875" style="1346" customWidth="1"/>
    <col min="2565" max="2565" width="23" style="1346" customWidth="1"/>
    <col min="2566" max="2566" width="22.88671875" style="1346" customWidth="1"/>
    <col min="2567" max="2567" width="23.44140625" style="1346" customWidth="1"/>
    <col min="2568" max="2568" width="21.6640625" style="1346" customWidth="1"/>
    <col min="2569" max="2569" width="7.5546875" style="1346" customWidth="1"/>
    <col min="2570" max="2816" width="11.44140625" style="1346"/>
    <col min="2817" max="2817" width="15.44140625" style="1346" customWidth="1"/>
    <col min="2818" max="2818" width="3.88671875" style="1346" customWidth="1"/>
    <col min="2819" max="2819" width="49.88671875" style="1346" customWidth="1"/>
    <col min="2820" max="2820" width="22.5546875" style="1346" customWidth="1"/>
    <col min="2821" max="2821" width="23" style="1346" customWidth="1"/>
    <col min="2822" max="2822" width="22.88671875" style="1346" customWidth="1"/>
    <col min="2823" max="2823" width="23.44140625" style="1346" customWidth="1"/>
    <col min="2824" max="2824" width="21.6640625" style="1346" customWidth="1"/>
    <col min="2825" max="2825" width="7.5546875" style="1346" customWidth="1"/>
    <col min="2826" max="3072" width="11.44140625" style="1346"/>
    <col min="3073" max="3073" width="15.44140625" style="1346" customWidth="1"/>
    <col min="3074" max="3074" width="3.88671875" style="1346" customWidth="1"/>
    <col min="3075" max="3075" width="49.88671875" style="1346" customWidth="1"/>
    <col min="3076" max="3076" width="22.5546875" style="1346" customWidth="1"/>
    <col min="3077" max="3077" width="23" style="1346" customWidth="1"/>
    <col min="3078" max="3078" width="22.88671875" style="1346" customWidth="1"/>
    <col min="3079" max="3079" width="23.44140625" style="1346" customWidth="1"/>
    <col min="3080" max="3080" width="21.6640625" style="1346" customWidth="1"/>
    <col min="3081" max="3081" width="7.5546875" style="1346" customWidth="1"/>
    <col min="3082" max="3328" width="11.44140625" style="1346"/>
    <col min="3329" max="3329" width="15.44140625" style="1346" customWidth="1"/>
    <col min="3330" max="3330" width="3.88671875" style="1346" customWidth="1"/>
    <col min="3331" max="3331" width="49.88671875" style="1346" customWidth="1"/>
    <col min="3332" max="3332" width="22.5546875" style="1346" customWidth="1"/>
    <col min="3333" max="3333" width="23" style="1346" customWidth="1"/>
    <col min="3334" max="3334" width="22.88671875" style="1346" customWidth="1"/>
    <col min="3335" max="3335" width="23.44140625" style="1346" customWidth="1"/>
    <col min="3336" max="3336" width="21.6640625" style="1346" customWidth="1"/>
    <col min="3337" max="3337" width="7.5546875" style="1346" customWidth="1"/>
    <col min="3338" max="3584" width="11.44140625" style="1346"/>
    <col min="3585" max="3585" width="15.44140625" style="1346" customWidth="1"/>
    <col min="3586" max="3586" width="3.88671875" style="1346" customWidth="1"/>
    <col min="3587" max="3587" width="49.88671875" style="1346" customWidth="1"/>
    <col min="3588" max="3588" width="22.5546875" style="1346" customWidth="1"/>
    <col min="3589" max="3589" width="23" style="1346" customWidth="1"/>
    <col min="3590" max="3590" width="22.88671875" style="1346" customWidth="1"/>
    <col min="3591" max="3591" width="23.44140625" style="1346" customWidth="1"/>
    <col min="3592" max="3592" width="21.6640625" style="1346" customWidth="1"/>
    <col min="3593" max="3593" width="7.5546875" style="1346" customWidth="1"/>
    <col min="3594" max="3840" width="11.44140625" style="1346"/>
    <col min="3841" max="3841" width="15.44140625" style="1346" customWidth="1"/>
    <col min="3842" max="3842" width="3.88671875" style="1346" customWidth="1"/>
    <col min="3843" max="3843" width="49.88671875" style="1346" customWidth="1"/>
    <col min="3844" max="3844" width="22.5546875" style="1346" customWidth="1"/>
    <col min="3845" max="3845" width="23" style="1346" customWidth="1"/>
    <col min="3846" max="3846" width="22.88671875" style="1346" customWidth="1"/>
    <col min="3847" max="3847" width="23.44140625" style="1346" customWidth="1"/>
    <col min="3848" max="3848" width="21.6640625" style="1346" customWidth="1"/>
    <col min="3849" max="3849" width="7.5546875" style="1346" customWidth="1"/>
    <col min="3850" max="4096" width="11.44140625" style="1346"/>
    <col min="4097" max="4097" width="15.44140625" style="1346" customWidth="1"/>
    <col min="4098" max="4098" width="3.88671875" style="1346" customWidth="1"/>
    <col min="4099" max="4099" width="49.88671875" style="1346" customWidth="1"/>
    <col min="4100" max="4100" width="22.5546875" style="1346" customWidth="1"/>
    <col min="4101" max="4101" width="23" style="1346" customWidth="1"/>
    <col min="4102" max="4102" width="22.88671875" style="1346" customWidth="1"/>
    <col min="4103" max="4103" width="23.44140625" style="1346" customWidth="1"/>
    <col min="4104" max="4104" width="21.6640625" style="1346" customWidth="1"/>
    <col min="4105" max="4105" width="7.5546875" style="1346" customWidth="1"/>
    <col min="4106" max="4352" width="11.44140625" style="1346"/>
    <col min="4353" max="4353" width="15.44140625" style="1346" customWidth="1"/>
    <col min="4354" max="4354" width="3.88671875" style="1346" customWidth="1"/>
    <col min="4355" max="4355" width="49.88671875" style="1346" customWidth="1"/>
    <col min="4356" max="4356" width="22.5546875" style="1346" customWidth="1"/>
    <col min="4357" max="4357" width="23" style="1346" customWidth="1"/>
    <col min="4358" max="4358" width="22.88671875" style="1346" customWidth="1"/>
    <col min="4359" max="4359" width="23.44140625" style="1346" customWidth="1"/>
    <col min="4360" max="4360" width="21.6640625" style="1346" customWidth="1"/>
    <col min="4361" max="4361" width="7.5546875" style="1346" customWidth="1"/>
    <col min="4362" max="4608" width="11.44140625" style="1346"/>
    <col min="4609" max="4609" width="15.44140625" style="1346" customWidth="1"/>
    <col min="4610" max="4610" width="3.88671875" style="1346" customWidth="1"/>
    <col min="4611" max="4611" width="49.88671875" style="1346" customWidth="1"/>
    <col min="4612" max="4612" width="22.5546875" style="1346" customWidth="1"/>
    <col min="4613" max="4613" width="23" style="1346" customWidth="1"/>
    <col min="4614" max="4614" width="22.88671875" style="1346" customWidth="1"/>
    <col min="4615" max="4615" width="23.44140625" style="1346" customWidth="1"/>
    <col min="4616" max="4616" width="21.6640625" style="1346" customWidth="1"/>
    <col min="4617" max="4617" width="7.5546875" style="1346" customWidth="1"/>
    <col min="4618" max="4864" width="11.44140625" style="1346"/>
    <col min="4865" max="4865" width="15.44140625" style="1346" customWidth="1"/>
    <col min="4866" max="4866" width="3.88671875" style="1346" customWidth="1"/>
    <col min="4867" max="4867" width="49.88671875" style="1346" customWidth="1"/>
    <col min="4868" max="4868" width="22.5546875" style="1346" customWidth="1"/>
    <col min="4869" max="4869" width="23" style="1346" customWidth="1"/>
    <col min="4870" max="4870" width="22.88671875" style="1346" customWidth="1"/>
    <col min="4871" max="4871" width="23.44140625" style="1346" customWidth="1"/>
    <col min="4872" max="4872" width="21.6640625" style="1346" customWidth="1"/>
    <col min="4873" max="4873" width="7.5546875" style="1346" customWidth="1"/>
    <col min="4874" max="5120" width="11.44140625" style="1346"/>
    <col min="5121" max="5121" width="15.44140625" style="1346" customWidth="1"/>
    <col min="5122" max="5122" width="3.88671875" style="1346" customWidth="1"/>
    <col min="5123" max="5123" width="49.88671875" style="1346" customWidth="1"/>
    <col min="5124" max="5124" width="22.5546875" style="1346" customWidth="1"/>
    <col min="5125" max="5125" width="23" style="1346" customWidth="1"/>
    <col min="5126" max="5126" width="22.88671875" style="1346" customWidth="1"/>
    <col min="5127" max="5127" width="23.44140625" style="1346" customWidth="1"/>
    <col min="5128" max="5128" width="21.6640625" style="1346" customWidth="1"/>
    <col min="5129" max="5129" width="7.5546875" style="1346" customWidth="1"/>
    <col min="5130" max="5376" width="11.44140625" style="1346"/>
    <col min="5377" max="5377" width="15.44140625" style="1346" customWidth="1"/>
    <col min="5378" max="5378" width="3.88671875" style="1346" customWidth="1"/>
    <col min="5379" max="5379" width="49.88671875" style="1346" customWidth="1"/>
    <col min="5380" max="5380" width="22.5546875" style="1346" customWidth="1"/>
    <col min="5381" max="5381" width="23" style="1346" customWidth="1"/>
    <col min="5382" max="5382" width="22.88671875" style="1346" customWidth="1"/>
    <col min="5383" max="5383" width="23.44140625" style="1346" customWidth="1"/>
    <col min="5384" max="5384" width="21.6640625" style="1346" customWidth="1"/>
    <col min="5385" max="5385" width="7.5546875" style="1346" customWidth="1"/>
    <col min="5386" max="5632" width="11.44140625" style="1346"/>
    <col min="5633" max="5633" width="15.44140625" style="1346" customWidth="1"/>
    <col min="5634" max="5634" width="3.88671875" style="1346" customWidth="1"/>
    <col min="5635" max="5635" width="49.88671875" style="1346" customWidth="1"/>
    <col min="5636" max="5636" width="22.5546875" style="1346" customWidth="1"/>
    <col min="5637" max="5637" width="23" style="1346" customWidth="1"/>
    <col min="5638" max="5638" width="22.88671875" style="1346" customWidth="1"/>
    <col min="5639" max="5639" width="23.44140625" style="1346" customWidth="1"/>
    <col min="5640" max="5640" width="21.6640625" style="1346" customWidth="1"/>
    <col min="5641" max="5641" width="7.5546875" style="1346" customWidth="1"/>
    <col min="5642" max="5888" width="11.44140625" style="1346"/>
    <col min="5889" max="5889" width="15.44140625" style="1346" customWidth="1"/>
    <col min="5890" max="5890" width="3.88671875" style="1346" customWidth="1"/>
    <col min="5891" max="5891" width="49.88671875" style="1346" customWidth="1"/>
    <col min="5892" max="5892" width="22.5546875" style="1346" customWidth="1"/>
    <col min="5893" max="5893" width="23" style="1346" customWidth="1"/>
    <col min="5894" max="5894" width="22.88671875" style="1346" customWidth="1"/>
    <col min="5895" max="5895" width="23.44140625" style="1346" customWidth="1"/>
    <col min="5896" max="5896" width="21.6640625" style="1346" customWidth="1"/>
    <col min="5897" max="5897" width="7.5546875" style="1346" customWidth="1"/>
    <col min="5898" max="6144" width="11.44140625" style="1346"/>
    <col min="6145" max="6145" width="15.44140625" style="1346" customWidth="1"/>
    <col min="6146" max="6146" width="3.88671875" style="1346" customWidth="1"/>
    <col min="6147" max="6147" width="49.88671875" style="1346" customWidth="1"/>
    <col min="6148" max="6148" width="22.5546875" style="1346" customWidth="1"/>
    <col min="6149" max="6149" width="23" style="1346" customWidth="1"/>
    <col min="6150" max="6150" width="22.88671875" style="1346" customWidth="1"/>
    <col min="6151" max="6151" width="23.44140625" style="1346" customWidth="1"/>
    <col min="6152" max="6152" width="21.6640625" style="1346" customWidth="1"/>
    <col min="6153" max="6153" width="7.5546875" style="1346" customWidth="1"/>
    <col min="6154" max="6400" width="11.44140625" style="1346"/>
    <col min="6401" max="6401" width="15.44140625" style="1346" customWidth="1"/>
    <col min="6402" max="6402" width="3.88671875" style="1346" customWidth="1"/>
    <col min="6403" max="6403" width="49.88671875" style="1346" customWidth="1"/>
    <col min="6404" max="6404" width="22.5546875" style="1346" customWidth="1"/>
    <col min="6405" max="6405" width="23" style="1346" customWidth="1"/>
    <col min="6406" max="6406" width="22.88671875" style="1346" customWidth="1"/>
    <col min="6407" max="6407" width="23.44140625" style="1346" customWidth="1"/>
    <col min="6408" max="6408" width="21.6640625" style="1346" customWidth="1"/>
    <col min="6409" max="6409" width="7.5546875" style="1346" customWidth="1"/>
    <col min="6410" max="6656" width="11.44140625" style="1346"/>
    <col min="6657" max="6657" width="15.44140625" style="1346" customWidth="1"/>
    <col min="6658" max="6658" width="3.88671875" style="1346" customWidth="1"/>
    <col min="6659" max="6659" width="49.88671875" style="1346" customWidth="1"/>
    <col min="6660" max="6660" width="22.5546875" style="1346" customWidth="1"/>
    <col min="6661" max="6661" width="23" style="1346" customWidth="1"/>
    <col min="6662" max="6662" width="22.88671875" style="1346" customWidth="1"/>
    <col min="6663" max="6663" width="23.44140625" style="1346" customWidth="1"/>
    <col min="6664" max="6664" width="21.6640625" style="1346" customWidth="1"/>
    <col min="6665" max="6665" width="7.5546875" style="1346" customWidth="1"/>
    <col min="6666" max="6912" width="11.44140625" style="1346"/>
    <col min="6913" max="6913" width="15.44140625" style="1346" customWidth="1"/>
    <col min="6914" max="6914" width="3.88671875" style="1346" customWidth="1"/>
    <col min="6915" max="6915" width="49.88671875" style="1346" customWidth="1"/>
    <col min="6916" max="6916" width="22.5546875" style="1346" customWidth="1"/>
    <col min="6917" max="6917" width="23" style="1346" customWidth="1"/>
    <col min="6918" max="6918" width="22.88671875" style="1346" customWidth="1"/>
    <col min="6919" max="6919" width="23.44140625" style="1346" customWidth="1"/>
    <col min="6920" max="6920" width="21.6640625" style="1346" customWidth="1"/>
    <col min="6921" max="6921" width="7.5546875" style="1346" customWidth="1"/>
    <col min="6922" max="7168" width="11.44140625" style="1346"/>
    <col min="7169" max="7169" width="15.44140625" style="1346" customWidth="1"/>
    <col min="7170" max="7170" width="3.88671875" style="1346" customWidth="1"/>
    <col min="7171" max="7171" width="49.88671875" style="1346" customWidth="1"/>
    <col min="7172" max="7172" width="22.5546875" style="1346" customWidth="1"/>
    <col min="7173" max="7173" width="23" style="1346" customWidth="1"/>
    <col min="7174" max="7174" width="22.88671875" style="1346" customWidth="1"/>
    <col min="7175" max="7175" width="23.44140625" style="1346" customWidth="1"/>
    <col min="7176" max="7176" width="21.6640625" style="1346" customWidth="1"/>
    <col min="7177" max="7177" width="7.5546875" style="1346" customWidth="1"/>
    <col min="7178" max="7424" width="11.44140625" style="1346"/>
    <col min="7425" max="7425" width="15.44140625" style="1346" customWidth="1"/>
    <col min="7426" max="7426" width="3.88671875" style="1346" customWidth="1"/>
    <col min="7427" max="7427" width="49.88671875" style="1346" customWidth="1"/>
    <col min="7428" max="7428" width="22.5546875" style="1346" customWidth="1"/>
    <col min="7429" max="7429" width="23" style="1346" customWidth="1"/>
    <col min="7430" max="7430" width="22.88671875" style="1346" customWidth="1"/>
    <col min="7431" max="7431" width="23.44140625" style="1346" customWidth="1"/>
    <col min="7432" max="7432" width="21.6640625" style="1346" customWidth="1"/>
    <col min="7433" max="7433" width="7.5546875" style="1346" customWidth="1"/>
    <col min="7434" max="7680" width="11.44140625" style="1346"/>
    <col min="7681" max="7681" width="15.44140625" style="1346" customWidth="1"/>
    <col min="7682" max="7682" width="3.88671875" style="1346" customWidth="1"/>
    <col min="7683" max="7683" width="49.88671875" style="1346" customWidth="1"/>
    <col min="7684" max="7684" width="22.5546875" style="1346" customWidth="1"/>
    <col min="7685" max="7685" width="23" style="1346" customWidth="1"/>
    <col min="7686" max="7686" width="22.88671875" style="1346" customWidth="1"/>
    <col min="7687" max="7687" width="23.44140625" style="1346" customWidth="1"/>
    <col min="7688" max="7688" width="21.6640625" style="1346" customWidth="1"/>
    <col min="7689" max="7689" width="7.5546875" style="1346" customWidth="1"/>
    <col min="7690" max="7936" width="11.44140625" style="1346"/>
    <col min="7937" max="7937" width="15.44140625" style="1346" customWidth="1"/>
    <col min="7938" max="7938" width="3.88671875" style="1346" customWidth="1"/>
    <col min="7939" max="7939" width="49.88671875" style="1346" customWidth="1"/>
    <col min="7940" max="7940" width="22.5546875" style="1346" customWidth="1"/>
    <col min="7941" max="7941" width="23" style="1346" customWidth="1"/>
    <col min="7942" max="7942" width="22.88671875" style="1346" customWidth="1"/>
    <col min="7943" max="7943" width="23.44140625" style="1346" customWidth="1"/>
    <col min="7944" max="7944" width="21.6640625" style="1346" customWidth="1"/>
    <col min="7945" max="7945" width="7.5546875" style="1346" customWidth="1"/>
    <col min="7946" max="8192" width="11.44140625" style="1346"/>
    <col min="8193" max="8193" width="15.44140625" style="1346" customWidth="1"/>
    <col min="8194" max="8194" width="3.88671875" style="1346" customWidth="1"/>
    <col min="8195" max="8195" width="49.88671875" style="1346" customWidth="1"/>
    <col min="8196" max="8196" width="22.5546875" style="1346" customWidth="1"/>
    <col min="8197" max="8197" width="23" style="1346" customWidth="1"/>
    <col min="8198" max="8198" width="22.88671875" style="1346" customWidth="1"/>
    <col min="8199" max="8199" width="23.44140625" style="1346" customWidth="1"/>
    <col min="8200" max="8200" width="21.6640625" style="1346" customWidth="1"/>
    <col min="8201" max="8201" width="7.5546875" style="1346" customWidth="1"/>
    <col min="8202" max="8448" width="11.44140625" style="1346"/>
    <col min="8449" max="8449" width="15.44140625" style="1346" customWidth="1"/>
    <col min="8450" max="8450" width="3.88671875" style="1346" customWidth="1"/>
    <col min="8451" max="8451" width="49.88671875" style="1346" customWidth="1"/>
    <col min="8452" max="8452" width="22.5546875" style="1346" customWidth="1"/>
    <col min="8453" max="8453" width="23" style="1346" customWidth="1"/>
    <col min="8454" max="8454" width="22.88671875" style="1346" customWidth="1"/>
    <col min="8455" max="8455" width="23.44140625" style="1346" customWidth="1"/>
    <col min="8456" max="8456" width="21.6640625" style="1346" customWidth="1"/>
    <col min="8457" max="8457" width="7.5546875" style="1346" customWidth="1"/>
    <col min="8458" max="8704" width="11.44140625" style="1346"/>
    <col min="8705" max="8705" width="15.44140625" style="1346" customWidth="1"/>
    <col min="8706" max="8706" width="3.88671875" style="1346" customWidth="1"/>
    <col min="8707" max="8707" width="49.88671875" style="1346" customWidth="1"/>
    <col min="8708" max="8708" width="22.5546875" style="1346" customWidth="1"/>
    <col min="8709" max="8709" width="23" style="1346" customWidth="1"/>
    <col min="8710" max="8710" width="22.88671875" style="1346" customWidth="1"/>
    <col min="8711" max="8711" width="23.44140625" style="1346" customWidth="1"/>
    <col min="8712" max="8712" width="21.6640625" style="1346" customWidth="1"/>
    <col min="8713" max="8713" width="7.5546875" style="1346" customWidth="1"/>
    <col min="8714" max="8960" width="11.44140625" style="1346"/>
    <col min="8961" max="8961" width="15.44140625" style="1346" customWidth="1"/>
    <col min="8962" max="8962" width="3.88671875" style="1346" customWidth="1"/>
    <col min="8963" max="8963" width="49.88671875" style="1346" customWidth="1"/>
    <col min="8964" max="8964" width="22.5546875" style="1346" customWidth="1"/>
    <col min="8965" max="8965" width="23" style="1346" customWidth="1"/>
    <col min="8966" max="8966" width="22.88671875" style="1346" customWidth="1"/>
    <col min="8967" max="8967" width="23.44140625" style="1346" customWidth="1"/>
    <col min="8968" max="8968" width="21.6640625" style="1346" customWidth="1"/>
    <col min="8969" max="8969" width="7.5546875" style="1346" customWidth="1"/>
    <col min="8970" max="9216" width="11.44140625" style="1346"/>
    <col min="9217" max="9217" width="15.44140625" style="1346" customWidth="1"/>
    <col min="9218" max="9218" width="3.88671875" style="1346" customWidth="1"/>
    <col min="9219" max="9219" width="49.88671875" style="1346" customWidth="1"/>
    <col min="9220" max="9220" width="22.5546875" style="1346" customWidth="1"/>
    <col min="9221" max="9221" width="23" style="1346" customWidth="1"/>
    <col min="9222" max="9222" width="22.88671875" style="1346" customWidth="1"/>
    <col min="9223" max="9223" width="23.44140625" style="1346" customWidth="1"/>
    <col min="9224" max="9224" width="21.6640625" style="1346" customWidth="1"/>
    <col min="9225" max="9225" width="7.5546875" style="1346" customWidth="1"/>
    <col min="9226" max="9472" width="11.44140625" style="1346"/>
    <col min="9473" max="9473" width="15.44140625" style="1346" customWidth="1"/>
    <col min="9474" max="9474" width="3.88671875" style="1346" customWidth="1"/>
    <col min="9475" max="9475" width="49.88671875" style="1346" customWidth="1"/>
    <col min="9476" max="9476" width="22.5546875" style="1346" customWidth="1"/>
    <col min="9477" max="9477" width="23" style="1346" customWidth="1"/>
    <col min="9478" max="9478" width="22.88671875" style="1346" customWidth="1"/>
    <col min="9479" max="9479" width="23.44140625" style="1346" customWidth="1"/>
    <col min="9480" max="9480" width="21.6640625" style="1346" customWidth="1"/>
    <col min="9481" max="9481" width="7.5546875" style="1346" customWidth="1"/>
    <col min="9482" max="9728" width="11.44140625" style="1346"/>
    <col min="9729" max="9729" width="15.44140625" style="1346" customWidth="1"/>
    <col min="9730" max="9730" width="3.88671875" style="1346" customWidth="1"/>
    <col min="9731" max="9731" width="49.88671875" style="1346" customWidth="1"/>
    <col min="9732" max="9732" width="22.5546875" style="1346" customWidth="1"/>
    <col min="9733" max="9733" width="23" style="1346" customWidth="1"/>
    <col min="9734" max="9734" width="22.88671875" style="1346" customWidth="1"/>
    <col min="9735" max="9735" width="23.44140625" style="1346" customWidth="1"/>
    <col min="9736" max="9736" width="21.6640625" style="1346" customWidth="1"/>
    <col min="9737" max="9737" width="7.5546875" style="1346" customWidth="1"/>
    <col min="9738" max="9984" width="11.44140625" style="1346"/>
    <col min="9985" max="9985" width="15.44140625" style="1346" customWidth="1"/>
    <col min="9986" max="9986" width="3.88671875" style="1346" customWidth="1"/>
    <col min="9987" max="9987" width="49.88671875" style="1346" customWidth="1"/>
    <col min="9988" max="9988" width="22.5546875" style="1346" customWidth="1"/>
    <col min="9989" max="9989" width="23" style="1346" customWidth="1"/>
    <col min="9990" max="9990" width="22.88671875" style="1346" customWidth="1"/>
    <col min="9991" max="9991" width="23.44140625" style="1346" customWidth="1"/>
    <col min="9992" max="9992" width="21.6640625" style="1346" customWidth="1"/>
    <col min="9993" max="9993" width="7.5546875" style="1346" customWidth="1"/>
    <col min="9994" max="10240" width="11.44140625" style="1346"/>
    <col min="10241" max="10241" width="15.44140625" style="1346" customWidth="1"/>
    <col min="10242" max="10242" width="3.88671875" style="1346" customWidth="1"/>
    <col min="10243" max="10243" width="49.88671875" style="1346" customWidth="1"/>
    <col min="10244" max="10244" width="22.5546875" style="1346" customWidth="1"/>
    <col min="10245" max="10245" width="23" style="1346" customWidth="1"/>
    <col min="10246" max="10246" width="22.88671875" style="1346" customWidth="1"/>
    <col min="10247" max="10247" width="23.44140625" style="1346" customWidth="1"/>
    <col min="10248" max="10248" width="21.6640625" style="1346" customWidth="1"/>
    <col min="10249" max="10249" width="7.5546875" style="1346" customWidth="1"/>
    <col min="10250" max="10496" width="11.44140625" style="1346"/>
    <col min="10497" max="10497" width="15.44140625" style="1346" customWidth="1"/>
    <col min="10498" max="10498" width="3.88671875" style="1346" customWidth="1"/>
    <col min="10499" max="10499" width="49.88671875" style="1346" customWidth="1"/>
    <col min="10500" max="10500" width="22.5546875" style="1346" customWidth="1"/>
    <col min="10501" max="10501" width="23" style="1346" customWidth="1"/>
    <col min="10502" max="10502" width="22.88671875" style="1346" customWidth="1"/>
    <col min="10503" max="10503" width="23.44140625" style="1346" customWidth="1"/>
    <col min="10504" max="10504" width="21.6640625" style="1346" customWidth="1"/>
    <col min="10505" max="10505" width="7.5546875" style="1346" customWidth="1"/>
    <col min="10506" max="10752" width="11.44140625" style="1346"/>
    <col min="10753" max="10753" width="15.44140625" style="1346" customWidth="1"/>
    <col min="10754" max="10754" width="3.88671875" style="1346" customWidth="1"/>
    <col min="10755" max="10755" width="49.88671875" style="1346" customWidth="1"/>
    <col min="10756" max="10756" width="22.5546875" style="1346" customWidth="1"/>
    <col min="10757" max="10757" width="23" style="1346" customWidth="1"/>
    <col min="10758" max="10758" width="22.88671875" style="1346" customWidth="1"/>
    <col min="10759" max="10759" width="23.44140625" style="1346" customWidth="1"/>
    <col min="10760" max="10760" width="21.6640625" style="1346" customWidth="1"/>
    <col min="10761" max="10761" width="7.5546875" style="1346" customWidth="1"/>
    <col min="10762" max="11008" width="11.44140625" style="1346"/>
    <col min="11009" max="11009" width="15.44140625" style="1346" customWidth="1"/>
    <col min="11010" max="11010" width="3.88671875" style="1346" customWidth="1"/>
    <col min="11011" max="11011" width="49.88671875" style="1346" customWidth="1"/>
    <col min="11012" max="11012" width="22.5546875" style="1346" customWidth="1"/>
    <col min="11013" max="11013" width="23" style="1346" customWidth="1"/>
    <col min="11014" max="11014" width="22.88671875" style="1346" customWidth="1"/>
    <col min="11015" max="11015" width="23.44140625" style="1346" customWidth="1"/>
    <col min="11016" max="11016" width="21.6640625" style="1346" customWidth="1"/>
    <col min="11017" max="11017" width="7.5546875" style="1346" customWidth="1"/>
    <col min="11018" max="11264" width="11.44140625" style="1346"/>
    <col min="11265" max="11265" width="15.44140625" style="1346" customWidth="1"/>
    <col min="11266" max="11266" width="3.88671875" style="1346" customWidth="1"/>
    <col min="11267" max="11267" width="49.88671875" style="1346" customWidth="1"/>
    <col min="11268" max="11268" width="22.5546875" style="1346" customWidth="1"/>
    <col min="11269" max="11269" width="23" style="1346" customWidth="1"/>
    <col min="11270" max="11270" width="22.88671875" style="1346" customWidth="1"/>
    <col min="11271" max="11271" width="23.44140625" style="1346" customWidth="1"/>
    <col min="11272" max="11272" width="21.6640625" style="1346" customWidth="1"/>
    <col min="11273" max="11273" width="7.5546875" style="1346" customWidth="1"/>
    <col min="11274" max="11520" width="11.44140625" style="1346"/>
    <col min="11521" max="11521" width="15.44140625" style="1346" customWidth="1"/>
    <col min="11522" max="11522" width="3.88671875" style="1346" customWidth="1"/>
    <col min="11523" max="11523" width="49.88671875" style="1346" customWidth="1"/>
    <col min="11524" max="11524" width="22.5546875" style="1346" customWidth="1"/>
    <col min="11525" max="11525" width="23" style="1346" customWidth="1"/>
    <col min="11526" max="11526" width="22.88671875" style="1346" customWidth="1"/>
    <col min="11527" max="11527" width="23.44140625" style="1346" customWidth="1"/>
    <col min="11528" max="11528" width="21.6640625" style="1346" customWidth="1"/>
    <col min="11529" max="11529" width="7.5546875" style="1346" customWidth="1"/>
    <col min="11530" max="11776" width="11.44140625" style="1346"/>
    <col min="11777" max="11777" width="15.44140625" style="1346" customWidth="1"/>
    <col min="11778" max="11778" width="3.88671875" style="1346" customWidth="1"/>
    <col min="11779" max="11779" width="49.88671875" style="1346" customWidth="1"/>
    <col min="11780" max="11780" width="22.5546875" style="1346" customWidth="1"/>
    <col min="11781" max="11781" width="23" style="1346" customWidth="1"/>
    <col min="11782" max="11782" width="22.88671875" style="1346" customWidth="1"/>
    <col min="11783" max="11783" width="23.44140625" style="1346" customWidth="1"/>
    <col min="11784" max="11784" width="21.6640625" style="1346" customWidth="1"/>
    <col min="11785" max="11785" width="7.5546875" style="1346" customWidth="1"/>
    <col min="11786" max="12032" width="11.44140625" style="1346"/>
    <col min="12033" max="12033" width="15.44140625" style="1346" customWidth="1"/>
    <col min="12034" max="12034" width="3.88671875" style="1346" customWidth="1"/>
    <col min="12035" max="12035" width="49.88671875" style="1346" customWidth="1"/>
    <col min="12036" max="12036" width="22.5546875" style="1346" customWidth="1"/>
    <col min="12037" max="12037" width="23" style="1346" customWidth="1"/>
    <col min="12038" max="12038" width="22.88671875" style="1346" customWidth="1"/>
    <col min="12039" max="12039" width="23.44140625" style="1346" customWidth="1"/>
    <col min="12040" max="12040" width="21.6640625" style="1346" customWidth="1"/>
    <col min="12041" max="12041" width="7.5546875" style="1346" customWidth="1"/>
    <col min="12042" max="12288" width="11.44140625" style="1346"/>
    <col min="12289" max="12289" width="15.44140625" style="1346" customWidth="1"/>
    <col min="12290" max="12290" width="3.88671875" style="1346" customWidth="1"/>
    <col min="12291" max="12291" width="49.88671875" style="1346" customWidth="1"/>
    <col min="12292" max="12292" width="22.5546875" style="1346" customWidth="1"/>
    <col min="12293" max="12293" width="23" style="1346" customWidth="1"/>
    <col min="12294" max="12294" width="22.88671875" style="1346" customWidth="1"/>
    <col min="12295" max="12295" width="23.44140625" style="1346" customWidth="1"/>
    <col min="12296" max="12296" width="21.6640625" style="1346" customWidth="1"/>
    <col min="12297" max="12297" width="7.5546875" style="1346" customWidth="1"/>
    <col min="12298" max="12544" width="11.44140625" style="1346"/>
    <col min="12545" max="12545" width="15.44140625" style="1346" customWidth="1"/>
    <col min="12546" max="12546" width="3.88671875" style="1346" customWidth="1"/>
    <col min="12547" max="12547" width="49.88671875" style="1346" customWidth="1"/>
    <col min="12548" max="12548" width="22.5546875" style="1346" customWidth="1"/>
    <col min="12549" max="12549" width="23" style="1346" customWidth="1"/>
    <col min="12550" max="12550" width="22.88671875" style="1346" customWidth="1"/>
    <col min="12551" max="12551" width="23.44140625" style="1346" customWidth="1"/>
    <col min="12552" max="12552" width="21.6640625" style="1346" customWidth="1"/>
    <col min="12553" max="12553" width="7.5546875" style="1346" customWidth="1"/>
    <col min="12554" max="12800" width="11.44140625" style="1346"/>
    <col min="12801" max="12801" width="15.44140625" style="1346" customWidth="1"/>
    <col min="12802" max="12802" width="3.88671875" style="1346" customWidth="1"/>
    <col min="12803" max="12803" width="49.88671875" style="1346" customWidth="1"/>
    <col min="12804" max="12804" width="22.5546875" style="1346" customWidth="1"/>
    <col min="12805" max="12805" width="23" style="1346" customWidth="1"/>
    <col min="12806" max="12806" width="22.88671875" style="1346" customWidth="1"/>
    <col min="12807" max="12807" width="23.44140625" style="1346" customWidth="1"/>
    <col min="12808" max="12808" width="21.6640625" style="1346" customWidth="1"/>
    <col min="12809" max="12809" width="7.5546875" style="1346" customWidth="1"/>
    <col min="12810" max="13056" width="11.44140625" style="1346"/>
    <col min="13057" max="13057" width="15.44140625" style="1346" customWidth="1"/>
    <col min="13058" max="13058" width="3.88671875" style="1346" customWidth="1"/>
    <col min="13059" max="13059" width="49.88671875" style="1346" customWidth="1"/>
    <col min="13060" max="13060" width="22.5546875" style="1346" customWidth="1"/>
    <col min="13061" max="13061" width="23" style="1346" customWidth="1"/>
    <col min="13062" max="13062" width="22.88671875" style="1346" customWidth="1"/>
    <col min="13063" max="13063" width="23.44140625" style="1346" customWidth="1"/>
    <col min="13064" max="13064" width="21.6640625" style="1346" customWidth="1"/>
    <col min="13065" max="13065" width="7.5546875" style="1346" customWidth="1"/>
    <col min="13066" max="13312" width="11.44140625" style="1346"/>
    <col min="13313" max="13313" width="15.44140625" style="1346" customWidth="1"/>
    <col min="13314" max="13314" width="3.88671875" style="1346" customWidth="1"/>
    <col min="13315" max="13315" width="49.88671875" style="1346" customWidth="1"/>
    <col min="13316" max="13316" width="22.5546875" style="1346" customWidth="1"/>
    <col min="13317" max="13317" width="23" style="1346" customWidth="1"/>
    <col min="13318" max="13318" width="22.88671875" style="1346" customWidth="1"/>
    <col min="13319" max="13319" width="23.44140625" style="1346" customWidth="1"/>
    <col min="13320" max="13320" width="21.6640625" style="1346" customWidth="1"/>
    <col min="13321" max="13321" width="7.5546875" style="1346" customWidth="1"/>
    <col min="13322" max="13568" width="11.44140625" style="1346"/>
    <col min="13569" max="13569" width="15.44140625" style="1346" customWidth="1"/>
    <col min="13570" max="13570" width="3.88671875" style="1346" customWidth="1"/>
    <col min="13571" max="13571" width="49.88671875" style="1346" customWidth="1"/>
    <col min="13572" max="13572" width="22.5546875" style="1346" customWidth="1"/>
    <col min="13573" max="13573" width="23" style="1346" customWidth="1"/>
    <col min="13574" max="13574" width="22.88671875" style="1346" customWidth="1"/>
    <col min="13575" max="13575" width="23.44140625" style="1346" customWidth="1"/>
    <col min="13576" max="13576" width="21.6640625" style="1346" customWidth="1"/>
    <col min="13577" max="13577" width="7.5546875" style="1346" customWidth="1"/>
    <col min="13578" max="13824" width="11.44140625" style="1346"/>
    <col min="13825" max="13825" width="15.44140625" style="1346" customWidth="1"/>
    <col min="13826" max="13826" width="3.88671875" style="1346" customWidth="1"/>
    <col min="13827" max="13827" width="49.88671875" style="1346" customWidth="1"/>
    <col min="13828" max="13828" width="22.5546875" style="1346" customWidth="1"/>
    <col min="13829" max="13829" width="23" style="1346" customWidth="1"/>
    <col min="13830" max="13830" width="22.88671875" style="1346" customWidth="1"/>
    <col min="13831" max="13831" width="23.44140625" style="1346" customWidth="1"/>
    <col min="13832" max="13832" width="21.6640625" style="1346" customWidth="1"/>
    <col min="13833" max="13833" width="7.5546875" style="1346" customWidth="1"/>
    <col min="13834" max="14080" width="11.44140625" style="1346"/>
    <col min="14081" max="14081" width="15.44140625" style="1346" customWidth="1"/>
    <col min="14082" max="14082" width="3.88671875" style="1346" customWidth="1"/>
    <col min="14083" max="14083" width="49.88671875" style="1346" customWidth="1"/>
    <col min="14084" max="14084" width="22.5546875" style="1346" customWidth="1"/>
    <col min="14085" max="14085" width="23" style="1346" customWidth="1"/>
    <col min="14086" max="14086" width="22.88671875" style="1346" customWidth="1"/>
    <col min="14087" max="14087" width="23.44140625" style="1346" customWidth="1"/>
    <col min="14088" max="14088" width="21.6640625" style="1346" customWidth="1"/>
    <col min="14089" max="14089" width="7.5546875" style="1346" customWidth="1"/>
    <col min="14090" max="14336" width="11.44140625" style="1346"/>
    <col min="14337" max="14337" width="15.44140625" style="1346" customWidth="1"/>
    <col min="14338" max="14338" width="3.88671875" style="1346" customWidth="1"/>
    <col min="14339" max="14339" width="49.88671875" style="1346" customWidth="1"/>
    <col min="14340" max="14340" width="22.5546875" style="1346" customWidth="1"/>
    <col min="14341" max="14341" width="23" style="1346" customWidth="1"/>
    <col min="14342" max="14342" width="22.88671875" style="1346" customWidth="1"/>
    <col min="14343" max="14343" width="23.44140625" style="1346" customWidth="1"/>
    <col min="14344" max="14344" width="21.6640625" style="1346" customWidth="1"/>
    <col min="14345" max="14345" width="7.5546875" style="1346" customWidth="1"/>
    <col min="14346" max="14592" width="11.44140625" style="1346"/>
    <col min="14593" max="14593" width="15.44140625" style="1346" customWidth="1"/>
    <col min="14594" max="14594" width="3.88671875" style="1346" customWidth="1"/>
    <col min="14595" max="14595" width="49.88671875" style="1346" customWidth="1"/>
    <col min="14596" max="14596" width="22.5546875" style="1346" customWidth="1"/>
    <col min="14597" max="14597" width="23" style="1346" customWidth="1"/>
    <col min="14598" max="14598" width="22.88671875" style="1346" customWidth="1"/>
    <col min="14599" max="14599" width="23.44140625" style="1346" customWidth="1"/>
    <col min="14600" max="14600" width="21.6640625" style="1346" customWidth="1"/>
    <col min="14601" max="14601" width="7.5546875" style="1346" customWidth="1"/>
    <col min="14602" max="14848" width="11.44140625" style="1346"/>
    <col min="14849" max="14849" width="15.44140625" style="1346" customWidth="1"/>
    <col min="14850" max="14850" width="3.88671875" style="1346" customWidth="1"/>
    <col min="14851" max="14851" width="49.88671875" style="1346" customWidth="1"/>
    <col min="14852" max="14852" width="22.5546875" style="1346" customWidth="1"/>
    <col min="14853" max="14853" width="23" style="1346" customWidth="1"/>
    <col min="14854" max="14854" width="22.88671875" style="1346" customWidth="1"/>
    <col min="14855" max="14855" width="23.44140625" style="1346" customWidth="1"/>
    <col min="14856" max="14856" width="21.6640625" style="1346" customWidth="1"/>
    <col min="14857" max="14857" width="7.5546875" style="1346" customWidth="1"/>
    <col min="14858" max="15104" width="11.44140625" style="1346"/>
    <col min="15105" max="15105" width="15.44140625" style="1346" customWidth="1"/>
    <col min="15106" max="15106" width="3.88671875" style="1346" customWidth="1"/>
    <col min="15107" max="15107" width="49.88671875" style="1346" customWidth="1"/>
    <col min="15108" max="15108" width="22.5546875" style="1346" customWidth="1"/>
    <col min="15109" max="15109" width="23" style="1346" customWidth="1"/>
    <col min="15110" max="15110" width="22.88671875" style="1346" customWidth="1"/>
    <col min="15111" max="15111" width="23.44140625" style="1346" customWidth="1"/>
    <col min="15112" max="15112" width="21.6640625" style="1346" customWidth="1"/>
    <col min="15113" max="15113" width="7.5546875" style="1346" customWidth="1"/>
    <col min="15114" max="15360" width="11.44140625" style="1346"/>
    <col min="15361" max="15361" width="15.44140625" style="1346" customWidth="1"/>
    <col min="15362" max="15362" width="3.88671875" style="1346" customWidth="1"/>
    <col min="15363" max="15363" width="49.88671875" style="1346" customWidth="1"/>
    <col min="15364" max="15364" width="22.5546875" style="1346" customWidth="1"/>
    <col min="15365" max="15365" width="23" style="1346" customWidth="1"/>
    <col min="15366" max="15366" width="22.88671875" style="1346" customWidth="1"/>
    <col min="15367" max="15367" width="23.44140625" style="1346" customWidth="1"/>
    <col min="15368" max="15368" width="21.6640625" style="1346" customWidth="1"/>
    <col min="15369" max="15369" width="7.5546875" style="1346" customWidth="1"/>
    <col min="15370" max="15616" width="11.44140625" style="1346"/>
    <col min="15617" max="15617" width="15.44140625" style="1346" customWidth="1"/>
    <col min="15618" max="15618" width="3.88671875" style="1346" customWidth="1"/>
    <col min="15619" max="15619" width="49.88671875" style="1346" customWidth="1"/>
    <col min="15620" max="15620" width="22.5546875" style="1346" customWidth="1"/>
    <col min="15621" max="15621" width="23" style="1346" customWidth="1"/>
    <col min="15622" max="15622" width="22.88671875" style="1346" customWidth="1"/>
    <col min="15623" max="15623" width="23.44140625" style="1346" customWidth="1"/>
    <col min="15624" max="15624" width="21.6640625" style="1346" customWidth="1"/>
    <col min="15625" max="15625" width="7.5546875" style="1346" customWidth="1"/>
    <col min="15626" max="15872" width="11.44140625" style="1346"/>
    <col min="15873" max="15873" width="15.44140625" style="1346" customWidth="1"/>
    <col min="15874" max="15874" width="3.88671875" style="1346" customWidth="1"/>
    <col min="15875" max="15875" width="49.88671875" style="1346" customWidth="1"/>
    <col min="15876" max="15876" width="22.5546875" style="1346" customWidth="1"/>
    <col min="15877" max="15877" width="23" style="1346" customWidth="1"/>
    <col min="15878" max="15878" width="22.88671875" style="1346" customWidth="1"/>
    <col min="15879" max="15879" width="23.44140625" style="1346" customWidth="1"/>
    <col min="15880" max="15880" width="21.6640625" style="1346" customWidth="1"/>
    <col min="15881" max="15881" width="7.5546875" style="1346" customWidth="1"/>
    <col min="15882" max="16128" width="11.44140625" style="1346"/>
    <col min="16129" max="16129" width="15.44140625" style="1346" customWidth="1"/>
    <col min="16130" max="16130" width="3.88671875" style="1346" customWidth="1"/>
    <col min="16131" max="16131" width="49.88671875" style="1346" customWidth="1"/>
    <col min="16132" max="16132" width="22.5546875" style="1346" customWidth="1"/>
    <col min="16133" max="16133" width="23" style="1346" customWidth="1"/>
    <col min="16134" max="16134" width="22.88671875" style="1346" customWidth="1"/>
    <col min="16135" max="16135" width="23.44140625" style="1346" customWidth="1"/>
    <col min="16136" max="16136" width="21.6640625" style="1346" customWidth="1"/>
    <col min="16137" max="16137" width="7.5546875" style="1346" customWidth="1"/>
    <col min="16138" max="16384" width="11.44140625" style="1346"/>
  </cols>
  <sheetData>
    <row r="1" spans="1:8" ht="15" thickBot="1" x14ac:dyDescent="0.35"/>
    <row r="2" spans="1:8" x14ac:dyDescent="0.3">
      <c r="A2" s="2034" t="s">
        <v>1</v>
      </c>
      <c r="B2" s="2035"/>
      <c r="C2" s="2035"/>
      <c r="D2" s="2035"/>
      <c r="E2" s="2035"/>
      <c r="F2" s="2035"/>
      <c r="G2" s="2035"/>
      <c r="H2" s="2036"/>
    </row>
    <row r="3" spans="1:8" ht="11.25" customHeight="1" x14ac:dyDescent="0.3">
      <c r="A3" s="2031" t="s">
        <v>115</v>
      </c>
      <c r="B3" s="2032"/>
      <c r="C3" s="2032"/>
      <c r="D3" s="2032"/>
      <c r="E3" s="2032"/>
      <c r="F3" s="2032"/>
      <c r="G3" s="2032"/>
      <c r="H3" s="2033"/>
    </row>
    <row r="4" spans="1:8" ht="0.75" customHeight="1" x14ac:dyDescent="0.3">
      <c r="A4" s="1347"/>
      <c r="H4" s="1350"/>
    </row>
    <row r="5" spans="1:8" ht="21.75" customHeight="1" x14ac:dyDescent="0.3">
      <c r="A5" s="1351" t="s">
        <v>0</v>
      </c>
      <c r="H5" s="1350"/>
    </row>
    <row r="6" spans="1:8" ht="16.5" hidden="1" customHeight="1" x14ac:dyDescent="0.3">
      <c r="A6" s="1347"/>
      <c r="H6" s="1352"/>
    </row>
    <row r="7" spans="1:8" ht="21.75" customHeight="1" thickBot="1" x14ac:dyDescent="0.35">
      <c r="A7" s="1347" t="s">
        <v>116</v>
      </c>
      <c r="C7" s="1400" t="s">
        <v>4</v>
      </c>
      <c r="E7" s="1348" t="s">
        <v>117</v>
      </c>
      <c r="F7" s="1348" t="s">
        <v>273</v>
      </c>
      <c r="G7" s="1348" t="s">
        <v>118</v>
      </c>
      <c r="H7" s="1350"/>
    </row>
    <row r="8" spans="1:8" ht="9.75" hidden="1" customHeight="1" thickBot="1" x14ac:dyDescent="0.35">
      <c r="A8" s="1447"/>
      <c r="B8" s="1405"/>
      <c r="C8" s="1448"/>
      <c r="D8" s="1406"/>
      <c r="E8" s="1406"/>
      <c r="F8" s="1406"/>
      <c r="G8" s="1406"/>
      <c r="H8" s="1408"/>
    </row>
    <row r="9" spans="1:8" ht="15" thickBot="1" x14ac:dyDescent="0.35">
      <c r="A9" s="1449"/>
      <c r="B9" s="1450"/>
      <c r="C9" s="1451"/>
      <c r="D9" s="1452"/>
      <c r="E9" s="1452"/>
      <c r="F9" s="1452"/>
      <c r="G9" s="1452"/>
      <c r="H9" s="1453"/>
    </row>
    <row r="10" spans="1:8" ht="39" customHeight="1" thickBot="1" x14ac:dyDescent="0.35">
      <c r="A10" s="1355" t="s">
        <v>119</v>
      </c>
      <c r="B10" s="1356"/>
      <c r="C10" s="1356" t="s">
        <v>120</v>
      </c>
      <c r="D10" s="1357" t="s">
        <v>121</v>
      </c>
      <c r="E10" s="1357" t="s">
        <v>122</v>
      </c>
      <c r="F10" s="1357" t="s">
        <v>123</v>
      </c>
      <c r="G10" s="1357" t="s">
        <v>124</v>
      </c>
      <c r="H10" s="1359" t="s">
        <v>125</v>
      </c>
    </row>
    <row r="11" spans="1:8" s="1459" customFormat="1" ht="16.2" thickBot="1" x14ac:dyDescent="0.35">
      <c r="A11" s="1454" t="s">
        <v>13</v>
      </c>
      <c r="B11" s="1455"/>
      <c r="C11" s="1456" t="s">
        <v>14</v>
      </c>
      <c r="D11" s="1457">
        <f>+D12+D58+D117</f>
        <v>69284009651</v>
      </c>
      <c r="E11" s="1457">
        <f>+E12+E58+E117</f>
        <v>67012997918.759995</v>
      </c>
      <c r="F11" s="1457">
        <f>+F12+F58+F117</f>
        <v>57436435684.830002</v>
      </c>
      <c r="G11" s="1457">
        <f>+G12+G58+G117</f>
        <v>53791954930.529999</v>
      </c>
      <c r="H11" s="1458">
        <f>+H12+H58+H117</f>
        <v>53161160984.529999</v>
      </c>
    </row>
    <row r="12" spans="1:8" ht="15.6" x14ac:dyDescent="0.3">
      <c r="A12" s="1366">
        <v>1</v>
      </c>
      <c r="B12" s="1367"/>
      <c r="C12" s="1424" t="s">
        <v>15</v>
      </c>
      <c r="D12" s="1460">
        <f>+D13</f>
        <v>51272894218</v>
      </c>
      <c r="E12" s="1460">
        <f>+E13</f>
        <v>50934916961</v>
      </c>
      <c r="F12" s="1460">
        <f>+F13</f>
        <v>41387937852</v>
      </c>
      <c r="G12" s="1460">
        <f>+G13</f>
        <v>40033752515</v>
      </c>
      <c r="H12" s="1461">
        <f>+H13</f>
        <v>39404323315</v>
      </c>
    </row>
    <row r="13" spans="1:8" ht="15.6" x14ac:dyDescent="0.3">
      <c r="A13" s="1371">
        <v>10</v>
      </c>
      <c r="B13" s="1372"/>
      <c r="C13" s="1377" t="s">
        <v>15</v>
      </c>
      <c r="D13" s="1462">
        <f>+D14+D34+D37</f>
        <v>51272894218</v>
      </c>
      <c r="E13" s="1462">
        <f>+E14+E34+E37</f>
        <v>50934916961</v>
      </c>
      <c r="F13" s="1462">
        <f>+F14+F34+F37</f>
        <v>41387937852</v>
      </c>
      <c r="G13" s="1462">
        <f>+G14+G34+G37</f>
        <v>40033752515</v>
      </c>
      <c r="H13" s="1463">
        <f>+H14+H34+H37</f>
        <v>39404323315</v>
      </c>
    </row>
    <row r="14" spans="1:8" ht="14.25" customHeight="1" x14ac:dyDescent="0.3">
      <c r="A14" s="1371">
        <v>101</v>
      </c>
      <c r="B14" s="1372"/>
      <c r="C14" s="1377" t="s">
        <v>16</v>
      </c>
      <c r="D14" s="1462">
        <f>+D15+D19+D22+D30+D33</f>
        <v>32412518682</v>
      </c>
      <c r="E14" s="1462">
        <f>+E15+E19+E22+E30+E33</f>
        <v>32338972839</v>
      </c>
      <c r="F14" s="1462">
        <f>+F15+F19+F22+F30+F33</f>
        <v>24973697973</v>
      </c>
      <c r="G14" s="1462">
        <f>+G15+G19+G22+G30+G33</f>
        <v>24973697973</v>
      </c>
      <c r="H14" s="1463">
        <f>+H15+H19+H22+H30+H33</f>
        <v>24973697973</v>
      </c>
    </row>
    <row r="15" spans="1:8" ht="15.6" x14ac:dyDescent="0.3">
      <c r="A15" s="1371">
        <v>1011</v>
      </c>
      <c r="B15" s="1372"/>
      <c r="C15" s="1377" t="s">
        <v>126</v>
      </c>
      <c r="D15" s="1462">
        <f>SUM(D16:D18)</f>
        <v>22306663901</v>
      </c>
      <c r="E15" s="1462">
        <f>SUM(E16:E18)</f>
        <v>22306663901</v>
      </c>
      <c r="F15" s="1462">
        <f>SUM(F16:F18)</f>
        <v>18989680967</v>
      </c>
      <c r="G15" s="1462">
        <f>SUM(G16:G18)</f>
        <v>18989680967</v>
      </c>
      <c r="H15" s="1463">
        <f>SUM(H16:H18)</f>
        <v>18989680967</v>
      </c>
    </row>
    <row r="16" spans="1:8" ht="15.6" x14ac:dyDescent="0.3">
      <c r="A16" s="1371">
        <v>10111</v>
      </c>
      <c r="B16" s="1372">
        <v>20</v>
      </c>
      <c r="C16" s="1377" t="s">
        <v>18</v>
      </c>
      <c r="D16" s="1462">
        <v>20949262542</v>
      </c>
      <c r="E16" s="1462">
        <v>20949262542</v>
      </c>
      <c r="F16" s="1462">
        <v>17987836969</v>
      </c>
      <c r="G16" s="1462">
        <v>17987836969</v>
      </c>
      <c r="H16" s="1463">
        <v>17987836969</v>
      </c>
    </row>
    <row r="17" spans="1:8" ht="15.6" x14ac:dyDescent="0.3">
      <c r="A17" s="1371">
        <v>10112</v>
      </c>
      <c r="B17" s="1372">
        <v>20</v>
      </c>
      <c r="C17" s="1377" t="s">
        <v>19</v>
      </c>
      <c r="D17" s="1462">
        <v>1165781221</v>
      </c>
      <c r="E17" s="1462">
        <v>1165781221</v>
      </c>
      <c r="F17" s="1462">
        <v>941446787</v>
      </c>
      <c r="G17" s="1462">
        <v>941446787</v>
      </c>
      <c r="H17" s="1463">
        <v>941446787</v>
      </c>
    </row>
    <row r="18" spans="1:8" ht="20.25" customHeight="1" x14ac:dyDescent="0.3">
      <c r="A18" s="1371">
        <v>10114</v>
      </c>
      <c r="B18" s="1372">
        <v>20</v>
      </c>
      <c r="C18" s="1377" t="s">
        <v>20</v>
      </c>
      <c r="D18" s="1464">
        <v>191620138</v>
      </c>
      <c r="E18" s="1464">
        <v>191620138</v>
      </c>
      <c r="F18" s="1464">
        <v>60397211</v>
      </c>
      <c r="G18" s="1462">
        <v>60397211</v>
      </c>
      <c r="H18" s="1463">
        <v>60397211</v>
      </c>
    </row>
    <row r="19" spans="1:8" ht="15.6" x14ac:dyDescent="0.3">
      <c r="A19" s="1371">
        <v>1014</v>
      </c>
      <c r="B19" s="1372"/>
      <c r="C19" s="1377" t="s">
        <v>21</v>
      </c>
      <c r="D19" s="1464">
        <f>SUM(D20:D21)</f>
        <v>3982510564</v>
      </c>
      <c r="E19" s="1464">
        <f>SUM(E20:E21)</f>
        <v>3908964721</v>
      </c>
      <c r="F19" s="1464">
        <f>SUM(F20:F21)</f>
        <v>3182376176</v>
      </c>
      <c r="G19" s="1462">
        <f>SUM(G20:G21)</f>
        <v>3182376176</v>
      </c>
      <c r="H19" s="1463">
        <f>SUM(H20:H21)</f>
        <v>3182376176</v>
      </c>
    </row>
    <row r="20" spans="1:8" ht="15.6" x14ac:dyDescent="0.3">
      <c r="A20" s="1371">
        <v>10141</v>
      </c>
      <c r="B20" s="1372">
        <v>20</v>
      </c>
      <c r="C20" s="1377" t="s">
        <v>22</v>
      </c>
      <c r="D20" s="1464">
        <v>777355830</v>
      </c>
      <c r="E20" s="1464">
        <v>777355830</v>
      </c>
      <c r="F20" s="1464">
        <v>668702692</v>
      </c>
      <c r="G20" s="1462">
        <v>668702692</v>
      </c>
      <c r="H20" s="1463">
        <v>668702692</v>
      </c>
    </row>
    <row r="21" spans="1:8" ht="15.6" x14ac:dyDescent="0.3">
      <c r="A21" s="1371">
        <v>10142</v>
      </c>
      <c r="B21" s="1372">
        <v>20</v>
      </c>
      <c r="C21" s="1377" t="s">
        <v>23</v>
      </c>
      <c r="D21" s="1464">
        <v>3205154734</v>
      </c>
      <c r="E21" s="1464">
        <v>3131608891</v>
      </c>
      <c r="F21" s="1464">
        <v>2513673484</v>
      </c>
      <c r="G21" s="1462">
        <v>2513673484</v>
      </c>
      <c r="H21" s="1463">
        <v>2513673484</v>
      </c>
    </row>
    <row r="22" spans="1:8" ht="15.75" customHeight="1" x14ac:dyDescent="0.3">
      <c r="A22" s="1371">
        <v>1015</v>
      </c>
      <c r="B22" s="1372"/>
      <c r="C22" s="1377" t="s">
        <v>24</v>
      </c>
      <c r="D22" s="1464">
        <f>SUM(D23:D29)</f>
        <v>5062281357</v>
      </c>
      <c r="E22" s="1464">
        <f>SUM(E23:E29)</f>
        <v>5062281357</v>
      </c>
      <c r="F22" s="1464">
        <f>SUM(F23:F29)</f>
        <v>2532086671</v>
      </c>
      <c r="G22" s="1462">
        <f>SUM(G23:G29)</f>
        <v>2532086671</v>
      </c>
      <c r="H22" s="1463">
        <f>SUM(H23:H29)</f>
        <v>2532086671</v>
      </c>
    </row>
    <row r="23" spans="1:8" ht="15.6" x14ac:dyDescent="0.3">
      <c r="A23" s="1371">
        <v>10152</v>
      </c>
      <c r="B23" s="1372">
        <v>20</v>
      </c>
      <c r="C23" s="1377" t="s">
        <v>25</v>
      </c>
      <c r="D23" s="1464">
        <v>731342122</v>
      </c>
      <c r="E23" s="1464">
        <v>731342122</v>
      </c>
      <c r="F23" s="1464">
        <v>548845443</v>
      </c>
      <c r="G23" s="1462">
        <v>548845443</v>
      </c>
      <c r="H23" s="1463">
        <v>548845443</v>
      </c>
    </row>
    <row r="24" spans="1:8" ht="15.6" x14ac:dyDescent="0.3">
      <c r="A24" s="1371">
        <v>10155</v>
      </c>
      <c r="B24" s="1372">
        <v>20</v>
      </c>
      <c r="C24" s="1377" t="s">
        <v>26</v>
      </c>
      <c r="D24" s="1464">
        <v>152324729</v>
      </c>
      <c r="E24" s="1464">
        <v>152324729</v>
      </c>
      <c r="F24" s="1464">
        <v>91872567</v>
      </c>
      <c r="G24" s="1462">
        <v>91872567</v>
      </c>
      <c r="H24" s="1463">
        <v>91872567</v>
      </c>
    </row>
    <row r="25" spans="1:8" ht="15.6" x14ac:dyDescent="0.3">
      <c r="A25" s="1371">
        <v>101512</v>
      </c>
      <c r="B25" s="1372">
        <v>20</v>
      </c>
      <c r="C25" s="1377" t="s">
        <v>127</v>
      </c>
      <c r="D25" s="1464">
        <v>2100000</v>
      </c>
      <c r="E25" s="1464">
        <v>2100000</v>
      </c>
      <c r="F25" s="1464">
        <v>1555429</v>
      </c>
      <c r="G25" s="1462">
        <v>1555429</v>
      </c>
      <c r="H25" s="1463">
        <v>1555429</v>
      </c>
    </row>
    <row r="26" spans="1:8" ht="15.6" x14ac:dyDescent="0.3">
      <c r="A26" s="1371">
        <v>101514</v>
      </c>
      <c r="B26" s="1372">
        <v>20</v>
      </c>
      <c r="C26" s="1377" t="s">
        <v>128</v>
      </c>
      <c r="D26" s="1462">
        <v>1012895274</v>
      </c>
      <c r="E26" s="1462">
        <v>1012895274</v>
      </c>
      <c r="F26" s="1464">
        <v>1001421232</v>
      </c>
      <c r="G26" s="1464">
        <v>1001421232</v>
      </c>
      <c r="H26" s="1465">
        <v>1001421232</v>
      </c>
    </row>
    <row r="27" spans="1:8" ht="15.6" x14ac:dyDescent="0.3">
      <c r="A27" s="1371">
        <v>101515</v>
      </c>
      <c r="B27" s="1372">
        <v>20</v>
      </c>
      <c r="C27" s="1377" t="s">
        <v>28</v>
      </c>
      <c r="D27" s="1462">
        <v>1012389369</v>
      </c>
      <c r="E27" s="1462">
        <v>1012389369</v>
      </c>
      <c r="F27" s="1462">
        <v>765521284</v>
      </c>
      <c r="G27" s="1462">
        <v>765521284</v>
      </c>
      <c r="H27" s="1463">
        <v>765521284</v>
      </c>
    </row>
    <row r="28" spans="1:8" ht="15.6" x14ac:dyDescent="0.3">
      <c r="A28" s="1371">
        <v>101516</v>
      </c>
      <c r="B28" s="1372">
        <v>20</v>
      </c>
      <c r="C28" s="1377" t="s">
        <v>29</v>
      </c>
      <c r="D28" s="1462">
        <v>2083250411</v>
      </c>
      <c r="E28" s="1462">
        <v>2083250411</v>
      </c>
      <c r="F28" s="1462">
        <v>78486577</v>
      </c>
      <c r="G28" s="1462">
        <v>78486577</v>
      </c>
      <c r="H28" s="1463">
        <v>78486577</v>
      </c>
    </row>
    <row r="29" spans="1:8" ht="15.6" x14ac:dyDescent="0.3">
      <c r="A29" s="1371">
        <v>101592</v>
      </c>
      <c r="B29" s="1372">
        <v>20</v>
      </c>
      <c r="C29" s="1377" t="s">
        <v>129</v>
      </c>
      <c r="D29" s="1462">
        <v>67979452</v>
      </c>
      <c r="E29" s="1462">
        <v>67979452</v>
      </c>
      <c r="F29" s="1462">
        <v>44384139</v>
      </c>
      <c r="G29" s="1462">
        <v>44384139</v>
      </c>
      <c r="H29" s="1463">
        <v>44384139</v>
      </c>
    </row>
    <row r="30" spans="1:8" ht="31.2" x14ac:dyDescent="0.3">
      <c r="A30" s="1371">
        <v>1019</v>
      </c>
      <c r="B30" s="1372"/>
      <c r="C30" s="1377" t="s">
        <v>31</v>
      </c>
      <c r="D30" s="1462">
        <f>+D31+D32</f>
        <v>463188764</v>
      </c>
      <c r="E30" s="1462">
        <f>+E31+E32</f>
        <v>463188764</v>
      </c>
      <c r="F30" s="1462">
        <f>+F31+F32</f>
        <v>269554159</v>
      </c>
      <c r="G30" s="1462">
        <f>+G31+G32</f>
        <v>269554159</v>
      </c>
      <c r="H30" s="1463">
        <f>+H31+H32</f>
        <v>269554159</v>
      </c>
    </row>
    <row r="31" spans="1:8" ht="15.6" x14ac:dyDescent="0.3">
      <c r="A31" s="1371">
        <v>10191</v>
      </c>
      <c r="B31" s="1372">
        <v>20</v>
      </c>
      <c r="C31" s="1377" t="s">
        <v>32</v>
      </c>
      <c r="D31" s="1462">
        <v>89432861</v>
      </c>
      <c r="E31" s="1462">
        <v>89432861</v>
      </c>
      <c r="F31" s="1462">
        <v>74404717</v>
      </c>
      <c r="G31" s="1462">
        <v>74404717</v>
      </c>
      <c r="H31" s="1463">
        <v>74404717</v>
      </c>
    </row>
    <row r="32" spans="1:8" ht="15.6" x14ac:dyDescent="0.3">
      <c r="A32" s="1371">
        <v>10193</v>
      </c>
      <c r="B32" s="1372">
        <v>20</v>
      </c>
      <c r="C32" s="1377" t="s">
        <v>33</v>
      </c>
      <c r="D32" s="1462">
        <v>373755903</v>
      </c>
      <c r="E32" s="1462">
        <v>373755903</v>
      </c>
      <c r="F32" s="1462">
        <v>195149442</v>
      </c>
      <c r="G32" s="1462">
        <v>195149442</v>
      </c>
      <c r="H32" s="1463">
        <v>195149442</v>
      </c>
    </row>
    <row r="33" spans="1:8" ht="30.75" customHeight="1" x14ac:dyDescent="0.3">
      <c r="A33" s="1371">
        <v>10110</v>
      </c>
      <c r="B33" s="1372">
        <v>20</v>
      </c>
      <c r="C33" s="1377" t="s">
        <v>130</v>
      </c>
      <c r="D33" s="1466">
        <v>597874096</v>
      </c>
      <c r="E33" s="1462">
        <v>597874096</v>
      </c>
      <c r="F33" s="1462">
        <v>0</v>
      </c>
      <c r="G33" s="1462">
        <v>0</v>
      </c>
      <c r="H33" s="1463">
        <v>0</v>
      </c>
    </row>
    <row r="34" spans="1:8" ht="15.6" x14ac:dyDescent="0.3">
      <c r="A34" s="1371">
        <v>102</v>
      </c>
      <c r="B34" s="1372"/>
      <c r="C34" s="1377" t="s">
        <v>34</v>
      </c>
      <c r="D34" s="1464">
        <f>SUM(D35:D36)</f>
        <v>8911457434</v>
      </c>
      <c r="E34" s="1464">
        <f>SUM(E35:E36)</f>
        <v>8647026020</v>
      </c>
      <c r="F34" s="1464">
        <f>SUM(F35:F36)</f>
        <v>8287531948</v>
      </c>
      <c r="G34" s="1464">
        <f>SUM(G35:G36)</f>
        <v>6933346611</v>
      </c>
      <c r="H34" s="1465">
        <f>SUM(H35:H36)</f>
        <v>6933346611</v>
      </c>
    </row>
    <row r="35" spans="1:8" ht="15.6" x14ac:dyDescent="0.3">
      <c r="A35" s="1371">
        <v>10212</v>
      </c>
      <c r="B35" s="1372">
        <v>20</v>
      </c>
      <c r="C35" s="1377" t="s">
        <v>35</v>
      </c>
      <c r="D35" s="1462">
        <v>590000000</v>
      </c>
      <c r="E35" s="1462">
        <v>378501438</v>
      </c>
      <c r="F35" s="1462">
        <v>337363876</v>
      </c>
      <c r="G35" s="1462">
        <v>47363876</v>
      </c>
      <c r="H35" s="1463">
        <v>47363876</v>
      </c>
    </row>
    <row r="36" spans="1:8" ht="15.6" x14ac:dyDescent="0.3">
      <c r="A36" s="1371">
        <v>10214</v>
      </c>
      <c r="B36" s="1372">
        <v>20</v>
      </c>
      <c r="C36" s="1377" t="s">
        <v>36</v>
      </c>
      <c r="D36" s="1462">
        <v>8321457434</v>
      </c>
      <c r="E36" s="1462">
        <v>8268524582</v>
      </c>
      <c r="F36" s="1462">
        <v>7950168072</v>
      </c>
      <c r="G36" s="1462">
        <v>6885982735</v>
      </c>
      <c r="H36" s="1463">
        <v>6885982735</v>
      </c>
    </row>
    <row r="37" spans="1:8" ht="31.5" customHeight="1" x14ac:dyDescent="0.3">
      <c r="A37" s="1371">
        <v>105</v>
      </c>
      <c r="B37" s="1372"/>
      <c r="C37" s="1377" t="s">
        <v>131</v>
      </c>
      <c r="D37" s="1462">
        <f>+D38+D42+D46+D47</f>
        <v>9948918102</v>
      </c>
      <c r="E37" s="1462">
        <f>+E38+E42+E46+E47</f>
        <v>9948918102</v>
      </c>
      <c r="F37" s="1462">
        <f>+F38+F42+F46+F47</f>
        <v>8126707931</v>
      </c>
      <c r="G37" s="1462">
        <f>+G38+G42+G46+G47</f>
        <v>8126707931</v>
      </c>
      <c r="H37" s="1463">
        <f>+H38+H42+H46+H47</f>
        <v>7497278731</v>
      </c>
    </row>
    <row r="38" spans="1:8" ht="15.6" x14ac:dyDescent="0.3">
      <c r="A38" s="1371">
        <v>1051</v>
      </c>
      <c r="B38" s="1372"/>
      <c r="C38" s="1377" t="s">
        <v>38</v>
      </c>
      <c r="D38" s="1462">
        <f>SUM(D39:D41)</f>
        <v>4742834636</v>
      </c>
      <c r="E38" s="1462">
        <f>SUM(E39:E41)</f>
        <v>4742834636</v>
      </c>
      <c r="F38" s="1462">
        <f>SUM(F39:F41)</f>
        <v>4028868729</v>
      </c>
      <c r="G38" s="1462">
        <f>SUM(G39:G41)</f>
        <v>4028868729</v>
      </c>
      <c r="H38" s="1463">
        <f>SUM(H39:H41)</f>
        <v>3620848529</v>
      </c>
    </row>
    <row r="39" spans="1:8" ht="15.6" x14ac:dyDescent="0.3">
      <c r="A39" s="1371">
        <v>10511</v>
      </c>
      <c r="B39" s="1372">
        <v>20</v>
      </c>
      <c r="C39" s="1377" t="s">
        <v>39</v>
      </c>
      <c r="D39" s="1462">
        <v>1083567095</v>
      </c>
      <c r="E39" s="1462">
        <v>1083567095</v>
      </c>
      <c r="F39" s="1462">
        <v>860090800</v>
      </c>
      <c r="G39" s="1462">
        <v>860090800</v>
      </c>
      <c r="H39" s="1463">
        <v>776539900</v>
      </c>
    </row>
    <row r="40" spans="1:8" ht="31.2" x14ac:dyDescent="0.3">
      <c r="A40" s="1371">
        <v>10513</v>
      </c>
      <c r="B40" s="1372">
        <v>20</v>
      </c>
      <c r="C40" s="1377" t="s">
        <v>132</v>
      </c>
      <c r="D40" s="1462">
        <v>1750775142</v>
      </c>
      <c r="E40" s="1462">
        <v>1750775142</v>
      </c>
      <c r="F40" s="1462">
        <v>1435821104</v>
      </c>
      <c r="G40" s="1462">
        <v>1435821104</v>
      </c>
      <c r="H40" s="1463">
        <v>1290559804</v>
      </c>
    </row>
    <row r="41" spans="1:8" ht="15.6" x14ac:dyDescent="0.3">
      <c r="A41" s="1371">
        <v>10514</v>
      </c>
      <c r="B41" s="1372">
        <v>20</v>
      </c>
      <c r="C41" s="1377" t="s">
        <v>41</v>
      </c>
      <c r="D41" s="1462">
        <v>1908492399</v>
      </c>
      <c r="E41" s="1462">
        <v>1908492399</v>
      </c>
      <c r="F41" s="1462">
        <v>1732956825</v>
      </c>
      <c r="G41" s="1462">
        <v>1732956825</v>
      </c>
      <c r="H41" s="1463">
        <v>1553748825</v>
      </c>
    </row>
    <row r="42" spans="1:8" ht="15.6" x14ac:dyDescent="0.3">
      <c r="A42" s="1371">
        <v>1052</v>
      </c>
      <c r="B42" s="1372"/>
      <c r="C42" s="1377" t="s">
        <v>133</v>
      </c>
      <c r="D42" s="1462">
        <f>+D43+D44+D45</f>
        <v>3880944317</v>
      </c>
      <c r="E42" s="1462">
        <f>+E43+E44+E45</f>
        <v>3880944317</v>
      </c>
      <c r="F42" s="1462">
        <f>+F43+F44+F45</f>
        <v>3022640692</v>
      </c>
      <c r="G42" s="1462">
        <f>+G43+G44+G45</f>
        <v>3022640692</v>
      </c>
      <c r="H42" s="1463">
        <f>+H43+H44+H45</f>
        <v>2905681592</v>
      </c>
    </row>
    <row r="43" spans="1:8" ht="15.6" x14ac:dyDescent="0.3">
      <c r="A43" s="1371">
        <v>10522</v>
      </c>
      <c r="B43" s="1372">
        <v>20</v>
      </c>
      <c r="C43" s="1377" t="s">
        <v>43</v>
      </c>
      <c r="D43" s="1462">
        <v>2449227153</v>
      </c>
      <c r="E43" s="1462">
        <v>2449227153</v>
      </c>
      <c r="F43" s="1462">
        <v>1928009040</v>
      </c>
      <c r="G43" s="1462">
        <v>1928009040</v>
      </c>
      <c r="H43" s="1463">
        <v>1928009040</v>
      </c>
    </row>
    <row r="44" spans="1:8" ht="31.2" x14ac:dyDescent="0.3">
      <c r="A44" s="1371">
        <v>10523</v>
      </c>
      <c r="B44" s="1372">
        <v>20</v>
      </c>
      <c r="C44" s="1377" t="s">
        <v>44</v>
      </c>
      <c r="D44" s="1462">
        <v>1298733145</v>
      </c>
      <c r="E44" s="1462">
        <v>1298733145</v>
      </c>
      <c r="F44" s="1462">
        <v>994558036</v>
      </c>
      <c r="G44" s="1462">
        <v>994558036</v>
      </c>
      <c r="H44" s="1463">
        <v>888150136</v>
      </c>
    </row>
    <row r="45" spans="1:8" ht="46.8" x14ac:dyDescent="0.3">
      <c r="A45" s="1371">
        <v>10527</v>
      </c>
      <c r="B45" s="1372">
        <v>20</v>
      </c>
      <c r="C45" s="1377" t="s">
        <v>134</v>
      </c>
      <c r="D45" s="1462">
        <v>132984019</v>
      </c>
      <c r="E45" s="1462">
        <v>132984019</v>
      </c>
      <c r="F45" s="1462">
        <v>100073616</v>
      </c>
      <c r="G45" s="1462">
        <v>100073616</v>
      </c>
      <c r="H45" s="1463">
        <v>89522416</v>
      </c>
    </row>
    <row r="46" spans="1:8" ht="15.6" x14ac:dyDescent="0.3">
      <c r="A46" s="1371">
        <v>1056</v>
      </c>
      <c r="B46" s="1372">
        <v>20</v>
      </c>
      <c r="C46" s="1377" t="s">
        <v>46</v>
      </c>
      <c r="D46" s="1462">
        <v>792189259</v>
      </c>
      <c r="E46" s="1462">
        <v>792189259</v>
      </c>
      <c r="F46" s="1462">
        <v>645100770</v>
      </c>
      <c r="G46" s="1462">
        <v>645100770</v>
      </c>
      <c r="H46" s="1463">
        <v>582432570</v>
      </c>
    </row>
    <row r="47" spans="1:8" ht="16.2" thickBot="1" x14ac:dyDescent="0.35">
      <c r="A47" s="1379">
        <v>1057</v>
      </c>
      <c r="B47" s="1380">
        <v>20</v>
      </c>
      <c r="C47" s="1421" t="s">
        <v>47</v>
      </c>
      <c r="D47" s="1467">
        <v>532949890</v>
      </c>
      <c r="E47" s="1467">
        <v>532949890</v>
      </c>
      <c r="F47" s="1467">
        <v>430097740</v>
      </c>
      <c r="G47" s="1467">
        <v>430097740</v>
      </c>
      <c r="H47" s="1468">
        <v>388316040</v>
      </c>
    </row>
    <row r="48" spans="1:8" ht="6" customHeight="1" thickBot="1" x14ac:dyDescent="0.35">
      <c r="A48" s="1385"/>
      <c r="B48" s="1386"/>
      <c r="C48" s="1422"/>
      <c r="D48" s="1469"/>
      <c r="E48" s="1469"/>
      <c r="F48" s="1389"/>
      <c r="G48" s="1469"/>
      <c r="H48" s="1470"/>
    </row>
    <row r="49" spans="1:8" x14ac:dyDescent="0.3">
      <c r="A49" s="2034" t="s">
        <v>1</v>
      </c>
      <c r="B49" s="2035"/>
      <c r="C49" s="2035"/>
      <c r="D49" s="2035"/>
      <c r="E49" s="2035"/>
      <c r="F49" s="2035"/>
      <c r="G49" s="2035"/>
      <c r="H49" s="2036"/>
    </row>
    <row r="50" spans="1:8" x14ac:dyDescent="0.3">
      <c r="A50" s="2031" t="s">
        <v>115</v>
      </c>
      <c r="B50" s="2032"/>
      <c r="C50" s="2032"/>
      <c r="D50" s="2032"/>
      <c r="E50" s="2032"/>
      <c r="F50" s="2032"/>
      <c r="G50" s="2032"/>
      <c r="H50" s="2033"/>
    </row>
    <row r="51" spans="1:8" hidden="1" x14ac:dyDescent="0.3">
      <c r="A51" s="1347"/>
      <c r="H51" s="1350"/>
    </row>
    <row r="52" spans="1:8" x14ac:dyDescent="0.3">
      <c r="A52" s="1351" t="s">
        <v>0</v>
      </c>
      <c r="D52" s="1471"/>
      <c r="H52" s="1350"/>
    </row>
    <row r="53" spans="1:8" ht="1.5" customHeight="1" x14ac:dyDescent="0.3">
      <c r="A53" s="1347"/>
      <c r="H53" s="1352"/>
    </row>
    <row r="54" spans="1:8" ht="21" customHeight="1" thickBot="1" x14ac:dyDescent="0.35">
      <c r="A54" s="1347" t="s">
        <v>116</v>
      </c>
      <c r="C54" s="1400" t="s">
        <v>4</v>
      </c>
      <c r="E54" s="1348" t="str">
        <f>E7</f>
        <v>MES:</v>
      </c>
      <c r="F54" s="1348" t="str">
        <f>F7</f>
        <v>OCTUBRE</v>
      </c>
      <c r="G54" s="1348" t="str">
        <f>G7</f>
        <v xml:space="preserve">                                VIGENCIA FISCAL:      2017</v>
      </c>
      <c r="H54" s="1350"/>
    </row>
    <row r="55" spans="1:8" ht="28.5" hidden="1" customHeight="1" thickBot="1" x14ac:dyDescent="0.35">
      <c r="A55" s="1347"/>
      <c r="H55" s="1350"/>
    </row>
    <row r="56" spans="1:8" ht="15" thickBot="1" x14ac:dyDescent="0.35">
      <c r="A56" s="1472"/>
      <c r="B56" s="1473"/>
      <c r="C56" s="1474"/>
      <c r="D56" s="1475"/>
      <c r="E56" s="1475"/>
      <c r="F56" s="1475"/>
      <c r="G56" s="1475"/>
      <c r="H56" s="1476"/>
    </row>
    <row r="57" spans="1:8" ht="33.75" customHeight="1" thickBot="1" x14ac:dyDescent="0.35">
      <c r="A57" s="1477" t="s">
        <v>119</v>
      </c>
      <c r="B57" s="1478"/>
      <c r="C57" s="1479" t="s">
        <v>120</v>
      </c>
      <c r="D57" s="1480" t="s">
        <v>121</v>
      </c>
      <c r="E57" s="1480" t="s">
        <v>122</v>
      </c>
      <c r="F57" s="1480" t="s">
        <v>123</v>
      </c>
      <c r="G57" s="1480" t="s">
        <v>124</v>
      </c>
      <c r="H57" s="1481" t="s">
        <v>125</v>
      </c>
    </row>
    <row r="58" spans="1:8" ht="31.5" customHeight="1" x14ac:dyDescent="0.3">
      <c r="A58" s="1390">
        <v>2</v>
      </c>
      <c r="B58" s="1391"/>
      <c r="C58" s="1418" t="s">
        <v>48</v>
      </c>
      <c r="D58" s="1482">
        <f>+D59</f>
        <v>8304006708</v>
      </c>
      <c r="E58" s="1482">
        <f>+E59</f>
        <v>8280190943.5900002</v>
      </c>
      <c r="F58" s="1482">
        <f>+F59</f>
        <v>8250607818.6599998</v>
      </c>
      <c r="G58" s="1482">
        <f>+G59</f>
        <v>6848254901.3599997</v>
      </c>
      <c r="H58" s="1483">
        <f>+H59</f>
        <v>6848254901.3599997</v>
      </c>
    </row>
    <row r="59" spans="1:8" ht="15.6" x14ac:dyDescent="0.3">
      <c r="A59" s="1371">
        <v>20</v>
      </c>
      <c r="B59" s="1372"/>
      <c r="C59" s="1377" t="s">
        <v>48</v>
      </c>
      <c r="D59" s="1462">
        <f>+D65+D60</f>
        <v>8304006708</v>
      </c>
      <c r="E59" s="1462">
        <f>+E65+E60</f>
        <v>8280190943.5900002</v>
      </c>
      <c r="F59" s="1462">
        <f>+F65+F60</f>
        <v>8250607818.6599998</v>
      </c>
      <c r="G59" s="1462">
        <f>+G65+G60</f>
        <v>6848254901.3599997</v>
      </c>
      <c r="H59" s="1463">
        <f>+H65+H60</f>
        <v>6848254901.3599997</v>
      </c>
    </row>
    <row r="60" spans="1:8" ht="20.25" customHeight="1" x14ac:dyDescent="0.3">
      <c r="A60" s="1371">
        <v>203</v>
      </c>
      <c r="B60" s="1372"/>
      <c r="C60" s="1377" t="s">
        <v>135</v>
      </c>
      <c r="D60" s="1462">
        <f>+D61</f>
        <v>0</v>
      </c>
      <c r="E60" s="1462">
        <f>+E61</f>
        <v>0</v>
      </c>
      <c r="F60" s="1462">
        <f>+F61</f>
        <v>0</v>
      </c>
      <c r="G60" s="1462">
        <f>+G61</f>
        <v>0</v>
      </c>
      <c r="H60" s="1463">
        <f>+H61</f>
        <v>0</v>
      </c>
    </row>
    <row r="61" spans="1:8" ht="15.6" x14ac:dyDescent="0.3">
      <c r="A61" s="1371">
        <v>20350</v>
      </c>
      <c r="B61" s="1372"/>
      <c r="C61" s="1377" t="s">
        <v>136</v>
      </c>
      <c r="D61" s="1464">
        <f>+D62+D63+D64</f>
        <v>0</v>
      </c>
      <c r="E61" s="1464">
        <f>+E62+E63+E64</f>
        <v>0</v>
      </c>
      <c r="F61" s="1464">
        <f>+F62+F63+F64</f>
        <v>0</v>
      </c>
      <c r="G61" s="1464">
        <f>+G62+G63+G64</f>
        <v>0</v>
      </c>
      <c r="H61" s="1463">
        <f>+H62+H63+H64</f>
        <v>0</v>
      </c>
    </row>
    <row r="62" spans="1:8" ht="21" customHeight="1" x14ac:dyDescent="0.3">
      <c r="A62" s="1371">
        <v>203502</v>
      </c>
      <c r="B62" s="1372">
        <v>20</v>
      </c>
      <c r="C62" s="1377" t="s">
        <v>137</v>
      </c>
      <c r="D62" s="1464">
        <v>0</v>
      </c>
      <c r="E62" s="1464">
        <v>0</v>
      </c>
      <c r="F62" s="1464">
        <v>0</v>
      </c>
      <c r="G62" s="1464">
        <v>0</v>
      </c>
      <c r="H62" s="1463">
        <v>0</v>
      </c>
    </row>
    <row r="63" spans="1:8" ht="21" customHeight="1" x14ac:dyDescent="0.3">
      <c r="A63" s="1371">
        <v>203503</v>
      </c>
      <c r="B63" s="1372">
        <v>20</v>
      </c>
      <c r="C63" s="1377" t="s">
        <v>138</v>
      </c>
      <c r="D63" s="1464">
        <v>0</v>
      </c>
      <c r="E63" s="1464">
        <v>0</v>
      </c>
      <c r="F63" s="1464">
        <v>0</v>
      </c>
      <c r="G63" s="1464">
        <v>0</v>
      </c>
      <c r="H63" s="1463">
        <v>0</v>
      </c>
    </row>
    <row r="64" spans="1:8" ht="21" customHeight="1" x14ac:dyDescent="0.3">
      <c r="A64" s="1371">
        <v>2035090</v>
      </c>
      <c r="B64" s="1372">
        <v>20</v>
      </c>
      <c r="C64" s="1377" t="s">
        <v>139</v>
      </c>
      <c r="D64" s="1464">
        <v>0</v>
      </c>
      <c r="E64" s="1464">
        <v>0</v>
      </c>
      <c r="F64" s="1464">
        <v>0</v>
      </c>
      <c r="G64" s="1464">
        <v>0</v>
      </c>
      <c r="H64" s="1463">
        <v>0</v>
      </c>
    </row>
    <row r="65" spans="1:8" ht="21.75" customHeight="1" x14ac:dyDescent="0.3">
      <c r="A65" s="1371">
        <v>204</v>
      </c>
      <c r="B65" s="1372"/>
      <c r="C65" s="1377" t="s">
        <v>49</v>
      </c>
      <c r="D65" s="1464">
        <f>+D69+D66+D75+D91+D94+D96+D101+D105+D110+D111+D115+D107</f>
        <v>8304006708</v>
      </c>
      <c r="E65" s="1464">
        <f>+E69+E66+E75+E91+E94+E96+E101+E105+E110+E111+E115+E107</f>
        <v>8280190943.5900002</v>
      </c>
      <c r="F65" s="1464">
        <f>+F69+F66+F75+F91+F94+F96+F101+F105+F110+F111+F115+F107</f>
        <v>8250607818.6599998</v>
      </c>
      <c r="G65" s="1464">
        <f>+G69+G66+G75+G91+G94+G96+G101+G105+G110+G111+G115+G107</f>
        <v>6848254901.3599997</v>
      </c>
      <c r="H65" s="1463">
        <f>+H69+H66+H75+H91+H94+H96+H101+H105+H110+H111+H115+H107</f>
        <v>6848254901.3599997</v>
      </c>
    </row>
    <row r="66" spans="1:8" ht="22.5" customHeight="1" x14ac:dyDescent="0.3">
      <c r="A66" s="1371">
        <v>2041</v>
      </c>
      <c r="B66" s="1372"/>
      <c r="C66" s="1377" t="s">
        <v>140</v>
      </c>
      <c r="D66" s="1462">
        <f>SUM(D67:D68)</f>
        <v>13051950</v>
      </c>
      <c r="E66" s="1462">
        <f>SUM(E67:E68)</f>
        <v>9557469</v>
      </c>
      <c r="F66" s="1462">
        <f>SUM(F67:F68)</f>
        <v>9557469</v>
      </c>
      <c r="G66" s="1462">
        <f>SUM(G67:G68)</f>
        <v>9557469</v>
      </c>
      <c r="H66" s="1463">
        <f>SUM(H67:H68)</f>
        <v>9557469</v>
      </c>
    </row>
    <row r="67" spans="1:8" ht="24.75" customHeight="1" x14ac:dyDescent="0.3">
      <c r="A67" s="1371">
        <v>20418</v>
      </c>
      <c r="B67" s="1372">
        <v>20</v>
      </c>
      <c r="C67" s="1377" t="s">
        <v>141</v>
      </c>
      <c r="D67" s="1462">
        <v>6000000</v>
      </c>
      <c r="E67" s="1462">
        <v>4005619</v>
      </c>
      <c r="F67" s="1462">
        <v>4005619</v>
      </c>
      <c r="G67" s="1462">
        <v>4005619</v>
      </c>
      <c r="H67" s="1463">
        <v>4005619</v>
      </c>
    </row>
    <row r="68" spans="1:8" ht="25.5" customHeight="1" x14ac:dyDescent="0.3">
      <c r="A68" s="1371">
        <v>204125</v>
      </c>
      <c r="B68" s="1372">
        <v>20</v>
      </c>
      <c r="C68" s="1377" t="s">
        <v>142</v>
      </c>
      <c r="D68" s="1464">
        <v>7051950</v>
      </c>
      <c r="E68" s="1464">
        <v>5551850</v>
      </c>
      <c r="F68" s="1462">
        <v>5551850</v>
      </c>
      <c r="G68" s="1462">
        <v>5551850</v>
      </c>
      <c r="H68" s="1463">
        <v>5551850</v>
      </c>
    </row>
    <row r="69" spans="1:8" ht="31.5" customHeight="1" x14ac:dyDescent="0.3">
      <c r="A69" s="1371">
        <v>2044</v>
      </c>
      <c r="B69" s="1372"/>
      <c r="C69" s="1377" t="s">
        <v>50</v>
      </c>
      <c r="D69" s="1462">
        <f>SUM(D70:D74)</f>
        <v>89841154</v>
      </c>
      <c r="E69" s="1462">
        <f>SUM(E70:E74)</f>
        <v>77323385.590000004</v>
      </c>
      <c r="F69" s="1462">
        <f>SUM(F70:F74)</f>
        <v>77323187.590000004</v>
      </c>
      <c r="G69" s="1462">
        <f>SUM(G70:G74)</f>
        <v>64513283.18</v>
      </c>
      <c r="H69" s="1463">
        <f>SUM(H70:H74)</f>
        <v>64513283.18</v>
      </c>
    </row>
    <row r="70" spans="1:8" ht="31.5" customHeight="1" x14ac:dyDescent="0.3">
      <c r="A70" s="1371">
        <v>20441</v>
      </c>
      <c r="B70" s="1372">
        <v>20</v>
      </c>
      <c r="C70" s="1377" t="s">
        <v>51</v>
      </c>
      <c r="D70" s="1462">
        <v>58000000</v>
      </c>
      <c r="E70" s="1462">
        <v>54412658</v>
      </c>
      <c r="F70" s="1462">
        <v>54412460</v>
      </c>
      <c r="G70" s="1462">
        <v>41602557</v>
      </c>
      <c r="H70" s="1463">
        <v>41602557</v>
      </c>
    </row>
    <row r="71" spans="1:8" ht="31.5" customHeight="1" x14ac:dyDescent="0.3">
      <c r="A71" s="1371">
        <v>204413</v>
      </c>
      <c r="B71" s="1372">
        <v>20</v>
      </c>
      <c r="C71" s="1377" t="s">
        <v>143</v>
      </c>
      <c r="D71" s="1462">
        <v>300000</v>
      </c>
      <c r="E71" s="1462">
        <v>300000</v>
      </c>
      <c r="F71" s="1462">
        <v>300000</v>
      </c>
      <c r="G71" s="1462">
        <v>300000</v>
      </c>
      <c r="H71" s="1463">
        <v>300000</v>
      </c>
    </row>
    <row r="72" spans="1:8" ht="31.5" customHeight="1" x14ac:dyDescent="0.3">
      <c r="A72" s="1371">
        <v>204415</v>
      </c>
      <c r="B72" s="1372">
        <v>20</v>
      </c>
      <c r="C72" s="1377" t="s">
        <v>144</v>
      </c>
      <c r="D72" s="1462">
        <v>25000000</v>
      </c>
      <c r="E72" s="1462">
        <v>18932436.59</v>
      </c>
      <c r="F72" s="1462">
        <v>18932436.59</v>
      </c>
      <c r="G72" s="1462">
        <v>18932435.18</v>
      </c>
      <c r="H72" s="1463">
        <v>18932435.18</v>
      </c>
    </row>
    <row r="73" spans="1:8" ht="31.5" customHeight="1" x14ac:dyDescent="0.3">
      <c r="A73" s="1371">
        <v>204418</v>
      </c>
      <c r="B73" s="1372">
        <v>20</v>
      </c>
      <c r="C73" s="1377" t="s">
        <v>145</v>
      </c>
      <c r="D73" s="1462">
        <v>6000000</v>
      </c>
      <c r="E73" s="1462">
        <v>3137137</v>
      </c>
      <c r="F73" s="1462">
        <v>3137137</v>
      </c>
      <c r="G73" s="1462">
        <v>3137137</v>
      </c>
      <c r="H73" s="1463">
        <v>3137137</v>
      </c>
    </row>
    <row r="74" spans="1:8" ht="31.5" customHeight="1" x14ac:dyDescent="0.3">
      <c r="A74" s="1371">
        <v>204423</v>
      </c>
      <c r="B74" s="1372">
        <v>20</v>
      </c>
      <c r="C74" s="1377" t="s">
        <v>146</v>
      </c>
      <c r="D74" s="1462">
        <v>541154</v>
      </c>
      <c r="E74" s="1462">
        <v>541154</v>
      </c>
      <c r="F74" s="1462">
        <v>541154</v>
      </c>
      <c r="G74" s="1462">
        <v>541154</v>
      </c>
      <c r="H74" s="1463">
        <v>541154</v>
      </c>
    </row>
    <row r="75" spans="1:8" ht="31.5" customHeight="1" x14ac:dyDescent="0.3">
      <c r="A75" s="1371">
        <v>2045</v>
      </c>
      <c r="B75" s="1372"/>
      <c r="C75" s="1377" t="s">
        <v>52</v>
      </c>
      <c r="D75" s="1462">
        <f>SUM(D76:D81)</f>
        <v>655483088.85000002</v>
      </c>
      <c r="E75" s="1462">
        <f>SUM(E76:E81)</f>
        <v>655483088.85000002</v>
      </c>
      <c r="F75" s="1462">
        <f>SUM(F76:F81)</f>
        <v>639714955.85000002</v>
      </c>
      <c r="G75" s="1462">
        <f>SUM(G76:G81)</f>
        <v>496507837</v>
      </c>
      <c r="H75" s="1463">
        <f>SUM(H76:H81)</f>
        <v>496507837</v>
      </c>
    </row>
    <row r="76" spans="1:8" ht="27.75" customHeight="1" x14ac:dyDescent="0.3">
      <c r="A76" s="1371">
        <v>20451</v>
      </c>
      <c r="B76" s="1372">
        <v>20</v>
      </c>
      <c r="C76" s="1377" t="s">
        <v>53</v>
      </c>
      <c r="D76" s="1462">
        <v>20020032</v>
      </c>
      <c r="E76" s="1462">
        <v>20020032</v>
      </c>
      <c r="F76" s="1462">
        <v>20006037</v>
      </c>
      <c r="G76" s="1462">
        <v>15268878</v>
      </c>
      <c r="H76" s="1463">
        <v>15268878</v>
      </c>
    </row>
    <row r="77" spans="1:8" ht="27.75" customHeight="1" x14ac:dyDescent="0.3">
      <c r="A77" s="1371">
        <v>20452</v>
      </c>
      <c r="B77" s="1372">
        <v>20</v>
      </c>
      <c r="C77" s="1377" t="s">
        <v>147</v>
      </c>
      <c r="D77" s="1462">
        <v>20024046</v>
      </c>
      <c r="E77" s="1462">
        <v>20024046</v>
      </c>
      <c r="F77" s="1462">
        <v>20011648</v>
      </c>
      <c r="G77" s="1462">
        <v>15274489</v>
      </c>
      <c r="H77" s="1463">
        <v>15274489</v>
      </c>
    </row>
    <row r="78" spans="1:8" ht="27.75" customHeight="1" x14ac:dyDescent="0.3">
      <c r="A78" s="1371">
        <v>20456</v>
      </c>
      <c r="B78" s="1372">
        <v>20</v>
      </c>
      <c r="C78" s="1377" t="s">
        <v>148</v>
      </c>
      <c r="D78" s="1462">
        <v>60000000</v>
      </c>
      <c r="E78" s="1462">
        <v>60000000</v>
      </c>
      <c r="F78" s="1462">
        <v>60000000</v>
      </c>
      <c r="G78" s="1462">
        <v>50330748</v>
      </c>
      <c r="H78" s="1463">
        <v>50330748</v>
      </c>
    </row>
    <row r="79" spans="1:8" ht="27.75" customHeight="1" x14ac:dyDescent="0.3">
      <c r="A79" s="1371">
        <v>20458</v>
      </c>
      <c r="B79" s="1372">
        <v>20</v>
      </c>
      <c r="C79" s="1377" t="s">
        <v>149</v>
      </c>
      <c r="D79" s="1462">
        <v>155895094.84999999</v>
      </c>
      <c r="E79" s="1462">
        <v>155895094.84999999</v>
      </c>
      <c r="F79" s="1462">
        <v>155895094.84999999</v>
      </c>
      <c r="G79" s="1462">
        <v>117293301</v>
      </c>
      <c r="H79" s="1463">
        <v>117293301</v>
      </c>
    </row>
    <row r="80" spans="1:8" ht="27.75" customHeight="1" x14ac:dyDescent="0.3">
      <c r="A80" s="1371">
        <v>204510</v>
      </c>
      <c r="B80" s="1372">
        <v>20</v>
      </c>
      <c r="C80" s="1377" t="s">
        <v>56</v>
      </c>
      <c r="D80" s="1462">
        <v>379543916</v>
      </c>
      <c r="E80" s="1462">
        <v>379543916</v>
      </c>
      <c r="F80" s="1462">
        <v>363802176</v>
      </c>
      <c r="G80" s="1462">
        <v>284340421</v>
      </c>
      <c r="H80" s="1463">
        <v>284340421</v>
      </c>
    </row>
    <row r="81" spans="1:8" ht="27.75" customHeight="1" thickBot="1" x14ac:dyDescent="0.35">
      <c r="A81" s="1379">
        <v>204513</v>
      </c>
      <c r="B81" s="1380">
        <v>20</v>
      </c>
      <c r="C81" s="1421" t="s">
        <v>150</v>
      </c>
      <c r="D81" s="1467">
        <v>20000000</v>
      </c>
      <c r="E81" s="1467">
        <v>20000000</v>
      </c>
      <c r="F81" s="1467">
        <v>20000000</v>
      </c>
      <c r="G81" s="1467">
        <v>14000000</v>
      </c>
      <c r="H81" s="1468">
        <v>14000000</v>
      </c>
    </row>
    <row r="82" spans="1:8" ht="16.2" thickBot="1" x14ac:dyDescent="0.35">
      <c r="A82" s="1385"/>
      <c r="B82" s="1386"/>
      <c r="C82" s="1422"/>
      <c r="D82" s="1469"/>
      <c r="E82" s="1469"/>
      <c r="F82" s="1469"/>
      <c r="G82" s="1469"/>
      <c r="H82" s="1469"/>
    </row>
    <row r="83" spans="1:8" x14ac:dyDescent="0.3">
      <c r="A83" s="2034" t="s">
        <v>1</v>
      </c>
      <c r="B83" s="2035"/>
      <c r="C83" s="2035"/>
      <c r="D83" s="2035"/>
      <c r="E83" s="2035"/>
      <c r="F83" s="2035"/>
      <c r="G83" s="2035"/>
      <c r="H83" s="2036"/>
    </row>
    <row r="84" spans="1:8" x14ac:dyDescent="0.3">
      <c r="A84" s="2031" t="s">
        <v>115</v>
      </c>
      <c r="B84" s="2032"/>
      <c r="C84" s="2032"/>
      <c r="D84" s="2032"/>
      <c r="E84" s="2032"/>
      <c r="F84" s="2032"/>
      <c r="G84" s="2032"/>
      <c r="H84" s="2033"/>
    </row>
    <row r="85" spans="1:8" x14ac:dyDescent="0.3">
      <c r="A85" s="1351" t="s">
        <v>0</v>
      </c>
      <c r="H85" s="1350"/>
    </row>
    <row r="86" spans="1:8" ht="3.75" customHeight="1" x14ac:dyDescent="0.3">
      <c r="A86" s="1347"/>
      <c r="H86" s="1352"/>
    </row>
    <row r="87" spans="1:8" ht="15" thickBot="1" x14ac:dyDescent="0.35">
      <c r="A87" s="1347" t="s">
        <v>116</v>
      </c>
      <c r="C87" s="1400" t="s">
        <v>4</v>
      </c>
      <c r="E87" s="1348" t="str">
        <f>E54</f>
        <v>MES:</v>
      </c>
      <c r="F87" s="1348" t="str">
        <f>F7</f>
        <v>OCTUBRE</v>
      </c>
      <c r="G87" s="1348" t="str">
        <f>G54</f>
        <v xml:space="preserve">                                VIGENCIA FISCAL:      2017</v>
      </c>
      <c r="H87" s="1350"/>
    </row>
    <row r="88" spans="1:8" ht="6.75" hidden="1" customHeight="1" thickBot="1" x14ac:dyDescent="0.35">
      <c r="A88" s="1347"/>
      <c r="H88" s="1350"/>
    </row>
    <row r="89" spans="1:8" ht="15" thickBot="1" x14ac:dyDescent="0.35">
      <c r="A89" s="1472"/>
      <c r="B89" s="1473"/>
      <c r="C89" s="1474"/>
      <c r="D89" s="1475"/>
      <c r="E89" s="1475"/>
      <c r="F89" s="1475"/>
      <c r="G89" s="1475"/>
      <c r="H89" s="1476"/>
    </row>
    <row r="90" spans="1:8" ht="36" customHeight="1" thickBot="1" x14ac:dyDescent="0.35">
      <c r="A90" s="1484" t="s">
        <v>119</v>
      </c>
      <c r="B90" s="1355"/>
      <c r="C90" s="1356" t="s">
        <v>120</v>
      </c>
      <c r="D90" s="1357" t="s">
        <v>121</v>
      </c>
      <c r="E90" s="1357" t="s">
        <v>122</v>
      </c>
      <c r="F90" s="1357" t="s">
        <v>123</v>
      </c>
      <c r="G90" s="1357" t="s">
        <v>124</v>
      </c>
      <c r="H90" s="1359" t="s">
        <v>125</v>
      </c>
    </row>
    <row r="91" spans="1:8" ht="18.75" customHeight="1" x14ac:dyDescent="0.3">
      <c r="A91" s="1371">
        <v>2046</v>
      </c>
      <c r="B91" s="1372"/>
      <c r="C91" s="1377" t="s">
        <v>58</v>
      </c>
      <c r="D91" s="1462">
        <f>+D92+D93</f>
        <v>64055947</v>
      </c>
      <c r="E91" s="1462">
        <f>+E92+E93</f>
        <v>63730062</v>
      </c>
      <c r="F91" s="1462">
        <f>+F92+F93</f>
        <v>63661425.890000001</v>
      </c>
      <c r="G91" s="1462">
        <f>+G92+G93</f>
        <v>45236867</v>
      </c>
      <c r="H91" s="1463">
        <f>+H92+H93</f>
        <v>45236867</v>
      </c>
    </row>
    <row r="92" spans="1:8" ht="18.75" customHeight="1" x14ac:dyDescent="0.3">
      <c r="A92" s="1371">
        <v>20465</v>
      </c>
      <c r="B92" s="1372">
        <v>20</v>
      </c>
      <c r="C92" s="1377" t="s">
        <v>60</v>
      </c>
      <c r="D92" s="1462">
        <v>63555947</v>
      </c>
      <c r="E92" s="1462">
        <v>63555947</v>
      </c>
      <c r="F92" s="1462">
        <v>63487323.890000001</v>
      </c>
      <c r="G92" s="1462">
        <v>45062765</v>
      </c>
      <c r="H92" s="1463">
        <v>45062765</v>
      </c>
    </row>
    <row r="93" spans="1:8" ht="18.75" customHeight="1" x14ac:dyDescent="0.3">
      <c r="A93" s="1371">
        <v>20467</v>
      </c>
      <c r="B93" s="1372">
        <v>20</v>
      </c>
      <c r="C93" s="1377" t="s">
        <v>151</v>
      </c>
      <c r="D93" s="1462">
        <v>500000</v>
      </c>
      <c r="E93" s="1462">
        <v>174115</v>
      </c>
      <c r="F93" s="1462">
        <v>174102</v>
      </c>
      <c r="G93" s="1462">
        <v>174102</v>
      </c>
      <c r="H93" s="1463">
        <v>174102</v>
      </c>
    </row>
    <row r="94" spans="1:8" ht="18.75" customHeight="1" x14ac:dyDescent="0.3">
      <c r="A94" s="1371">
        <v>2047</v>
      </c>
      <c r="B94" s="1372"/>
      <c r="C94" s="1377" t="s">
        <v>61</v>
      </c>
      <c r="D94" s="1462">
        <f>+D95</f>
        <v>75599980</v>
      </c>
      <c r="E94" s="1462">
        <f>+E95</f>
        <v>70020970</v>
      </c>
      <c r="F94" s="1462">
        <f>+F95</f>
        <v>69977814</v>
      </c>
      <c r="G94" s="1462">
        <f>+G95</f>
        <v>57797820</v>
      </c>
      <c r="H94" s="1463">
        <f>+H95</f>
        <v>57797820</v>
      </c>
    </row>
    <row r="95" spans="1:8" ht="18.75" customHeight="1" x14ac:dyDescent="0.3">
      <c r="A95" s="1371">
        <v>20476</v>
      </c>
      <c r="B95" s="1372">
        <v>20</v>
      </c>
      <c r="C95" s="1377" t="s">
        <v>62</v>
      </c>
      <c r="D95" s="1462">
        <v>75599980</v>
      </c>
      <c r="E95" s="1462">
        <v>70020970</v>
      </c>
      <c r="F95" s="1462">
        <v>69977814</v>
      </c>
      <c r="G95" s="1462">
        <v>57797820</v>
      </c>
      <c r="H95" s="1463">
        <v>57797820</v>
      </c>
    </row>
    <row r="96" spans="1:8" ht="18.75" customHeight="1" x14ac:dyDescent="0.3">
      <c r="A96" s="1371">
        <v>2048</v>
      </c>
      <c r="B96" s="1372"/>
      <c r="C96" s="1377" t="s">
        <v>63</v>
      </c>
      <c r="D96" s="1462">
        <f>SUM(D97:D100)</f>
        <v>242983610</v>
      </c>
      <c r="E96" s="1462">
        <f>SUM(E97:E100)</f>
        <v>241783610</v>
      </c>
      <c r="F96" s="1462">
        <f>SUM(F97:F100)</f>
        <v>236191778.28</v>
      </c>
      <c r="G96" s="1462">
        <f>SUM(G97:G100)</f>
        <v>234693129.28</v>
      </c>
      <c r="H96" s="1463">
        <f>SUM(H97:H100)</f>
        <v>234693129.28</v>
      </c>
    </row>
    <row r="97" spans="1:8" ht="18.75" customHeight="1" x14ac:dyDescent="0.3">
      <c r="A97" s="1371">
        <v>20481</v>
      </c>
      <c r="B97" s="1372">
        <v>20</v>
      </c>
      <c r="C97" s="1377" t="s">
        <v>152</v>
      </c>
      <c r="D97" s="1462">
        <v>3063057</v>
      </c>
      <c r="E97" s="1462">
        <v>3063057</v>
      </c>
      <c r="F97" s="1462">
        <v>2575797</v>
      </c>
      <c r="G97" s="1462">
        <v>2575797</v>
      </c>
      <c r="H97" s="1463">
        <v>2575797</v>
      </c>
    </row>
    <row r="98" spans="1:8" ht="18.75" customHeight="1" x14ac:dyDescent="0.3">
      <c r="A98" s="1371">
        <v>20482</v>
      </c>
      <c r="B98" s="1372">
        <v>20</v>
      </c>
      <c r="C98" s="1377" t="s">
        <v>153</v>
      </c>
      <c r="D98" s="1462">
        <v>206400000</v>
      </c>
      <c r="E98" s="1462">
        <v>206400000</v>
      </c>
      <c r="F98" s="1462">
        <v>205410795</v>
      </c>
      <c r="G98" s="1462">
        <v>205410795</v>
      </c>
      <c r="H98" s="1463">
        <v>205410795</v>
      </c>
    </row>
    <row r="99" spans="1:8" ht="18.75" customHeight="1" x14ac:dyDescent="0.3">
      <c r="A99" s="1371">
        <v>20485</v>
      </c>
      <c r="B99" s="1372">
        <v>20</v>
      </c>
      <c r="C99" s="1377" t="s">
        <v>154</v>
      </c>
      <c r="D99" s="1462">
        <v>12837490</v>
      </c>
      <c r="E99" s="1462">
        <v>11637490</v>
      </c>
      <c r="F99" s="1462">
        <v>11522123.279999999</v>
      </c>
      <c r="G99" s="1462">
        <v>11522123.279999999</v>
      </c>
      <c r="H99" s="1463">
        <v>11522123.279999999</v>
      </c>
    </row>
    <row r="100" spans="1:8" ht="18.75" customHeight="1" x14ac:dyDescent="0.3">
      <c r="A100" s="1371">
        <v>20486</v>
      </c>
      <c r="B100" s="1372">
        <v>20</v>
      </c>
      <c r="C100" s="1377" t="s">
        <v>64</v>
      </c>
      <c r="D100" s="1462">
        <v>20683063</v>
      </c>
      <c r="E100" s="1462">
        <v>20683063</v>
      </c>
      <c r="F100" s="1462">
        <v>16683063</v>
      </c>
      <c r="G100" s="1462">
        <v>15184414</v>
      </c>
      <c r="H100" s="1463">
        <v>15184414</v>
      </c>
    </row>
    <row r="101" spans="1:8" ht="18.75" customHeight="1" x14ac:dyDescent="0.3">
      <c r="A101" s="1371">
        <v>2049</v>
      </c>
      <c r="B101" s="1372"/>
      <c r="C101" s="1377" t="s">
        <v>65</v>
      </c>
      <c r="D101" s="1462">
        <f>SUM(D102:D104)</f>
        <v>872574258.14999998</v>
      </c>
      <c r="E101" s="1462">
        <f>SUM(E102:E104)</f>
        <v>872574258.14999998</v>
      </c>
      <c r="F101" s="1462">
        <f>SUM(F102:F104)</f>
        <v>865574258.14999998</v>
      </c>
      <c r="G101" s="1462">
        <f>SUM(G102:G104)</f>
        <v>734545056</v>
      </c>
      <c r="H101" s="1463">
        <f>SUM(H102:H104)</f>
        <v>734545056</v>
      </c>
    </row>
    <row r="102" spans="1:8" ht="18.75" customHeight="1" x14ac:dyDescent="0.3">
      <c r="A102" s="1371">
        <v>20495</v>
      </c>
      <c r="B102" s="1372">
        <v>20</v>
      </c>
      <c r="C102" s="1377" t="s">
        <v>155</v>
      </c>
      <c r="D102" s="1462">
        <v>68245205</v>
      </c>
      <c r="E102" s="1462">
        <v>68245205</v>
      </c>
      <c r="F102" s="1462">
        <v>66745205</v>
      </c>
      <c r="G102" s="1462">
        <v>0</v>
      </c>
      <c r="H102" s="1463">
        <v>0</v>
      </c>
    </row>
    <row r="103" spans="1:8" ht="18.75" customHeight="1" x14ac:dyDescent="0.3">
      <c r="A103" s="1371">
        <v>204911</v>
      </c>
      <c r="B103" s="1372">
        <v>20</v>
      </c>
      <c r="C103" s="1377" t="s">
        <v>156</v>
      </c>
      <c r="D103" s="1462">
        <v>104212423</v>
      </c>
      <c r="E103" s="1462">
        <v>104212423</v>
      </c>
      <c r="F103" s="1462">
        <v>103212423</v>
      </c>
      <c r="G103" s="1462">
        <v>103212422</v>
      </c>
      <c r="H103" s="1463">
        <v>103212422</v>
      </c>
    </row>
    <row r="104" spans="1:8" ht="18.75" customHeight="1" x14ac:dyDescent="0.3">
      <c r="A104" s="1371">
        <v>204913</v>
      </c>
      <c r="B104" s="1372">
        <v>20</v>
      </c>
      <c r="C104" s="1377" t="s">
        <v>157</v>
      </c>
      <c r="D104" s="1462">
        <v>700116630.14999998</v>
      </c>
      <c r="E104" s="1462">
        <v>700116630.14999998</v>
      </c>
      <c r="F104" s="1462">
        <v>695616630.14999998</v>
      </c>
      <c r="G104" s="1462">
        <v>631332634</v>
      </c>
      <c r="H104" s="1463">
        <v>631332634</v>
      </c>
    </row>
    <row r="105" spans="1:8" ht="18.75" customHeight="1" x14ac:dyDescent="0.3">
      <c r="A105" s="1371">
        <v>20410</v>
      </c>
      <c r="B105" s="1372"/>
      <c r="C105" s="1377" t="s">
        <v>158</v>
      </c>
      <c r="D105" s="1462">
        <f>+D106</f>
        <v>5120125000</v>
      </c>
      <c r="E105" s="1462">
        <f>+E106</f>
        <v>5120125000</v>
      </c>
      <c r="F105" s="1462">
        <f>+F106</f>
        <v>5120125000</v>
      </c>
      <c r="G105" s="1462">
        <f>+G106</f>
        <v>4339673003</v>
      </c>
      <c r="H105" s="1463">
        <f>+H106</f>
        <v>4339673003</v>
      </c>
    </row>
    <row r="106" spans="1:8" ht="18.75" customHeight="1" x14ac:dyDescent="0.3">
      <c r="A106" s="1371">
        <v>204102</v>
      </c>
      <c r="B106" s="1372">
        <v>20</v>
      </c>
      <c r="C106" s="1377" t="s">
        <v>159</v>
      </c>
      <c r="D106" s="1462">
        <v>5120125000</v>
      </c>
      <c r="E106" s="1462">
        <v>5120125000</v>
      </c>
      <c r="F106" s="1462">
        <v>5120125000</v>
      </c>
      <c r="G106" s="1462">
        <v>4339673003</v>
      </c>
      <c r="H106" s="1463">
        <v>4339673003</v>
      </c>
    </row>
    <row r="107" spans="1:8" ht="18.75" customHeight="1" x14ac:dyDescent="0.3">
      <c r="A107" s="1371">
        <v>20411</v>
      </c>
      <c r="B107" s="1372"/>
      <c r="C107" s="1377" t="s">
        <v>160</v>
      </c>
      <c r="D107" s="1462">
        <f>+D108+D109</f>
        <v>56324813</v>
      </c>
      <c r="E107" s="1462">
        <f>+E108+E109</f>
        <v>55626193</v>
      </c>
      <c r="F107" s="1462">
        <f>+F108+F109</f>
        <v>55625799</v>
      </c>
      <c r="G107" s="1462">
        <f>+G108+G109</f>
        <v>51499949</v>
      </c>
      <c r="H107" s="1463">
        <f>+H108+H109</f>
        <v>51499949</v>
      </c>
    </row>
    <row r="108" spans="1:8" ht="18.75" customHeight="1" x14ac:dyDescent="0.3">
      <c r="A108" s="1371">
        <v>204111</v>
      </c>
      <c r="B108" s="1372">
        <v>20</v>
      </c>
      <c r="C108" s="1377" t="s">
        <v>161</v>
      </c>
      <c r="D108" s="1462">
        <v>34824813</v>
      </c>
      <c r="E108" s="1462">
        <v>34824813</v>
      </c>
      <c r="F108" s="1462">
        <v>34824419</v>
      </c>
      <c r="G108" s="1462">
        <v>30698569</v>
      </c>
      <c r="H108" s="1463">
        <v>30698569</v>
      </c>
    </row>
    <row r="109" spans="1:8" ht="18.75" customHeight="1" x14ac:dyDescent="0.3">
      <c r="A109" s="1371">
        <v>204112</v>
      </c>
      <c r="B109" s="1372">
        <v>20</v>
      </c>
      <c r="C109" s="1377" t="s">
        <v>162</v>
      </c>
      <c r="D109" s="1462">
        <v>21500000</v>
      </c>
      <c r="E109" s="1462">
        <v>20801380</v>
      </c>
      <c r="F109" s="1462">
        <v>20801380</v>
      </c>
      <c r="G109" s="1462">
        <v>20801380</v>
      </c>
      <c r="H109" s="1463">
        <v>20801380</v>
      </c>
    </row>
    <row r="110" spans="1:8" ht="18.75" customHeight="1" x14ac:dyDescent="0.3">
      <c r="A110" s="1371">
        <v>20414</v>
      </c>
      <c r="B110" s="1372">
        <v>20</v>
      </c>
      <c r="C110" s="1377" t="s">
        <v>67</v>
      </c>
      <c r="D110" s="1462">
        <v>5000000</v>
      </c>
      <c r="E110" s="1462">
        <v>5000000</v>
      </c>
      <c r="F110" s="1462">
        <v>3933458.9</v>
      </c>
      <c r="G110" s="1462">
        <v>3055575.9</v>
      </c>
      <c r="H110" s="1463">
        <v>3055575.9</v>
      </c>
    </row>
    <row r="111" spans="1:8" ht="18.75" customHeight="1" x14ac:dyDescent="0.3">
      <c r="A111" s="1371">
        <v>20421</v>
      </c>
      <c r="B111" s="1372"/>
      <c r="C111" s="1377" t="s">
        <v>163</v>
      </c>
      <c r="D111" s="1462">
        <f>SUM(D112:D114)</f>
        <v>244521300</v>
      </c>
      <c r="E111" s="1462">
        <f>SUM(E112:E114)</f>
        <v>244521300</v>
      </c>
      <c r="F111" s="1462">
        <f>SUM(F112:F114)</f>
        <v>244521300</v>
      </c>
      <c r="G111" s="1462">
        <f>SUM(G112:G114)</f>
        <v>95733993</v>
      </c>
      <c r="H111" s="1463">
        <f>SUM(H112:H114)</f>
        <v>95733993</v>
      </c>
    </row>
    <row r="112" spans="1:8" ht="18.75" customHeight="1" x14ac:dyDescent="0.3">
      <c r="A112" s="1371">
        <v>204213</v>
      </c>
      <c r="B112" s="1372">
        <v>20</v>
      </c>
      <c r="C112" s="1377" t="s">
        <v>164</v>
      </c>
      <c r="D112" s="1462">
        <v>0</v>
      </c>
      <c r="E112" s="1462">
        <v>0</v>
      </c>
      <c r="F112" s="1462">
        <v>0</v>
      </c>
      <c r="G112" s="1462">
        <v>0</v>
      </c>
      <c r="H112" s="1463">
        <v>0</v>
      </c>
    </row>
    <row r="113" spans="1:8" ht="18.75" customHeight="1" x14ac:dyDescent="0.3">
      <c r="A113" s="1371">
        <v>204214</v>
      </c>
      <c r="B113" s="1372">
        <v>20</v>
      </c>
      <c r="C113" s="1377" t="s">
        <v>69</v>
      </c>
      <c r="D113" s="1462">
        <v>200672300</v>
      </c>
      <c r="E113" s="1462">
        <v>200672300</v>
      </c>
      <c r="F113" s="1462">
        <v>200672300</v>
      </c>
      <c r="G113" s="1462">
        <v>51884993</v>
      </c>
      <c r="H113" s="1463">
        <v>51884993</v>
      </c>
    </row>
    <row r="114" spans="1:8" ht="18.75" customHeight="1" x14ac:dyDescent="0.3">
      <c r="A114" s="1371">
        <v>204215</v>
      </c>
      <c r="B114" s="1372">
        <v>20</v>
      </c>
      <c r="C114" s="1377" t="s">
        <v>165</v>
      </c>
      <c r="D114" s="1462">
        <v>43849000</v>
      </c>
      <c r="E114" s="1462">
        <v>43849000</v>
      </c>
      <c r="F114" s="1462">
        <v>43849000</v>
      </c>
      <c r="G114" s="1462">
        <v>43849000</v>
      </c>
      <c r="H114" s="1463">
        <v>43849000</v>
      </c>
    </row>
    <row r="115" spans="1:8" ht="18.75" customHeight="1" x14ac:dyDescent="0.3">
      <c r="A115" s="1371">
        <v>20441</v>
      </c>
      <c r="B115" s="1372"/>
      <c r="C115" s="1377" t="s">
        <v>70</v>
      </c>
      <c r="D115" s="1462">
        <f>+D116</f>
        <v>864445607</v>
      </c>
      <c r="E115" s="1462">
        <f>+E116</f>
        <v>864445607</v>
      </c>
      <c r="F115" s="1462">
        <f>+F116</f>
        <v>864401372</v>
      </c>
      <c r="G115" s="1462">
        <f>+G116</f>
        <v>715440919</v>
      </c>
      <c r="H115" s="1463">
        <f>+H116</f>
        <v>715440919</v>
      </c>
    </row>
    <row r="116" spans="1:8" ht="18.75" customHeight="1" x14ac:dyDescent="0.3">
      <c r="A116" s="1371">
        <v>2044113</v>
      </c>
      <c r="B116" s="1372">
        <v>20</v>
      </c>
      <c r="C116" s="1377" t="s">
        <v>70</v>
      </c>
      <c r="D116" s="1462">
        <v>864445607</v>
      </c>
      <c r="E116" s="1462">
        <v>864445607</v>
      </c>
      <c r="F116" s="1462">
        <v>864401372</v>
      </c>
      <c r="G116" s="1462">
        <v>715440919</v>
      </c>
      <c r="H116" s="1463">
        <v>715440919</v>
      </c>
    </row>
    <row r="117" spans="1:8" ht="18.75" customHeight="1" x14ac:dyDescent="0.3">
      <c r="A117" s="1371">
        <v>3</v>
      </c>
      <c r="B117" s="1372"/>
      <c r="C117" s="1377" t="s">
        <v>71</v>
      </c>
      <c r="D117" s="1462">
        <f>+D118+D121</f>
        <v>9707108725</v>
      </c>
      <c r="E117" s="1462">
        <f>+E118+E121</f>
        <v>7797890014.1700001</v>
      </c>
      <c r="F117" s="1462">
        <f>+F118+F121</f>
        <v>7797890014.1700001</v>
      </c>
      <c r="G117" s="1462">
        <f>+G118+G121</f>
        <v>6909947514.1700001</v>
      </c>
      <c r="H117" s="1463">
        <f>+H118+H121</f>
        <v>6908582768.1700001</v>
      </c>
    </row>
    <row r="118" spans="1:8" ht="18.75" customHeight="1" x14ac:dyDescent="0.3">
      <c r="A118" s="1371">
        <v>32</v>
      </c>
      <c r="B118" s="1372"/>
      <c r="C118" s="1377" t="s">
        <v>166</v>
      </c>
      <c r="D118" s="1462">
        <f t="shared" ref="D118:H119" si="0">+D119</f>
        <v>3370290944</v>
      </c>
      <c r="E118" s="1462">
        <f t="shared" si="0"/>
        <v>3370290944</v>
      </c>
      <c r="F118" s="1462">
        <f t="shared" si="0"/>
        <v>3370290944</v>
      </c>
      <c r="G118" s="1462">
        <f t="shared" si="0"/>
        <v>3370290944</v>
      </c>
      <c r="H118" s="1463">
        <f t="shared" si="0"/>
        <v>3370290944</v>
      </c>
    </row>
    <row r="119" spans="1:8" ht="18.75" customHeight="1" x14ac:dyDescent="0.3">
      <c r="A119" s="1371">
        <v>321</v>
      </c>
      <c r="B119" s="1372"/>
      <c r="C119" s="1377" t="s">
        <v>167</v>
      </c>
      <c r="D119" s="1462">
        <f t="shared" si="0"/>
        <v>3370290944</v>
      </c>
      <c r="E119" s="1462">
        <f t="shared" si="0"/>
        <v>3370290944</v>
      </c>
      <c r="F119" s="1462">
        <f t="shared" si="0"/>
        <v>3370290944</v>
      </c>
      <c r="G119" s="1462">
        <f t="shared" si="0"/>
        <v>3370290944</v>
      </c>
      <c r="H119" s="1463">
        <f t="shared" si="0"/>
        <v>3370290944</v>
      </c>
    </row>
    <row r="120" spans="1:8" ht="18.75" customHeight="1" x14ac:dyDescent="0.3">
      <c r="A120" s="1371">
        <v>3211</v>
      </c>
      <c r="B120" s="1372">
        <v>20</v>
      </c>
      <c r="C120" s="1377" t="s">
        <v>168</v>
      </c>
      <c r="D120" s="1462">
        <v>3370290944</v>
      </c>
      <c r="E120" s="1462">
        <v>3370290944</v>
      </c>
      <c r="F120" s="1462">
        <v>3370290944</v>
      </c>
      <c r="G120" s="1462">
        <v>3370290944</v>
      </c>
      <c r="H120" s="1463">
        <v>3370290944</v>
      </c>
    </row>
    <row r="121" spans="1:8" ht="18.75" customHeight="1" thickBot="1" x14ac:dyDescent="0.35">
      <c r="A121" s="1379">
        <v>36</v>
      </c>
      <c r="B121" s="1380"/>
      <c r="C121" s="1421" t="s">
        <v>72</v>
      </c>
      <c r="D121" s="1467">
        <f>+D132</f>
        <v>6336817781</v>
      </c>
      <c r="E121" s="1467">
        <f>+E132</f>
        <v>4427599070.1700001</v>
      </c>
      <c r="F121" s="1467">
        <f>+F132</f>
        <v>4427599070.1700001</v>
      </c>
      <c r="G121" s="1467">
        <f>+G132</f>
        <v>3539656570.1700001</v>
      </c>
      <c r="H121" s="1468">
        <f>+H132</f>
        <v>3538291824.1700001</v>
      </c>
    </row>
    <row r="122" spans="1:8" ht="16.2" thickBot="1" x14ac:dyDescent="0.35">
      <c r="A122" s="1385"/>
      <c r="B122" s="1386"/>
      <c r="C122" s="1422"/>
      <c r="D122" s="1389"/>
      <c r="E122" s="1389"/>
      <c r="F122" s="1389"/>
      <c r="G122" s="1389"/>
      <c r="H122" s="1389"/>
    </row>
    <row r="123" spans="1:8" x14ac:dyDescent="0.3">
      <c r="A123" s="2034" t="s">
        <v>1</v>
      </c>
      <c r="B123" s="2035"/>
      <c r="C123" s="2035"/>
      <c r="D123" s="2035"/>
      <c r="E123" s="2035"/>
      <c r="F123" s="2035"/>
      <c r="G123" s="2035"/>
      <c r="H123" s="2036"/>
    </row>
    <row r="124" spans="1:8" ht="12" customHeight="1" x14ac:dyDescent="0.3">
      <c r="A124" s="2031" t="s">
        <v>115</v>
      </c>
      <c r="B124" s="2032"/>
      <c r="C124" s="2032"/>
      <c r="D124" s="2032"/>
      <c r="E124" s="2032"/>
      <c r="F124" s="2032"/>
      <c r="G124" s="2032"/>
      <c r="H124" s="2033"/>
    </row>
    <row r="125" spans="1:8" ht="3" hidden="1" customHeight="1" x14ac:dyDescent="0.3">
      <c r="A125" s="1347"/>
      <c r="H125" s="1350"/>
    </row>
    <row r="126" spans="1:8" ht="14.25" customHeight="1" x14ac:dyDescent="0.3">
      <c r="A126" s="1351" t="s">
        <v>0</v>
      </c>
      <c r="H126" s="1350"/>
    </row>
    <row r="127" spans="1:8" ht="9.75" hidden="1" customHeight="1" x14ac:dyDescent="0.3">
      <c r="A127" s="1347"/>
      <c r="H127" s="1352"/>
    </row>
    <row r="128" spans="1:8" x14ac:dyDescent="0.3">
      <c r="A128" s="1347" t="s">
        <v>116</v>
      </c>
      <c r="C128" s="1400" t="s">
        <v>4</v>
      </c>
      <c r="E128" s="1348" t="str">
        <f>E87</f>
        <v>MES:</v>
      </c>
      <c r="F128" s="1348" t="str">
        <f>F7</f>
        <v>OCTUBRE</v>
      </c>
      <c r="G128" s="1348" t="str">
        <f>G87:H87</f>
        <v xml:space="preserve">                                VIGENCIA FISCAL:      2017</v>
      </c>
      <c r="H128" s="1350"/>
    </row>
    <row r="129" spans="1:8" ht="1.5" customHeight="1" thickBot="1" x14ac:dyDescent="0.35">
      <c r="A129" s="1347"/>
      <c r="H129" s="1350"/>
    </row>
    <row r="130" spans="1:8" ht="15" thickBot="1" x14ac:dyDescent="0.35">
      <c r="A130" s="1472"/>
      <c r="B130" s="1473"/>
      <c r="C130" s="1474"/>
      <c r="D130" s="1475"/>
      <c r="E130" s="1475"/>
      <c r="F130" s="1475"/>
      <c r="G130" s="1475"/>
      <c r="H130" s="1476"/>
    </row>
    <row r="131" spans="1:8" ht="27" customHeight="1" thickBot="1" x14ac:dyDescent="0.35">
      <c r="A131" s="1484" t="s">
        <v>119</v>
      </c>
      <c r="B131" s="1355"/>
      <c r="C131" s="1356" t="s">
        <v>120</v>
      </c>
      <c r="D131" s="1357" t="s">
        <v>121</v>
      </c>
      <c r="E131" s="1357" t="s">
        <v>122</v>
      </c>
      <c r="F131" s="1357" t="s">
        <v>123</v>
      </c>
      <c r="G131" s="1357" t="s">
        <v>124</v>
      </c>
      <c r="H131" s="1359" t="s">
        <v>125</v>
      </c>
    </row>
    <row r="132" spans="1:8" ht="15.6" x14ac:dyDescent="0.3">
      <c r="A132" s="1366">
        <v>361</v>
      </c>
      <c r="B132" s="1367"/>
      <c r="C132" s="1424" t="s">
        <v>73</v>
      </c>
      <c r="D132" s="1368">
        <f>+D133+D134</f>
        <v>6336817781</v>
      </c>
      <c r="E132" s="1368">
        <f>+E133+E134</f>
        <v>4427599070.1700001</v>
      </c>
      <c r="F132" s="1368">
        <f>+F133+F134</f>
        <v>4427599070.1700001</v>
      </c>
      <c r="G132" s="1368">
        <f>+G133+G134</f>
        <v>3539656570.1700001</v>
      </c>
      <c r="H132" s="1370">
        <f>+H133+H134</f>
        <v>3538291824.1700001</v>
      </c>
    </row>
    <row r="133" spans="1:8" ht="15.6" x14ac:dyDescent="0.3">
      <c r="A133" s="1485">
        <v>3611</v>
      </c>
      <c r="B133" s="1486">
        <v>10</v>
      </c>
      <c r="C133" s="1427" t="s">
        <v>73</v>
      </c>
      <c r="D133" s="1487">
        <f>+D135+D136+D137</f>
        <v>2013993633</v>
      </c>
      <c r="E133" s="1487">
        <f>+E137+E136</f>
        <v>403313594.17000002</v>
      </c>
      <c r="F133" s="1487">
        <f>+F137+F136</f>
        <v>403313594.17000002</v>
      </c>
      <c r="G133" s="1487">
        <f>+G137+G136</f>
        <v>403254324.17000002</v>
      </c>
      <c r="H133" s="1488">
        <f>+H137+H136</f>
        <v>401889578.17000002</v>
      </c>
    </row>
    <row r="134" spans="1:8" ht="15.6" x14ac:dyDescent="0.3">
      <c r="A134" s="1371">
        <v>3611</v>
      </c>
      <c r="B134" s="1372">
        <v>20</v>
      </c>
      <c r="C134" s="1377" t="s">
        <v>73</v>
      </c>
      <c r="D134" s="1373">
        <f>+D138</f>
        <v>4322824148</v>
      </c>
      <c r="E134" s="1373">
        <f>+E135+E138</f>
        <v>4024285476</v>
      </c>
      <c r="F134" s="1373">
        <f>+F135+F138</f>
        <v>4024285476</v>
      </c>
      <c r="G134" s="1373">
        <f>+G135+G138</f>
        <v>3136402246</v>
      </c>
      <c r="H134" s="1375">
        <f>+H135+H138</f>
        <v>3136402246</v>
      </c>
    </row>
    <row r="135" spans="1:8" ht="15.6" x14ac:dyDescent="0.3">
      <c r="A135" s="1371">
        <v>36111</v>
      </c>
      <c r="B135" s="1372">
        <v>10</v>
      </c>
      <c r="C135" s="1377" t="s">
        <v>169</v>
      </c>
      <c r="D135" s="1373">
        <v>402798727</v>
      </c>
      <c r="E135" s="1373">
        <v>0</v>
      </c>
      <c r="F135" s="1373">
        <v>0</v>
      </c>
      <c r="G135" s="1373">
        <v>0</v>
      </c>
      <c r="H135" s="1375">
        <v>0</v>
      </c>
    </row>
    <row r="136" spans="1:8" ht="15.6" x14ac:dyDescent="0.3">
      <c r="A136" s="1371">
        <v>36112</v>
      </c>
      <c r="B136" s="1372">
        <v>10</v>
      </c>
      <c r="C136" s="1377" t="s">
        <v>170</v>
      </c>
      <c r="D136" s="1373">
        <v>604198090</v>
      </c>
      <c r="E136" s="1373">
        <v>403313594.17000002</v>
      </c>
      <c r="F136" s="1373">
        <v>403313594.17000002</v>
      </c>
      <c r="G136" s="1373">
        <v>403254324.17000002</v>
      </c>
      <c r="H136" s="1375">
        <v>401889578.17000002</v>
      </c>
    </row>
    <row r="137" spans="1:8" ht="15.6" x14ac:dyDescent="0.3">
      <c r="A137" s="1371">
        <v>36113</v>
      </c>
      <c r="B137" s="1372">
        <v>10</v>
      </c>
      <c r="C137" s="1377" t="s">
        <v>74</v>
      </c>
      <c r="D137" s="1373">
        <v>1006996816</v>
      </c>
      <c r="E137" s="1373">
        <v>0</v>
      </c>
      <c r="F137" s="1373">
        <v>0</v>
      </c>
      <c r="G137" s="1373">
        <v>0</v>
      </c>
      <c r="H137" s="1375">
        <v>0</v>
      </c>
    </row>
    <row r="138" spans="1:8" ht="16.2" thickBot="1" x14ac:dyDescent="0.35">
      <c r="A138" s="1485">
        <v>36113</v>
      </c>
      <c r="B138" s="1486">
        <v>20</v>
      </c>
      <c r="C138" s="1427" t="s">
        <v>74</v>
      </c>
      <c r="D138" s="1487">
        <v>4322824148</v>
      </c>
      <c r="E138" s="1487">
        <v>4024285476</v>
      </c>
      <c r="F138" s="1487">
        <v>4024285476</v>
      </c>
      <c r="G138" s="1487">
        <v>3136402246</v>
      </c>
      <c r="H138" s="1488">
        <v>3136402246</v>
      </c>
    </row>
    <row r="139" spans="1:8" ht="16.5" customHeight="1" thickBot="1" x14ac:dyDescent="0.35">
      <c r="A139" s="1454" t="s">
        <v>171</v>
      </c>
      <c r="B139" s="1489"/>
      <c r="C139" s="1490" t="s">
        <v>172</v>
      </c>
      <c r="D139" s="1457">
        <f>+D140</f>
        <v>824041891236</v>
      </c>
      <c r="E139" s="1457">
        <f t="shared" ref="E139:H141" si="1">+E140</f>
        <v>803344002189.57007</v>
      </c>
      <c r="F139" s="1457">
        <f t="shared" si="1"/>
        <v>803344002189.57007</v>
      </c>
      <c r="G139" s="1457">
        <f t="shared" si="1"/>
        <v>803344002189.57007</v>
      </c>
      <c r="H139" s="1458">
        <f t="shared" si="1"/>
        <v>803344002189.57007</v>
      </c>
    </row>
    <row r="140" spans="1:8" ht="15.6" x14ac:dyDescent="0.3">
      <c r="A140" s="1366">
        <v>7</v>
      </c>
      <c r="B140" s="1367"/>
      <c r="C140" s="1424" t="s">
        <v>172</v>
      </c>
      <c r="D140" s="1368">
        <f>+D141</f>
        <v>824041891236</v>
      </c>
      <c r="E140" s="1368">
        <f t="shared" si="1"/>
        <v>803344002189.57007</v>
      </c>
      <c r="F140" s="1368">
        <f t="shared" si="1"/>
        <v>803344002189.57007</v>
      </c>
      <c r="G140" s="1368">
        <f t="shared" si="1"/>
        <v>803344002189.57007</v>
      </c>
      <c r="H140" s="1370">
        <f t="shared" si="1"/>
        <v>803344002189.57007</v>
      </c>
    </row>
    <row r="141" spans="1:8" ht="15.6" x14ac:dyDescent="0.3">
      <c r="A141" s="1371">
        <v>71</v>
      </c>
      <c r="B141" s="1372"/>
      <c r="C141" s="1377" t="s">
        <v>173</v>
      </c>
      <c r="D141" s="1373">
        <f>+D142</f>
        <v>824041891236</v>
      </c>
      <c r="E141" s="1373">
        <f t="shared" si="1"/>
        <v>803344002189.57007</v>
      </c>
      <c r="F141" s="1373">
        <f t="shared" si="1"/>
        <v>803344002189.57007</v>
      </c>
      <c r="G141" s="1373">
        <f t="shared" si="1"/>
        <v>803344002189.57007</v>
      </c>
      <c r="H141" s="1375">
        <f t="shared" si="1"/>
        <v>803344002189.57007</v>
      </c>
    </row>
    <row r="142" spans="1:8" ht="16.5" customHeight="1" thickBot="1" x14ac:dyDescent="0.35">
      <c r="A142" s="1379">
        <v>711</v>
      </c>
      <c r="B142" s="1380">
        <v>11</v>
      </c>
      <c r="C142" s="1421" t="s">
        <v>174</v>
      </c>
      <c r="D142" s="1383">
        <f>735949262360+88092628876</f>
        <v>824041891236</v>
      </c>
      <c r="E142" s="1383">
        <f>715251373314+88092628875.57</f>
        <v>803344002189.57007</v>
      </c>
      <c r="F142" s="1383">
        <f>715251373314+88092628875.57</f>
        <v>803344002189.57007</v>
      </c>
      <c r="G142" s="1383">
        <f>715251373314+88092628875.57</f>
        <v>803344002189.57007</v>
      </c>
      <c r="H142" s="1384">
        <f>715251373314+88092628875.57</f>
        <v>803344002189.57007</v>
      </c>
    </row>
    <row r="143" spans="1:8" ht="14.25" customHeight="1" thickBot="1" x14ac:dyDescent="0.35">
      <c r="A143" s="1454" t="s">
        <v>75</v>
      </c>
      <c r="B143" s="1489"/>
      <c r="C143" s="1490" t="s">
        <v>76</v>
      </c>
      <c r="D143" s="1457">
        <f>+D144+D179+D184+D197</f>
        <v>1737916582417</v>
      </c>
      <c r="E143" s="1457">
        <f>+E144+E179+E184+E197</f>
        <v>1274738789138.22</v>
      </c>
      <c r="F143" s="1457">
        <f>+F144+F179+F184+F197</f>
        <v>1268150049934.22</v>
      </c>
      <c r="G143" s="1457">
        <f>+G144+G179+G184+G197</f>
        <v>643670568193.23999</v>
      </c>
      <c r="H143" s="1458">
        <f>+H144+H179+H184+H197</f>
        <v>259481859565.23999</v>
      </c>
    </row>
    <row r="144" spans="1:8" ht="21.75" customHeight="1" x14ac:dyDescent="0.3">
      <c r="A144" s="1366">
        <v>2401</v>
      </c>
      <c r="B144" s="1367"/>
      <c r="C144" s="1424" t="s">
        <v>175</v>
      </c>
      <c r="D144" s="1462">
        <f>+D145</f>
        <v>1557818310127</v>
      </c>
      <c r="E144" s="1462">
        <f>+E145</f>
        <v>1120146302767</v>
      </c>
      <c r="F144" s="1462">
        <f>+F145</f>
        <v>1120021507757</v>
      </c>
      <c r="G144" s="1462">
        <f>+G145</f>
        <v>585832079119</v>
      </c>
      <c r="H144" s="1463">
        <f>+H145</f>
        <v>201643370491</v>
      </c>
    </row>
    <row r="145" spans="1:8" ht="15.6" x14ac:dyDescent="0.3">
      <c r="A145" s="1371">
        <v>24010600</v>
      </c>
      <c r="B145" s="1372"/>
      <c r="C145" s="1377" t="s">
        <v>78</v>
      </c>
      <c r="D145" s="1462">
        <f>+D146+D147+D148+D149+D150+D151+D152+D153+D154+D155+D156+D157+D158+D159+D160+D170+D171+D172+D173+D174+D175+D176+D177+D178</f>
        <v>1557818310127</v>
      </c>
      <c r="E145" s="1462">
        <f>+E146+E147+E148+E149+E150+E151+E152+E153+E154+E155+E156+E157+E158+E159+E160+E170+E171+E172+E173+E174+E175+E176+E177+E178</f>
        <v>1120146302767</v>
      </c>
      <c r="F145" s="1462">
        <f>+F146+F147+F148+F149+F150+F151+F152+F153+F154+F155+F156+F157+F158+F159+F160+F170+F171+F172+F173+F174+F175+F176+F177+F178</f>
        <v>1120021507757</v>
      </c>
      <c r="G145" s="1462">
        <f>+G146+G147+G148+G149+G150+G151+G152+G153+G154+G155+G156+G157+G158+G159+G160+G170+G171+G172+G173+G174+G175+G176+G177+G178</f>
        <v>585832079119</v>
      </c>
      <c r="H145" s="1463">
        <f>+H146+H147+H148+H149+H150+H151+H152+H153+H154+H155+H156+H157+H158+H159+H160+H170+H171+H172+H173+H174+H175+H176+H177+H178</f>
        <v>201643370491</v>
      </c>
    </row>
    <row r="146" spans="1:8" ht="30" customHeight="1" x14ac:dyDescent="0.3">
      <c r="A146" s="1371">
        <v>240106001</v>
      </c>
      <c r="B146" s="1372">
        <v>11</v>
      </c>
      <c r="C146" s="1377" t="s">
        <v>176</v>
      </c>
      <c r="D146" s="1462">
        <v>138986000000</v>
      </c>
      <c r="E146" s="1462">
        <v>138986000000</v>
      </c>
      <c r="F146" s="1462">
        <v>138986000000</v>
      </c>
      <c r="G146" s="1462">
        <v>138986000000</v>
      </c>
      <c r="H146" s="1463">
        <v>138986000000</v>
      </c>
    </row>
    <row r="147" spans="1:8" ht="27.75" customHeight="1" x14ac:dyDescent="0.3">
      <c r="A147" s="1371">
        <v>240106001</v>
      </c>
      <c r="B147" s="1372">
        <v>20</v>
      </c>
      <c r="C147" s="1377" t="s">
        <v>176</v>
      </c>
      <c r="D147" s="1462">
        <v>20000000000</v>
      </c>
      <c r="E147" s="1462">
        <v>20000000000</v>
      </c>
      <c r="F147" s="1462">
        <v>20000000000</v>
      </c>
      <c r="G147" s="1462">
        <v>20000000000</v>
      </c>
      <c r="H147" s="1463">
        <v>20000000000</v>
      </c>
    </row>
    <row r="148" spans="1:8" ht="31.5" customHeight="1" x14ac:dyDescent="0.3">
      <c r="A148" s="1371">
        <v>240106002</v>
      </c>
      <c r="B148" s="1372">
        <v>10</v>
      </c>
      <c r="C148" s="1377" t="s">
        <v>177</v>
      </c>
      <c r="D148" s="1462">
        <v>5000000000</v>
      </c>
      <c r="E148" s="1462">
        <v>5000000000</v>
      </c>
      <c r="F148" s="1462">
        <v>5000000000</v>
      </c>
      <c r="G148" s="1462">
        <v>5000000000</v>
      </c>
      <c r="H148" s="1463">
        <v>0</v>
      </c>
    </row>
    <row r="149" spans="1:8" ht="46.5" customHeight="1" x14ac:dyDescent="0.3">
      <c r="A149" s="1371">
        <v>240106003</v>
      </c>
      <c r="B149" s="1372">
        <v>10</v>
      </c>
      <c r="C149" s="1377" t="s">
        <v>98</v>
      </c>
      <c r="D149" s="1462">
        <v>29238879050</v>
      </c>
      <c r="E149" s="1462">
        <v>29238879050</v>
      </c>
      <c r="F149" s="1462">
        <v>29238879050</v>
      </c>
      <c r="G149" s="1462">
        <v>29238879050</v>
      </c>
      <c r="H149" s="1463">
        <v>0</v>
      </c>
    </row>
    <row r="150" spans="1:8" ht="47.25" customHeight="1" x14ac:dyDescent="0.3">
      <c r="A150" s="1265">
        <v>240106003</v>
      </c>
      <c r="B150" s="1266">
        <v>13</v>
      </c>
      <c r="C150" s="1270" t="s">
        <v>98</v>
      </c>
      <c r="D150" s="1464">
        <v>11830398435</v>
      </c>
      <c r="E150" s="1464">
        <v>10271745411</v>
      </c>
      <c r="F150" s="1464">
        <v>10146950401</v>
      </c>
      <c r="G150" s="1464">
        <v>6115186069</v>
      </c>
      <c r="H150" s="1465">
        <v>3238065119</v>
      </c>
    </row>
    <row r="151" spans="1:8" ht="45" customHeight="1" x14ac:dyDescent="0.3">
      <c r="A151" s="1265">
        <v>240106003</v>
      </c>
      <c r="B151" s="1266">
        <v>11</v>
      </c>
      <c r="C151" s="1270" t="s">
        <v>98</v>
      </c>
      <c r="D151" s="1462">
        <v>39565253575</v>
      </c>
      <c r="E151" s="1462">
        <v>35816541472</v>
      </c>
      <c r="F151" s="1462">
        <v>35816541472</v>
      </c>
      <c r="G151" s="1462">
        <v>0</v>
      </c>
      <c r="H151" s="1463">
        <v>0</v>
      </c>
    </row>
    <row r="152" spans="1:8" ht="31.5" customHeight="1" x14ac:dyDescent="0.3">
      <c r="A152" s="1371">
        <v>240106003</v>
      </c>
      <c r="B152" s="1372">
        <v>20</v>
      </c>
      <c r="C152" s="1377" t="s">
        <v>98</v>
      </c>
      <c r="D152" s="1462">
        <v>10494512551</v>
      </c>
      <c r="E152" s="1462">
        <v>4985763183</v>
      </c>
      <c r="F152" s="1462">
        <v>4985763183</v>
      </c>
      <c r="G152" s="1462">
        <v>939310190</v>
      </c>
      <c r="H152" s="1463">
        <v>939310190</v>
      </c>
    </row>
    <row r="153" spans="1:8" ht="31.5" customHeight="1" x14ac:dyDescent="0.3">
      <c r="A153" s="1371">
        <v>240106004</v>
      </c>
      <c r="B153" s="1372">
        <v>10</v>
      </c>
      <c r="C153" s="1377" t="s">
        <v>81</v>
      </c>
      <c r="D153" s="1462">
        <v>3151400000</v>
      </c>
      <c r="E153" s="1462">
        <v>3151400000</v>
      </c>
      <c r="F153" s="1462">
        <v>3151400000</v>
      </c>
      <c r="G153" s="1462">
        <v>3151400000</v>
      </c>
      <c r="H153" s="1463">
        <v>0</v>
      </c>
    </row>
    <row r="154" spans="1:8" ht="35.25" customHeight="1" x14ac:dyDescent="0.3">
      <c r="A154" s="1371">
        <v>240106005</v>
      </c>
      <c r="B154" s="1372">
        <v>11</v>
      </c>
      <c r="C154" s="1377" t="s">
        <v>178</v>
      </c>
      <c r="D154" s="1462">
        <f>307423610421+44099730147</f>
        <v>351523340568</v>
      </c>
      <c r="E154" s="1462">
        <f>307423610421+44099730147</f>
        <v>351523340568</v>
      </c>
      <c r="F154" s="1462">
        <f>307423610421+44099730147</f>
        <v>351523340568</v>
      </c>
      <c r="G154" s="1462">
        <v>38457689354</v>
      </c>
      <c r="H154" s="1463">
        <v>38457689354</v>
      </c>
    </row>
    <row r="155" spans="1:8" ht="60.75" customHeight="1" x14ac:dyDescent="0.3">
      <c r="A155" s="1371">
        <v>240106006</v>
      </c>
      <c r="B155" s="1372">
        <v>10</v>
      </c>
      <c r="C155" s="1377" t="s">
        <v>179</v>
      </c>
      <c r="D155" s="1462">
        <v>42691728016</v>
      </c>
      <c r="E155" s="1462">
        <v>42691728016</v>
      </c>
      <c r="F155" s="1462">
        <v>42691728016</v>
      </c>
      <c r="G155" s="1462">
        <v>42691728016</v>
      </c>
      <c r="H155" s="1463">
        <v>0</v>
      </c>
    </row>
    <row r="156" spans="1:8" ht="60.75" customHeight="1" x14ac:dyDescent="0.3">
      <c r="A156" s="1371">
        <v>240106006</v>
      </c>
      <c r="B156" s="1372">
        <v>13</v>
      </c>
      <c r="C156" s="1377" t="s">
        <v>179</v>
      </c>
      <c r="D156" s="1462">
        <v>19811865446</v>
      </c>
      <c r="E156" s="1462">
        <v>19811865446</v>
      </c>
      <c r="F156" s="1462">
        <v>19811865446</v>
      </c>
      <c r="G156" s="1462">
        <v>19811865446</v>
      </c>
      <c r="H156" s="1463">
        <v>0</v>
      </c>
    </row>
    <row r="157" spans="1:8" ht="45.75" customHeight="1" x14ac:dyDescent="0.3">
      <c r="A157" s="1371">
        <v>240106007</v>
      </c>
      <c r="B157" s="1372">
        <v>10</v>
      </c>
      <c r="C157" s="1377" t="s">
        <v>180</v>
      </c>
      <c r="D157" s="1462">
        <v>94807993692</v>
      </c>
      <c r="E157" s="1462">
        <v>94807993692</v>
      </c>
      <c r="F157" s="1462">
        <v>94807993692</v>
      </c>
      <c r="G157" s="1462">
        <v>94807993692</v>
      </c>
      <c r="H157" s="1463">
        <v>0</v>
      </c>
    </row>
    <row r="158" spans="1:8" ht="47.25" customHeight="1" x14ac:dyDescent="0.3">
      <c r="A158" s="1371">
        <v>240106007</v>
      </c>
      <c r="B158" s="1372">
        <v>13</v>
      </c>
      <c r="C158" s="1377" t="s">
        <v>180</v>
      </c>
      <c r="D158" s="1462">
        <v>70000000000</v>
      </c>
      <c r="E158" s="1462">
        <v>70000000000</v>
      </c>
      <c r="F158" s="1462">
        <v>70000000000</v>
      </c>
      <c r="G158" s="1462">
        <v>70000000000</v>
      </c>
      <c r="H158" s="1463">
        <v>0</v>
      </c>
    </row>
    <row r="159" spans="1:8" ht="62.25" customHeight="1" x14ac:dyDescent="0.3">
      <c r="A159" s="1371">
        <v>240106008</v>
      </c>
      <c r="B159" s="1372">
        <v>10</v>
      </c>
      <c r="C159" s="1377" t="s">
        <v>181</v>
      </c>
      <c r="D159" s="1462">
        <v>9928862439</v>
      </c>
      <c r="E159" s="1462">
        <v>9928862439</v>
      </c>
      <c r="F159" s="1462">
        <v>9928862439</v>
      </c>
      <c r="G159" s="1462">
        <v>9928862439</v>
      </c>
      <c r="H159" s="1463">
        <v>0</v>
      </c>
    </row>
    <row r="160" spans="1:8" ht="96.75" customHeight="1" thickBot="1" x14ac:dyDescent="0.35">
      <c r="A160" s="1379">
        <v>240106009</v>
      </c>
      <c r="B160" s="1380">
        <v>10</v>
      </c>
      <c r="C160" s="1421" t="s">
        <v>182</v>
      </c>
      <c r="D160" s="1467">
        <v>59971937176</v>
      </c>
      <c r="E160" s="1467">
        <v>59971937176</v>
      </c>
      <c r="F160" s="1467">
        <v>59971937176</v>
      </c>
      <c r="G160" s="1467">
        <v>59971937176</v>
      </c>
      <c r="H160" s="1468">
        <v>0</v>
      </c>
    </row>
    <row r="161" spans="1:191" ht="8.25" customHeight="1" thickBot="1" x14ac:dyDescent="0.35">
      <c r="A161" s="1385"/>
      <c r="B161" s="1386"/>
      <c r="C161" s="1422"/>
      <c r="D161" s="1469"/>
      <c r="E161" s="1469"/>
      <c r="F161" s="1469"/>
      <c r="G161" s="1469"/>
      <c r="H161" s="1469"/>
    </row>
    <row r="162" spans="1:191" x14ac:dyDescent="0.3">
      <c r="A162" s="2034" t="s">
        <v>1</v>
      </c>
      <c r="B162" s="2035"/>
      <c r="C162" s="2035"/>
      <c r="D162" s="2035"/>
      <c r="E162" s="2035"/>
      <c r="F162" s="2035"/>
      <c r="G162" s="2035"/>
      <c r="H162" s="2036"/>
    </row>
    <row r="163" spans="1:191" ht="14.25" customHeight="1" x14ac:dyDescent="0.3">
      <c r="A163" s="2031" t="s">
        <v>115</v>
      </c>
      <c r="B163" s="2032"/>
      <c r="C163" s="2032"/>
      <c r="D163" s="2032"/>
      <c r="E163" s="2032"/>
      <c r="F163" s="2032"/>
      <c r="G163" s="2032"/>
      <c r="H163" s="2033"/>
      <c r="I163" s="1491"/>
      <c r="J163" s="2032"/>
      <c r="K163" s="2032"/>
      <c r="L163" s="2032"/>
      <c r="M163" s="2032"/>
      <c r="N163" s="2032"/>
      <c r="O163" s="2033"/>
      <c r="P163" s="2031"/>
      <c r="Q163" s="2032"/>
      <c r="R163" s="2032"/>
      <c r="S163" s="2032"/>
      <c r="T163" s="2032"/>
      <c r="U163" s="2032"/>
      <c r="V163" s="2032"/>
      <c r="W163" s="2033"/>
      <c r="X163" s="2031"/>
      <c r="Y163" s="2032"/>
      <c r="Z163" s="2032"/>
      <c r="AA163" s="2032"/>
      <c r="AB163" s="2032"/>
      <c r="AC163" s="2032"/>
      <c r="AD163" s="2032"/>
      <c r="AE163" s="2033"/>
      <c r="AF163" s="2031"/>
      <c r="AG163" s="2032"/>
      <c r="AH163" s="2032"/>
      <c r="AI163" s="2032"/>
      <c r="AJ163" s="2032"/>
      <c r="AK163" s="2032"/>
      <c r="AL163" s="2032"/>
      <c r="AM163" s="2033"/>
      <c r="AN163" s="2031"/>
      <c r="AO163" s="2032"/>
      <c r="AP163" s="2032"/>
      <c r="AQ163" s="2032"/>
      <c r="AR163" s="2032"/>
      <c r="AS163" s="2032"/>
      <c r="AT163" s="2032"/>
      <c r="AU163" s="2033"/>
      <c r="AV163" s="2031"/>
      <c r="AW163" s="2032"/>
      <c r="AX163" s="2032"/>
      <c r="AY163" s="2032"/>
      <c r="AZ163" s="2032"/>
      <c r="BA163" s="2032"/>
      <c r="BB163" s="2032"/>
      <c r="BC163" s="2033"/>
      <c r="BD163" s="2031"/>
      <c r="BE163" s="2032"/>
      <c r="BF163" s="2032"/>
      <c r="BG163" s="2032"/>
      <c r="BH163" s="2032"/>
      <c r="BI163" s="2032"/>
      <c r="BJ163" s="2032"/>
      <c r="BK163" s="2033"/>
      <c r="BL163" s="2031"/>
      <c r="BM163" s="2032"/>
      <c r="BN163" s="2032"/>
      <c r="BO163" s="2032"/>
      <c r="BP163" s="2032"/>
      <c r="BQ163" s="2032"/>
      <c r="BR163" s="2032"/>
      <c r="BS163" s="2033"/>
      <c r="BT163" s="2031"/>
      <c r="BU163" s="2032"/>
      <c r="BV163" s="2032"/>
      <c r="BW163" s="2032"/>
      <c r="BX163" s="2032"/>
      <c r="BY163" s="2032"/>
      <c r="BZ163" s="2032"/>
      <c r="CA163" s="2033"/>
      <c r="CB163" s="2031"/>
      <c r="CC163" s="2032"/>
      <c r="CD163" s="2032"/>
      <c r="CE163" s="2032"/>
      <c r="CF163" s="2032"/>
      <c r="CG163" s="2032"/>
      <c r="CH163" s="2032"/>
      <c r="CI163" s="2033"/>
      <c r="CJ163" s="2031"/>
      <c r="CK163" s="2032"/>
      <c r="CL163" s="2032"/>
      <c r="CM163" s="2032"/>
      <c r="CN163" s="2032"/>
      <c r="CO163" s="2032"/>
      <c r="CP163" s="2032"/>
      <c r="CQ163" s="2033"/>
      <c r="CR163" s="2031"/>
      <c r="CS163" s="2032"/>
      <c r="CT163" s="2032"/>
      <c r="CU163" s="2032"/>
      <c r="CV163" s="2032"/>
      <c r="CW163" s="2032"/>
      <c r="CX163" s="2032"/>
      <c r="CY163" s="2033"/>
      <c r="CZ163" s="2031"/>
      <c r="DA163" s="2032"/>
      <c r="DB163" s="2032"/>
      <c r="DC163" s="2032"/>
      <c r="DD163" s="2032"/>
      <c r="DE163" s="2032"/>
      <c r="DF163" s="2032"/>
      <c r="DG163" s="2033"/>
      <c r="DH163" s="2031"/>
      <c r="DI163" s="2032"/>
      <c r="DJ163" s="2032"/>
      <c r="DK163" s="2032"/>
      <c r="DL163" s="2032"/>
      <c r="DM163" s="2032"/>
      <c r="DN163" s="2032"/>
      <c r="DO163" s="2033"/>
      <c r="DP163" s="2031"/>
      <c r="DQ163" s="2032"/>
      <c r="DR163" s="2032"/>
      <c r="DS163" s="2032"/>
      <c r="DT163" s="2032"/>
      <c r="DU163" s="2032"/>
      <c r="DV163" s="2032"/>
      <c r="DW163" s="2033"/>
      <c r="DX163" s="2031"/>
      <c r="DY163" s="2032"/>
      <c r="DZ163" s="2032"/>
      <c r="EA163" s="2032"/>
      <c r="EB163" s="2032"/>
      <c r="EC163" s="2032"/>
      <c r="ED163" s="2032"/>
      <c r="EE163" s="2033"/>
      <c r="EF163" s="2031"/>
      <c r="EG163" s="2032"/>
      <c r="EH163" s="2032"/>
      <c r="EI163" s="2032"/>
      <c r="EJ163" s="2032"/>
      <c r="EK163" s="2032"/>
      <c r="EL163" s="2032"/>
      <c r="EM163" s="2033"/>
      <c r="EN163" s="2031"/>
      <c r="EO163" s="2032"/>
      <c r="EP163" s="2032"/>
      <c r="EQ163" s="2032"/>
      <c r="ER163" s="2032"/>
      <c r="ES163" s="2032"/>
      <c r="ET163" s="2032"/>
      <c r="EU163" s="2033"/>
      <c r="EV163" s="2031"/>
      <c r="EW163" s="2032"/>
      <c r="EX163" s="2032"/>
      <c r="EY163" s="2032"/>
      <c r="EZ163" s="2032"/>
      <c r="FA163" s="2032"/>
      <c r="FB163" s="2032"/>
      <c r="FC163" s="2033"/>
      <c r="FD163" s="2031"/>
      <c r="FE163" s="2032"/>
      <c r="FF163" s="2032"/>
      <c r="FG163" s="2032"/>
      <c r="FH163" s="2032"/>
      <c r="FI163" s="2032"/>
      <c r="FJ163" s="2032"/>
      <c r="FK163" s="2033"/>
      <c r="FL163" s="2031"/>
      <c r="FM163" s="2032"/>
      <c r="FN163" s="2032"/>
      <c r="FO163" s="2032"/>
      <c r="FP163" s="2032"/>
      <c r="FQ163" s="2032"/>
      <c r="FR163" s="2032"/>
      <c r="FS163" s="2033"/>
      <c r="FT163" s="2031"/>
      <c r="FU163" s="2032"/>
      <c r="FV163" s="2032"/>
      <c r="FW163" s="2032"/>
      <c r="FX163" s="2032"/>
      <c r="FY163" s="2032"/>
      <c r="FZ163" s="2032"/>
      <c r="GA163" s="2033"/>
      <c r="GB163" s="2031"/>
      <c r="GC163" s="2032"/>
      <c r="GD163" s="2032"/>
      <c r="GE163" s="2032"/>
      <c r="GF163" s="2032"/>
      <c r="GG163" s="2032"/>
      <c r="GH163" s="2032"/>
      <c r="GI163" s="2033"/>
    </row>
    <row r="164" spans="1:191" ht="3.75" customHeight="1" x14ac:dyDescent="0.3">
      <c r="A164" s="1347"/>
      <c r="H164" s="1350"/>
      <c r="J164" s="1400"/>
      <c r="K164" s="1348"/>
      <c r="L164" s="1348"/>
      <c r="M164" s="1348"/>
      <c r="N164" s="1348"/>
      <c r="O164" s="1350"/>
      <c r="P164" s="1347"/>
      <c r="R164" s="1400"/>
      <c r="S164" s="1348"/>
      <c r="T164" s="1348"/>
      <c r="U164" s="1348"/>
      <c r="V164" s="1348"/>
      <c r="W164" s="1350"/>
      <c r="X164" s="1347"/>
      <c r="Z164" s="1400"/>
      <c r="AA164" s="1348"/>
      <c r="AB164" s="1348"/>
      <c r="AC164" s="1348"/>
      <c r="AD164" s="1348"/>
      <c r="AE164" s="1350"/>
      <c r="AF164" s="1347"/>
      <c r="AH164" s="1400"/>
      <c r="AI164" s="1348"/>
      <c r="AJ164" s="1348"/>
      <c r="AK164" s="1348"/>
      <c r="AL164" s="1348"/>
      <c r="AM164" s="1350"/>
      <c r="AN164" s="1347"/>
      <c r="AP164" s="1400"/>
      <c r="AQ164" s="1348"/>
      <c r="AR164" s="1348"/>
      <c r="AS164" s="1348"/>
      <c r="AT164" s="1348"/>
      <c r="AU164" s="1350"/>
      <c r="AV164" s="1347"/>
      <c r="AX164" s="1400"/>
      <c r="AY164" s="1348"/>
      <c r="AZ164" s="1348"/>
      <c r="BA164" s="1348"/>
      <c r="BB164" s="1348"/>
      <c r="BC164" s="1350"/>
      <c r="BD164" s="1347"/>
      <c r="BF164" s="1400"/>
      <c r="BG164" s="1348"/>
      <c r="BH164" s="1348"/>
      <c r="BI164" s="1348"/>
      <c r="BJ164" s="1348"/>
      <c r="BK164" s="1350"/>
      <c r="BL164" s="1347"/>
      <c r="BN164" s="1400"/>
      <c r="BO164" s="1348"/>
      <c r="BP164" s="1348"/>
      <c r="BQ164" s="1348"/>
      <c r="BR164" s="1348"/>
      <c r="BS164" s="1350"/>
      <c r="BT164" s="1347"/>
      <c r="BV164" s="1400"/>
      <c r="BW164" s="1348"/>
      <c r="BX164" s="1348"/>
      <c r="BY164" s="1348"/>
      <c r="BZ164" s="1348"/>
      <c r="CA164" s="1350"/>
      <c r="CB164" s="1347"/>
      <c r="CD164" s="1400"/>
      <c r="CE164" s="1348"/>
      <c r="CF164" s="1348"/>
      <c r="CG164" s="1348"/>
      <c r="CH164" s="1348"/>
      <c r="CI164" s="1350"/>
      <c r="CJ164" s="1347"/>
      <c r="CL164" s="1400"/>
      <c r="CM164" s="1348"/>
      <c r="CN164" s="1348"/>
      <c r="CO164" s="1348"/>
      <c r="CP164" s="1348"/>
      <c r="CQ164" s="1350"/>
      <c r="CR164" s="1347"/>
      <c r="CT164" s="1400"/>
      <c r="CU164" s="1348"/>
      <c r="CV164" s="1348"/>
      <c r="CW164" s="1348"/>
      <c r="CX164" s="1348"/>
      <c r="CY164" s="1350"/>
      <c r="CZ164" s="1347"/>
      <c r="DB164" s="1400"/>
      <c r="DC164" s="1348"/>
      <c r="DD164" s="1348"/>
      <c r="DE164" s="1348"/>
      <c r="DF164" s="1348"/>
      <c r="DG164" s="1350"/>
      <c r="DH164" s="1347"/>
      <c r="DJ164" s="1400"/>
      <c r="DK164" s="1348"/>
      <c r="DL164" s="1348"/>
      <c r="DM164" s="1348"/>
      <c r="DN164" s="1348"/>
      <c r="DO164" s="1350"/>
      <c r="DP164" s="1347"/>
      <c r="DR164" s="1400"/>
      <c r="DS164" s="1348"/>
      <c r="DT164" s="1348"/>
      <c r="DU164" s="1348"/>
      <c r="DV164" s="1348"/>
      <c r="DW164" s="1350"/>
      <c r="DX164" s="1347"/>
      <c r="DZ164" s="1400"/>
      <c r="EA164" s="1348"/>
      <c r="EB164" s="1348"/>
      <c r="EC164" s="1348"/>
      <c r="ED164" s="1348"/>
      <c r="EE164" s="1350"/>
      <c r="EF164" s="1347"/>
      <c r="EH164" s="1400"/>
      <c r="EI164" s="1348"/>
      <c r="EJ164" s="1348"/>
      <c r="EK164" s="1348"/>
      <c r="EL164" s="1348"/>
      <c r="EM164" s="1350"/>
      <c r="EN164" s="1347"/>
      <c r="EP164" s="1400"/>
      <c r="EQ164" s="1348"/>
      <c r="ER164" s="1348"/>
      <c r="ES164" s="1348"/>
      <c r="ET164" s="1348"/>
      <c r="EU164" s="1350"/>
      <c r="EV164" s="1347"/>
      <c r="EX164" s="1400"/>
      <c r="EY164" s="1348"/>
      <c r="EZ164" s="1348"/>
      <c r="FA164" s="1348"/>
      <c r="FB164" s="1348"/>
      <c r="FC164" s="1350"/>
      <c r="FD164" s="1347"/>
      <c r="FF164" s="1400"/>
      <c r="FG164" s="1348"/>
      <c r="FH164" s="1348"/>
      <c r="FI164" s="1348"/>
      <c r="FJ164" s="1348"/>
      <c r="FK164" s="1350"/>
      <c r="FL164" s="1347"/>
      <c r="FN164" s="1400"/>
      <c r="FO164" s="1348"/>
      <c r="FP164" s="1348"/>
      <c r="FQ164" s="1348"/>
      <c r="FR164" s="1348"/>
      <c r="FS164" s="1350"/>
      <c r="FT164" s="1347"/>
      <c r="FV164" s="1400"/>
      <c r="FW164" s="1348"/>
      <c r="FX164" s="1348"/>
      <c r="FY164" s="1348"/>
      <c r="FZ164" s="1348"/>
      <c r="GA164" s="1350"/>
      <c r="GB164" s="1347"/>
      <c r="GD164" s="1400"/>
      <c r="GE164" s="1348"/>
      <c r="GF164" s="1348"/>
      <c r="GG164" s="1348"/>
      <c r="GH164" s="1348"/>
      <c r="GI164" s="1350"/>
    </row>
    <row r="165" spans="1:191" ht="11.25" customHeight="1" x14ac:dyDescent="0.3">
      <c r="A165" s="1351" t="s">
        <v>0</v>
      </c>
      <c r="H165" s="1350"/>
      <c r="I165" s="1459"/>
      <c r="J165" s="1400"/>
      <c r="K165" s="1348"/>
      <c r="L165" s="1348"/>
      <c r="M165" s="1348"/>
      <c r="N165" s="1348"/>
      <c r="O165" s="1350"/>
      <c r="P165" s="1351"/>
      <c r="R165" s="1400"/>
      <c r="S165" s="1348"/>
      <c r="T165" s="1348"/>
      <c r="U165" s="1348"/>
      <c r="V165" s="1348"/>
      <c r="W165" s="1350"/>
      <c r="X165" s="1351"/>
      <c r="Z165" s="1400"/>
      <c r="AA165" s="1348"/>
      <c r="AB165" s="1348"/>
      <c r="AC165" s="1348"/>
      <c r="AD165" s="1348"/>
      <c r="AE165" s="1350"/>
      <c r="AF165" s="1351"/>
      <c r="AH165" s="1400"/>
      <c r="AI165" s="1348"/>
      <c r="AJ165" s="1348"/>
      <c r="AK165" s="1348"/>
      <c r="AL165" s="1348"/>
      <c r="AM165" s="1350"/>
      <c r="AN165" s="1351"/>
      <c r="AP165" s="1400"/>
      <c r="AQ165" s="1348"/>
      <c r="AR165" s="1348"/>
      <c r="AS165" s="1348"/>
      <c r="AT165" s="1348"/>
      <c r="AU165" s="1350"/>
      <c r="AV165" s="1351"/>
      <c r="AX165" s="1400"/>
      <c r="AY165" s="1348"/>
      <c r="AZ165" s="1348"/>
      <c r="BA165" s="1348"/>
      <c r="BB165" s="1348"/>
      <c r="BC165" s="1350"/>
      <c r="BD165" s="1351"/>
      <c r="BF165" s="1400"/>
      <c r="BG165" s="1348"/>
      <c r="BH165" s="1348"/>
      <c r="BI165" s="1348"/>
      <c r="BJ165" s="1348"/>
      <c r="BK165" s="1350"/>
      <c r="BL165" s="1351"/>
      <c r="BN165" s="1400"/>
      <c r="BO165" s="1348"/>
      <c r="BP165" s="1348"/>
      <c r="BQ165" s="1348"/>
      <c r="BR165" s="1348"/>
      <c r="BS165" s="1350"/>
      <c r="BT165" s="1351"/>
      <c r="BV165" s="1400"/>
      <c r="BW165" s="1348"/>
      <c r="BX165" s="1348"/>
      <c r="BY165" s="1348"/>
      <c r="BZ165" s="1348"/>
      <c r="CA165" s="1350"/>
      <c r="CB165" s="1351"/>
      <c r="CD165" s="1400"/>
      <c r="CE165" s="1348"/>
      <c r="CF165" s="1348"/>
      <c r="CG165" s="1348"/>
      <c r="CH165" s="1348"/>
      <c r="CI165" s="1350"/>
      <c r="CJ165" s="1351"/>
      <c r="CL165" s="1400"/>
      <c r="CM165" s="1348"/>
      <c r="CN165" s="1348"/>
      <c r="CO165" s="1348"/>
      <c r="CP165" s="1348"/>
      <c r="CQ165" s="1350"/>
      <c r="CR165" s="1351"/>
      <c r="CT165" s="1400"/>
      <c r="CU165" s="1348"/>
      <c r="CV165" s="1348"/>
      <c r="CW165" s="1348"/>
      <c r="CX165" s="1348"/>
      <c r="CY165" s="1350"/>
      <c r="CZ165" s="1351"/>
      <c r="DB165" s="1400"/>
      <c r="DC165" s="1348"/>
      <c r="DD165" s="1348"/>
      <c r="DE165" s="1348"/>
      <c r="DF165" s="1348"/>
      <c r="DG165" s="1350"/>
      <c r="DH165" s="1351"/>
      <c r="DJ165" s="1400"/>
      <c r="DK165" s="1348"/>
      <c r="DL165" s="1348"/>
      <c r="DM165" s="1348"/>
      <c r="DN165" s="1348"/>
      <c r="DO165" s="1350"/>
      <c r="DP165" s="1351"/>
      <c r="DR165" s="1400"/>
      <c r="DS165" s="1348"/>
      <c r="DT165" s="1348"/>
      <c r="DU165" s="1348"/>
      <c r="DV165" s="1348"/>
      <c r="DW165" s="1350"/>
      <c r="DX165" s="1351"/>
      <c r="DZ165" s="1400"/>
      <c r="EA165" s="1348"/>
      <c r="EB165" s="1348"/>
      <c r="EC165" s="1348"/>
      <c r="ED165" s="1348"/>
      <c r="EE165" s="1350"/>
      <c r="EF165" s="1351"/>
      <c r="EH165" s="1400"/>
      <c r="EI165" s="1348"/>
      <c r="EJ165" s="1348"/>
      <c r="EK165" s="1348"/>
      <c r="EL165" s="1348"/>
      <c r="EM165" s="1350"/>
      <c r="EN165" s="1351"/>
      <c r="EP165" s="1400"/>
      <c r="EQ165" s="1348"/>
      <c r="ER165" s="1348"/>
      <c r="ES165" s="1348"/>
      <c r="ET165" s="1348"/>
      <c r="EU165" s="1350"/>
      <c r="EV165" s="1351"/>
      <c r="EX165" s="1400"/>
      <c r="EY165" s="1348"/>
      <c r="EZ165" s="1348"/>
      <c r="FA165" s="1348"/>
      <c r="FB165" s="1348"/>
      <c r="FC165" s="1350"/>
      <c r="FD165" s="1351"/>
      <c r="FF165" s="1400"/>
      <c r="FG165" s="1348"/>
      <c r="FH165" s="1348"/>
      <c r="FI165" s="1348"/>
      <c r="FJ165" s="1348"/>
      <c r="FK165" s="1350"/>
      <c r="FL165" s="1351"/>
      <c r="FN165" s="1400"/>
      <c r="FO165" s="1348"/>
      <c r="FP165" s="1348"/>
      <c r="FQ165" s="1348"/>
      <c r="FR165" s="1348"/>
      <c r="FS165" s="1350"/>
      <c r="FT165" s="1351"/>
      <c r="FV165" s="1400"/>
      <c r="FW165" s="1348"/>
      <c r="FX165" s="1348"/>
      <c r="FY165" s="1348"/>
      <c r="FZ165" s="1348"/>
      <c r="GA165" s="1350"/>
      <c r="GB165" s="1351"/>
      <c r="GD165" s="1400"/>
      <c r="GE165" s="1348"/>
      <c r="GF165" s="1348"/>
      <c r="GG165" s="1348"/>
      <c r="GH165" s="1348"/>
      <c r="GI165" s="1350"/>
    </row>
    <row r="166" spans="1:191" ht="3.75" customHeight="1" x14ac:dyDescent="0.3">
      <c r="A166" s="1347"/>
      <c r="H166" s="1352"/>
      <c r="J166" s="1400"/>
      <c r="K166" s="1348"/>
      <c r="L166" s="1348"/>
      <c r="M166" s="1348"/>
      <c r="N166" s="1348"/>
      <c r="O166" s="1352"/>
      <c r="P166" s="1347"/>
      <c r="R166" s="1400"/>
      <c r="S166" s="1348"/>
      <c r="T166" s="1348"/>
      <c r="U166" s="1348"/>
      <c r="V166" s="1348"/>
      <c r="W166" s="1352"/>
      <c r="X166" s="1347"/>
      <c r="Z166" s="1400"/>
      <c r="AA166" s="1348"/>
      <c r="AB166" s="1348"/>
      <c r="AC166" s="1348"/>
      <c r="AD166" s="1348"/>
      <c r="AE166" s="1352"/>
      <c r="AF166" s="1347"/>
      <c r="AH166" s="1400"/>
      <c r="AI166" s="1348"/>
      <c r="AJ166" s="1348"/>
      <c r="AK166" s="1348"/>
      <c r="AL166" s="1348"/>
      <c r="AM166" s="1352"/>
      <c r="AN166" s="1347"/>
      <c r="AP166" s="1400"/>
      <c r="AQ166" s="1348"/>
      <c r="AR166" s="1348"/>
      <c r="AS166" s="1348"/>
      <c r="AT166" s="1348"/>
      <c r="AU166" s="1352"/>
      <c r="AV166" s="1347"/>
      <c r="AX166" s="1400"/>
      <c r="AY166" s="1348"/>
      <c r="AZ166" s="1348"/>
      <c r="BA166" s="1348"/>
      <c r="BB166" s="1348"/>
      <c r="BC166" s="1352"/>
      <c r="BD166" s="1347"/>
      <c r="BF166" s="1400"/>
      <c r="BG166" s="1348"/>
      <c r="BH166" s="1348"/>
      <c r="BI166" s="1348"/>
      <c r="BJ166" s="1348"/>
      <c r="BK166" s="1352"/>
      <c r="BL166" s="1347"/>
      <c r="BN166" s="1400"/>
      <c r="BO166" s="1348"/>
      <c r="BP166" s="1348"/>
      <c r="BQ166" s="1348"/>
      <c r="BR166" s="1348"/>
      <c r="BS166" s="1352"/>
      <c r="BT166" s="1347"/>
      <c r="BV166" s="1400"/>
      <c r="BW166" s="1348"/>
      <c r="BX166" s="1348"/>
      <c r="BY166" s="1348"/>
      <c r="BZ166" s="1348"/>
      <c r="CA166" s="1352"/>
      <c r="CB166" s="1347"/>
      <c r="CD166" s="1400"/>
      <c r="CE166" s="1348"/>
      <c r="CF166" s="1348"/>
      <c r="CG166" s="1348"/>
      <c r="CH166" s="1348"/>
      <c r="CI166" s="1352"/>
      <c r="CJ166" s="1347"/>
      <c r="CL166" s="1400"/>
      <c r="CM166" s="1348"/>
      <c r="CN166" s="1348"/>
      <c r="CO166" s="1348"/>
      <c r="CP166" s="1348"/>
      <c r="CQ166" s="1352"/>
      <c r="CR166" s="1347"/>
      <c r="CT166" s="1400"/>
      <c r="CU166" s="1348"/>
      <c r="CV166" s="1348"/>
      <c r="CW166" s="1348"/>
      <c r="CX166" s="1348"/>
      <c r="CY166" s="1352"/>
      <c r="CZ166" s="1347"/>
      <c r="DB166" s="1400"/>
      <c r="DC166" s="1348"/>
      <c r="DD166" s="1348"/>
      <c r="DE166" s="1348"/>
      <c r="DF166" s="1348"/>
      <c r="DG166" s="1352"/>
      <c r="DH166" s="1347"/>
      <c r="DJ166" s="1400"/>
      <c r="DK166" s="1348"/>
      <c r="DL166" s="1348"/>
      <c r="DM166" s="1348"/>
      <c r="DN166" s="1348"/>
      <c r="DO166" s="1352"/>
      <c r="DP166" s="1347"/>
      <c r="DR166" s="1400"/>
      <c r="DS166" s="1348"/>
      <c r="DT166" s="1348"/>
      <c r="DU166" s="1348"/>
      <c r="DV166" s="1348"/>
      <c r="DW166" s="1352"/>
      <c r="DX166" s="1347"/>
      <c r="DZ166" s="1400"/>
      <c r="EA166" s="1348"/>
      <c r="EB166" s="1348"/>
      <c r="EC166" s="1348"/>
      <c r="ED166" s="1348"/>
      <c r="EE166" s="1352"/>
      <c r="EF166" s="1347"/>
      <c r="EH166" s="1400"/>
      <c r="EI166" s="1348"/>
      <c r="EJ166" s="1348"/>
      <c r="EK166" s="1348"/>
      <c r="EL166" s="1348"/>
      <c r="EM166" s="1352"/>
      <c r="EN166" s="1347"/>
      <c r="EP166" s="1400"/>
      <c r="EQ166" s="1348"/>
      <c r="ER166" s="1348"/>
      <c r="ES166" s="1348"/>
      <c r="ET166" s="1348"/>
      <c r="EU166" s="1352"/>
      <c r="EV166" s="1347"/>
      <c r="EX166" s="1400"/>
      <c r="EY166" s="1348"/>
      <c r="EZ166" s="1348"/>
      <c r="FA166" s="1348"/>
      <c r="FB166" s="1348"/>
      <c r="FC166" s="1352"/>
      <c r="FD166" s="1347"/>
      <c r="FF166" s="1400"/>
      <c r="FG166" s="1348"/>
      <c r="FH166" s="1348"/>
      <c r="FI166" s="1348"/>
      <c r="FJ166" s="1348"/>
      <c r="FK166" s="1352"/>
      <c r="FL166" s="1347"/>
      <c r="FN166" s="1400"/>
      <c r="FO166" s="1348"/>
      <c r="FP166" s="1348"/>
      <c r="FQ166" s="1348"/>
      <c r="FR166" s="1348"/>
      <c r="FS166" s="1352"/>
      <c r="FT166" s="1347"/>
      <c r="FV166" s="1400"/>
      <c r="FW166" s="1348"/>
      <c r="FX166" s="1348"/>
      <c r="FY166" s="1348"/>
      <c r="FZ166" s="1348"/>
      <c r="GA166" s="1352"/>
      <c r="GB166" s="1347"/>
      <c r="GD166" s="1400"/>
      <c r="GE166" s="1348"/>
      <c r="GF166" s="1348"/>
      <c r="GG166" s="1348"/>
      <c r="GH166" s="1348"/>
      <c r="GI166" s="1352"/>
    </row>
    <row r="167" spans="1:191" ht="13.5" customHeight="1" x14ac:dyDescent="0.3">
      <c r="A167" s="1347" t="s">
        <v>116</v>
      </c>
      <c r="C167" s="1400" t="s">
        <v>4</v>
      </c>
      <c r="E167" s="1348" t="str">
        <f>E7</f>
        <v>MES:</v>
      </c>
      <c r="F167" s="1348" t="str">
        <f>F7</f>
        <v>OCTUBRE</v>
      </c>
      <c r="G167" s="1348" t="str">
        <f>G128</f>
        <v xml:space="preserve">                                VIGENCIA FISCAL:      2017</v>
      </c>
      <c r="H167" s="1350"/>
      <c r="J167" s="1400"/>
      <c r="K167" s="1348"/>
      <c r="L167" s="1348"/>
      <c r="M167" s="1348"/>
      <c r="N167" s="1348"/>
      <c r="O167" s="1350"/>
      <c r="P167" s="1347"/>
      <c r="R167" s="1400"/>
      <c r="S167" s="1348"/>
      <c r="T167" s="1348"/>
      <c r="U167" s="1348"/>
      <c r="V167" s="1348"/>
      <c r="W167" s="1350"/>
      <c r="X167" s="1347"/>
      <c r="Z167" s="1400"/>
      <c r="AA167" s="1348"/>
      <c r="AB167" s="1348"/>
      <c r="AC167" s="1348"/>
      <c r="AD167" s="1348"/>
      <c r="AE167" s="1350"/>
      <c r="AF167" s="1347"/>
      <c r="AH167" s="1400"/>
      <c r="AI167" s="1348"/>
      <c r="AJ167" s="1348"/>
      <c r="AK167" s="1348"/>
      <c r="AL167" s="1348"/>
      <c r="AM167" s="1350"/>
      <c r="AN167" s="1347"/>
      <c r="AP167" s="1400"/>
      <c r="AQ167" s="1348"/>
      <c r="AR167" s="1348"/>
      <c r="AS167" s="1348"/>
      <c r="AT167" s="1348"/>
      <c r="AU167" s="1350"/>
      <c r="AV167" s="1347"/>
      <c r="AX167" s="1400"/>
      <c r="AY167" s="1348"/>
      <c r="AZ167" s="1348"/>
      <c r="BA167" s="1348"/>
      <c r="BB167" s="1348"/>
      <c r="BC167" s="1350"/>
      <c r="BD167" s="1347"/>
      <c r="BF167" s="1400"/>
      <c r="BG167" s="1348"/>
      <c r="BH167" s="1348"/>
      <c r="BI167" s="1348"/>
      <c r="BJ167" s="1348"/>
      <c r="BK167" s="1350"/>
      <c r="BL167" s="1347"/>
      <c r="BN167" s="1400"/>
      <c r="BO167" s="1348"/>
      <c r="BP167" s="1348"/>
      <c r="BQ167" s="1348"/>
      <c r="BR167" s="1348"/>
      <c r="BS167" s="1350"/>
      <c r="BT167" s="1347"/>
      <c r="BV167" s="1400"/>
      <c r="BW167" s="1348"/>
      <c r="BX167" s="1348"/>
      <c r="BY167" s="1348"/>
      <c r="BZ167" s="1348"/>
      <c r="CA167" s="1350"/>
      <c r="CB167" s="1347"/>
      <c r="CD167" s="1400"/>
      <c r="CE167" s="1348"/>
      <c r="CF167" s="1348"/>
      <c r="CG167" s="1348"/>
      <c r="CH167" s="1348"/>
      <c r="CI167" s="1350"/>
      <c r="CJ167" s="1347"/>
      <c r="CL167" s="1400"/>
      <c r="CM167" s="1348"/>
      <c r="CN167" s="1348"/>
      <c r="CO167" s="1348"/>
      <c r="CP167" s="1348"/>
      <c r="CQ167" s="1350"/>
      <c r="CR167" s="1347"/>
      <c r="CT167" s="1400"/>
      <c r="CU167" s="1348"/>
      <c r="CV167" s="1348"/>
      <c r="CW167" s="1348"/>
      <c r="CX167" s="1348"/>
      <c r="CY167" s="1350"/>
      <c r="CZ167" s="1347"/>
      <c r="DB167" s="1400"/>
      <c r="DC167" s="1348"/>
      <c r="DD167" s="1348"/>
      <c r="DE167" s="1348"/>
      <c r="DF167" s="1348"/>
      <c r="DG167" s="1350"/>
      <c r="DH167" s="1347"/>
      <c r="DJ167" s="1400"/>
      <c r="DK167" s="1348"/>
      <c r="DL167" s="1348"/>
      <c r="DM167" s="1348"/>
      <c r="DN167" s="1348"/>
      <c r="DO167" s="1350"/>
      <c r="DP167" s="1347"/>
      <c r="DR167" s="1400"/>
      <c r="DS167" s="1348"/>
      <c r="DT167" s="1348"/>
      <c r="DU167" s="1348"/>
      <c r="DV167" s="1348"/>
      <c r="DW167" s="1350"/>
      <c r="DX167" s="1347"/>
      <c r="DZ167" s="1400"/>
      <c r="EA167" s="1348"/>
      <c r="EB167" s="1348"/>
      <c r="EC167" s="1348"/>
      <c r="ED167" s="1348"/>
      <c r="EE167" s="1350"/>
      <c r="EF167" s="1347"/>
      <c r="EH167" s="1400"/>
      <c r="EI167" s="1348"/>
      <c r="EJ167" s="1348"/>
      <c r="EK167" s="1348"/>
      <c r="EL167" s="1348"/>
      <c r="EM167" s="1350"/>
      <c r="EN167" s="1347"/>
      <c r="EP167" s="1400"/>
      <c r="EQ167" s="1348"/>
      <c r="ER167" s="1348"/>
      <c r="ES167" s="1348"/>
      <c r="ET167" s="1348"/>
      <c r="EU167" s="1350"/>
      <c r="EV167" s="1347"/>
      <c r="EX167" s="1400"/>
      <c r="EY167" s="1348"/>
      <c r="EZ167" s="1348"/>
      <c r="FA167" s="1348"/>
      <c r="FB167" s="1348"/>
      <c r="FC167" s="1350"/>
      <c r="FD167" s="1347"/>
      <c r="FF167" s="1400"/>
      <c r="FG167" s="1348"/>
      <c r="FH167" s="1348"/>
      <c r="FI167" s="1348"/>
      <c r="FJ167" s="1348"/>
      <c r="FK167" s="1350"/>
      <c r="FL167" s="1347"/>
      <c r="FN167" s="1400"/>
      <c r="FO167" s="1348"/>
      <c r="FP167" s="1348"/>
      <c r="FQ167" s="1348"/>
      <c r="FR167" s="1348"/>
      <c r="FS167" s="1350"/>
      <c r="FT167" s="1347"/>
      <c r="FV167" s="1400"/>
      <c r="FW167" s="1348"/>
      <c r="FX167" s="1348"/>
      <c r="FY167" s="1348"/>
      <c r="FZ167" s="1348"/>
      <c r="GA167" s="1350"/>
      <c r="GB167" s="1347"/>
      <c r="GD167" s="1400"/>
      <c r="GE167" s="1348"/>
      <c r="GF167" s="1348"/>
      <c r="GG167" s="1348"/>
      <c r="GH167" s="1348"/>
      <c r="GI167" s="1350"/>
    </row>
    <row r="168" spans="1:191" ht="11.25" customHeight="1" thickBot="1" x14ac:dyDescent="0.35">
      <c r="A168" s="1347"/>
      <c r="H168" s="1350"/>
      <c r="J168" s="1400"/>
      <c r="K168" s="1348"/>
      <c r="L168" s="1348"/>
      <c r="M168" s="1348"/>
      <c r="N168" s="1348"/>
      <c r="O168" s="1350"/>
      <c r="P168" s="1347"/>
      <c r="R168" s="1400"/>
      <c r="S168" s="1348"/>
      <c r="T168" s="1348"/>
      <c r="U168" s="1348"/>
      <c r="V168" s="1348"/>
      <c r="W168" s="1350"/>
      <c r="X168" s="1347"/>
      <c r="Z168" s="1400"/>
      <c r="AA168" s="1348"/>
      <c r="AB168" s="1348"/>
      <c r="AC168" s="1348"/>
      <c r="AD168" s="1348"/>
      <c r="AE168" s="1350"/>
      <c r="AF168" s="1347"/>
      <c r="AH168" s="1400"/>
      <c r="AI168" s="1348"/>
      <c r="AJ168" s="1348"/>
      <c r="AK168" s="1348"/>
      <c r="AL168" s="1348"/>
      <c r="AM168" s="1350"/>
      <c r="AN168" s="1347"/>
      <c r="AP168" s="1400"/>
      <c r="AQ168" s="1348"/>
      <c r="AR168" s="1348"/>
      <c r="AS168" s="1348"/>
      <c r="AT168" s="1348"/>
      <c r="AU168" s="1350"/>
      <c r="AV168" s="1347"/>
      <c r="AX168" s="1400"/>
      <c r="AY168" s="1348"/>
      <c r="AZ168" s="1348"/>
      <c r="BA168" s="1348"/>
      <c r="BB168" s="1348"/>
      <c r="BC168" s="1350"/>
      <c r="BD168" s="1347"/>
      <c r="BF168" s="1400"/>
      <c r="BG168" s="1348"/>
      <c r="BH168" s="1348"/>
      <c r="BI168" s="1348"/>
      <c r="BJ168" s="1348"/>
      <c r="BK168" s="1350"/>
      <c r="BL168" s="1347"/>
      <c r="BN168" s="1400"/>
      <c r="BO168" s="1348"/>
      <c r="BP168" s="1348"/>
      <c r="BQ168" s="1348"/>
      <c r="BR168" s="1348"/>
      <c r="BS168" s="1350"/>
      <c r="BT168" s="1347"/>
      <c r="BV168" s="1400"/>
      <c r="BW168" s="1348"/>
      <c r="BX168" s="1348"/>
      <c r="BY168" s="1348"/>
      <c r="BZ168" s="1348"/>
      <c r="CA168" s="1350"/>
      <c r="CB168" s="1347"/>
      <c r="CD168" s="1400"/>
      <c r="CE168" s="1348"/>
      <c r="CF168" s="1348"/>
      <c r="CG168" s="1348"/>
      <c r="CH168" s="1348"/>
      <c r="CI168" s="1350"/>
      <c r="CJ168" s="1347"/>
      <c r="CL168" s="1400"/>
      <c r="CM168" s="1348"/>
      <c r="CN168" s="1348"/>
      <c r="CO168" s="1348"/>
      <c r="CP168" s="1348"/>
      <c r="CQ168" s="1350"/>
      <c r="CR168" s="1347"/>
      <c r="CT168" s="1400"/>
      <c r="CU168" s="1348"/>
      <c r="CV168" s="1348"/>
      <c r="CW168" s="1348"/>
      <c r="CX168" s="1348"/>
      <c r="CY168" s="1350"/>
      <c r="CZ168" s="1347"/>
      <c r="DB168" s="1400"/>
      <c r="DC168" s="1348"/>
      <c r="DD168" s="1348"/>
      <c r="DE168" s="1348"/>
      <c r="DF168" s="1348"/>
      <c r="DG168" s="1350"/>
      <c r="DH168" s="1347"/>
      <c r="DJ168" s="1400"/>
      <c r="DK168" s="1348"/>
      <c r="DL168" s="1348"/>
      <c r="DM168" s="1348"/>
      <c r="DN168" s="1348"/>
      <c r="DO168" s="1350"/>
      <c r="DP168" s="1347"/>
      <c r="DR168" s="1400"/>
      <c r="DS168" s="1348"/>
      <c r="DT168" s="1348"/>
      <c r="DU168" s="1348"/>
      <c r="DV168" s="1348"/>
      <c r="DW168" s="1350"/>
      <c r="DX168" s="1347"/>
      <c r="DZ168" s="1400"/>
      <c r="EA168" s="1348"/>
      <c r="EB168" s="1348"/>
      <c r="EC168" s="1348"/>
      <c r="ED168" s="1348"/>
      <c r="EE168" s="1350"/>
      <c r="EF168" s="1347"/>
      <c r="EH168" s="1400"/>
      <c r="EI168" s="1348"/>
      <c r="EJ168" s="1348"/>
      <c r="EK168" s="1348"/>
      <c r="EL168" s="1348"/>
      <c r="EM168" s="1350"/>
      <c r="EN168" s="1347"/>
      <c r="EP168" s="1400"/>
      <c r="EQ168" s="1348"/>
      <c r="ER168" s="1348"/>
      <c r="ES168" s="1348"/>
      <c r="ET168" s="1348"/>
      <c r="EU168" s="1350"/>
      <c r="EV168" s="1347"/>
      <c r="EX168" s="1400"/>
      <c r="EY168" s="1348"/>
      <c r="EZ168" s="1348"/>
      <c r="FA168" s="1348"/>
      <c r="FB168" s="1348"/>
      <c r="FC168" s="1350"/>
      <c r="FD168" s="1347"/>
      <c r="FF168" s="1400"/>
      <c r="FG168" s="1348"/>
      <c r="FH168" s="1348"/>
      <c r="FI168" s="1348"/>
      <c r="FJ168" s="1348"/>
      <c r="FK168" s="1350"/>
      <c r="FL168" s="1347"/>
      <c r="FN168" s="1400"/>
      <c r="FO168" s="1348"/>
      <c r="FP168" s="1348"/>
      <c r="FQ168" s="1348"/>
      <c r="FR168" s="1348"/>
      <c r="FS168" s="1350"/>
      <c r="FT168" s="1347"/>
      <c r="FV168" s="1400"/>
      <c r="FW168" s="1348"/>
      <c r="FX168" s="1348"/>
      <c r="FY168" s="1348"/>
      <c r="FZ168" s="1348"/>
      <c r="GA168" s="1350"/>
      <c r="GB168" s="1347"/>
      <c r="GD168" s="1400"/>
      <c r="GE168" s="1348"/>
      <c r="GF168" s="1348"/>
      <c r="GG168" s="1348"/>
      <c r="GH168" s="1348"/>
      <c r="GI168" s="1350"/>
    </row>
    <row r="169" spans="1:191" ht="27" customHeight="1" thickBot="1" x14ac:dyDescent="0.35">
      <c r="A169" s="1484" t="s">
        <v>119</v>
      </c>
      <c r="B169" s="1355"/>
      <c r="C169" s="1356" t="s">
        <v>120</v>
      </c>
      <c r="D169" s="1357" t="s">
        <v>121</v>
      </c>
      <c r="E169" s="1357" t="s">
        <v>122</v>
      </c>
      <c r="F169" s="1357" t="s">
        <v>123</v>
      </c>
      <c r="G169" s="1357" t="s">
        <v>124</v>
      </c>
      <c r="H169" s="1359" t="s">
        <v>125</v>
      </c>
    </row>
    <row r="170" spans="1:191" ht="81.75" customHeight="1" x14ac:dyDescent="0.3">
      <c r="A170" s="1366">
        <v>240106009</v>
      </c>
      <c r="B170" s="1367">
        <v>13</v>
      </c>
      <c r="C170" s="1424" t="s">
        <v>182</v>
      </c>
      <c r="D170" s="1460">
        <v>40000000000</v>
      </c>
      <c r="E170" s="1462">
        <v>40000000000</v>
      </c>
      <c r="F170" s="1460">
        <v>40000000000</v>
      </c>
      <c r="G170" s="1460">
        <v>40000000000</v>
      </c>
      <c r="H170" s="1461">
        <v>0</v>
      </c>
    </row>
    <row r="171" spans="1:191" ht="93.75" customHeight="1" x14ac:dyDescent="0.3">
      <c r="A171" s="1371">
        <v>240106009</v>
      </c>
      <c r="B171" s="1372">
        <v>11</v>
      </c>
      <c r="C171" s="1377" t="s">
        <v>182</v>
      </c>
      <c r="D171" s="1462">
        <v>5741762205</v>
      </c>
      <c r="E171" s="1462">
        <v>234268481</v>
      </c>
      <c r="F171" s="1462">
        <v>234268481</v>
      </c>
      <c r="G171" s="1462">
        <v>234268481</v>
      </c>
      <c r="H171" s="1463">
        <v>0</v>
      </c>
    </row>
    <row r="172" spans="1:191" ht="45" customHeight="1" x14ac:dyDescent="0.3">
      <c r="A172" s="1371">
        <v>2401060010</v>
      </c>
      <c r="B172" s="1372">
        <v>10</v>
      </c>
      <c r="C172" s="1377" t="s">
        <v>183</v>
      </c>
      <c r="D172" s="1462">
        <v>23681967660</v>
      </c>
      <c r="E172" s="1462">
        <v>23681967660</v>
      </c>
      <c r="F172" s="1462">
        <v>23681967660</v>
      </c>
      <c r="G172" s="1462">
        <v>22305828</v>
      </c>
      <c r="H172" s="1463">
        <v>22305828</v>
      </c>
    </row>
    <row r="173" spans="1:191" ht="50.25" customHeight="1" x14ac:dyDescent="0.3">
      <c r="A173" s="1371">
        <v>2401060010</v>
      </c>
      <c r="B173" s="1372">
        <v>13</v>
      </c>
      <c r="C173" s="1377" t="s">
        <v>183</v>
      </c>
      <c r="D173" s="1462">
        <v>20000000000</v>
      </c>
      <c r="E173" s="1462">
        <v>20000000000</v>
      </c>
      <c r="F173" s="1462">
        <v>20000000000</v>
      </c>
      <c r="G173" s="1462">
        <v>0</v>
      </c>
      <c r="H173" s="1463">
        <v>0</v>
      </c>
    </row>
    <row r="174" spans="1:191" ht="48" customHeight="1" x14ac:dyDescent="0.3">
      <c r="A174" s="1371">
        <v>2401060010</v>
      </c>
      <c r="B174" s="1372">
        <v>11</v>
      </c>
      <c r="C174" s="1377" t="s">
        <v>183</v>
      </c>
      <c r="D174" s="1462">
        <v>1172988983</v>
      </c>
      <c r="E174" s="1462">
        <v>1172988983</v>
      </c>
      <c r="F174" s="1462">
        <v>1172988983</v>
      </c>
      <c r="G174" s="1462">
        <v>0</v>
      </c>
      <c r="H174" s="1463">
        <v>0</v>
      </c>
    </row>
    <row r="175" spans="1:191" ht="79.5" customHeight="1" x14ac:dyDescent="0.3">
      <c r="A175" s="1371">
        <v>2401060011</v>
      </c>
      <c r="B175" s="1372">
        <v>10</v>
      </c>
      <c r="C175" s="1377" t="s">
        <v>184</v>
      </c>
      <c r="D175" s="1462">
        <v>6474653378</v>
      </c>
      <c r="E175" s="1462">
        <v>6474653378</v>
      </c>
      <c r="F175" s="1462">
        <v>6474653378</v>
      </c>
      <c r="G175" s="1462">
        <v>6474653378</v>
      </c>
      <c r="H175" s="1463">
        <v>0</v>
      </c>
    </row>
    <row r="176" spans="1:191" ht="33.75" customHeight="1" x14ac:dyDescent="0.3">
      <c r="A176" s="1371">
        <v>2401060012</v>
      </c>
      <c r="B176" s="1372">
        <v>11</v>
      </c>
      <c r="C176" s="1377" t="s">
        <v>83</v>
      </c>
      <c r="D176" s="1464">
        <f>397814102722+94582265090</f>
        <v>492396367812</v>
      </c>
      <c r="E176" s="1462">
        <f>37814102722+94582265090</f>
        <v>132396367812</v>
      </c>
      <c r="F176" s="1462">
        <f>37814102722+94582265090</f>
        <v>132396367812</v>
      </c>
      <c r="G176" s="1462">
        <v>0</v>
      </c>
      <c r="H176" s="1463">
        <v>0</v>
      </c>
    </row>
    <row r="177" spans="1:8" ht="47.25" customHeight="1" x14ac:dyDescent="0.3">
      <c r="A177" s="1371">
        <v>2401060031</v>
      </c>
      <c r="B177" s="1372">
        <v>10</v>
      </c>
      <c r="C177" s="1377" t="s">
        <v>185</v>
      </c>
      <c r="D177" s="1462">
        <v>11348399141</v>
      </c>
      <c r="E177" s="1462">
        <v>0</v>
      </c>
      <c r="F177" s="1462">
        <v>0</v>
      </c>
      <c r="G177" s="1462">
        <v>0</v>
      </c>
      <c r="H177" s="1463">
        <v>0</v>
      </c>
    </row>
    <row r="178" spans="1:8" ht="45.75" customHeight="1" x14ac:dyDescent="0.3">
      <c r="A178" s="1371">
        <v>240160031</v>
      </c>
      <c r="B178" s="1372">
        <v>20</v>
      </c>
      <c r="C178" s="1377" t="s">
        <v>185</v>
      </c>
      <c r="D178" s="1464">
        <v>50000000000</v>
      </c>
      <c r="E178" s="1462">
        <v>0</v>
      </c>
      <c r="F178" s="1462">
        <v>0</v>
      </c>
      <c r="G178" s="1462">
        <v>0</v>
      </c>
      <c r="H178" s="1463">
        <v>0</v>
      </c>
    </row>
    <row r="179" spans="1:8" ht="13.5" customHeight="1" x14ac:dyDescent="0.3">
      <c r="A179" s="1371">
        <v>2404</v>
      </c>
      <c r="B179" s="1372"/>
      <c r="C179" s="1377" t="s">
        <v>186</v>
      </c>
      <c r="D179" s="1462">
        <f>+D180</f>
        <v>123854526966</v>
      </c>
      <c r="E179" s="1462">
        <f>+E180</f>
        <v>104818466925</v>
      </c>
      <c r="F179" s="1462">
        <f>+F180</f>
        <v>103288017157</v>
      </c>
      <c r="G179" s="1462">
        <f>+G180</f>
        <v>35261103509</v>
      </c>
      <c r="H179" s="1463">
        <f>+H180</f>
        <v>35261103509</v>
      </c>
    </row>
    <row r="180" spans="1:8" ht="13.5" customHeight="1" x14ac:dyDescent="0.3">
      <c r="A180" s="1371">
        <v>24040600</v>
      </c>
      <c r="B180" s="1372"/>
      <c r="C180" s="1377" t="s">
        <v>78</v>
      </c>
      <c r="D180" s="1462">
        <f>SUM(D181:D183)</f>
        <v>123854526966</v>
      </c>
      <c r="E180" s="1462">
        <f>SUM(E181:E183)</f>
        <v>104818466925</v>
      </c>
      <c r="F180" s="1462">
        <f>SUM(F181:F183)</f>
        <v>103288017157</v>
      </c>
      <c r="G180" s="1462">
        <f>SUM(G181:G183)</f>
        <v>35261103509</v>
      </c>
      <c r="H180" s="1463">
        <f>SUM(H181:H183)</f>
        <v>35261103509</v>
      </c>
    </row>
    <row r="181" spans="1:8" ht="43.5" customHeight="1" x14ac:dyDescent="0.3">
      <c r="A181" s="1371">
        <v>240406001</v>
      </c>
      <c r="B181" s="1372">
        <v>10</v>
      </c>
      <c r="C181" s="1377" t="s">
        <v>89</v>
      </c>
      <c r="D181" s="1462">
        <v>25752084287</v>
      </c>
      <c r="E181" s="1462">
        <v>25656687215</v>
      </c>
      <c r="F181" s="1462">
        <v>25136099823</v>
      </c>
      <c r="G181" s="1462">
        <v>1211663863</v>
      </c>
      <c r="H181" s="1463">
        <v>1211663863</v>
      </c>
    </row>
    <row r="182" spans="1:8" ht="45" customHeight="1" x14ac:dyDescent="0.3">
      <c r="A182" s="1371">
        <v>240406001</v>
      </c>
      <c r="B182" s="1372">
        <v>13</v>
      </c>
      <c r="C182" s="1377" t="s">
        <v>89</v>
      </c>
      <c r="D182" s="1462">
        <v>30000000000</v>
      </c>
      <c r="E182" s="1462">
        <v>19549065863</v>
      </c>
      <c r="F182" s="1462">
        <v>18547075809</v>
      </c>
      <c r="G182" s="1464">
        <v>983889449</v>
      </c>
      <c r="H182" s="1465">
        <v>983889449</v>
      </c>
    </row>
    <row r="183" spans="1:8" ht="45" customHeight="1" x14ac:dyDescent="0.3">
      <c r="A183" s="1371">
        <v>240406001</v>
      </c>
      <c r="B183" s="1372">
        <v>20</v>
      </c>
      <c r="C183" s="1377" t="s">
        <v>89</v>
      </c>
      <c r="D183" s="1462">
        <v>68102442679</v>
      </c>
      <c r="E183" s="1462">
        <v>59612713847</v>
      </c>
      <c r="F183" s="1462">
        <v>59604841525</v>
      </c>
      <c r="G183" s="1464">
        <v>33065550197</v>
      </c>
      <c r="H183" s="1465">
        <v>33065550197</v>
      </c>
    </row>
    <row r="184" spans="1:8" ht="15.6" x14ac:dyDescent="0.3">
      <c r="A184" s="1371">
        <v>2405</v>
      </c>
      <c r="B184" s="1372"/>
      <c r="C184" s="1377" t="s">
        <v>187</v>
      </c>
      <c r="D184" s="1462">
        <f>+D185</f>
        <v>3500000000</v>
      </c>
      <c r="E184" s="1462">
        <f>+E185</f>
        <v>2967227767</v>
      </c>
      <c r="F184" s="1462">
        <f>+F185</f>
        <v>2438213185</v>
      </c>
      <c r="G184" s="1462">
        <f>+G185</f>
        <v>1590292977</v>
      </c>
      <c r="H184" s="1463">
        <f>+H185</f>
        <v>1590292977</v>
      </c>
    </row>
    <row r="185" spans="1:8" ht="16.5" customHeight="1" thickBot="1" x14ac:dyDescent="0.35">
      <c r="A185" s="1379">
        <v>24050600</v>
      </c>
      <c r="B185" s="1380"/>
      <c r="C185" s="1421" t="s">
        <v>78</v>
      </c>
      <c r="D185" s="1467">
        <f>+D196</f>
        <v>3500000000</v>
      </c>
      <c r="E185" s="1467">
        <f>+E196</f>
        <v>2967227767</v>
      </c>
      <c r="F185" s="1467">
        <f>+F196</f>
        <v>2438213185</v>
      </c>
      <c r="G185" s="1467">
        <f>+G196</f>
        <v>1590292977</v>
      </c>
      <c r="H185" s="1468">
        <f>+H196</f>
        <v>1590292977</v>
      </c>
    </row>
    <row r="186" spans="1:8" ht="6" customHeight="1" thickBot="1" x14ac:dyDescent="0.35">
      <c r="A186" s="1492"/>
      <c r="B186" s="1492"/>
      <c r="C186" s="1493"/>
      <c r="D186" s="1494"/>
      <c r="E186" s="1494"/>
      <c r="F186" s="1494"/>
      <c r="G186" s="1494"/>
      <c r="H186" s="1494"/>
    </row>
    <row r="187" spans="1:8" x14ac:dyDescent="0.3">
      <c r="A187" s="2034" t="s">
        <v>1</v>
      </c>
      <c r="B187" s="2035"/>
      <c r="C187" s="2035"/>
      <c r="D187" s="2035"/>
      <c r="E187" s="2035"/>
      <c r="F187" s="2035"/>
      <c r="G187" s="2035"/>
      <c r="H187" s="2036"/>
    </row>
    <row r="188" spans="1:8" ht="12" customHeight="1" x14ac:dyDescent="0.3">
      <c r="A188" s="2031" t="s">
        <v>115</v>
      </c>
      <c r="B188" s="2032"/>
      <c r="C188" s="2032"/>
      <c r="D188" s="2032"/>
      <c r="E188" s="2032"/>
      <c r="F188" s="2032"/>
      <c r="G188" s="2032"/>
      <c r="H188" s="2033"/>
    </row>
    <row r="189" spans="1:8" ht="1.5" hidden="1" customHeight="1" x14ac:dyDescent="0.3">
      <c r="A189" s="1347"/>
      <c r="H189" s="1350"/>
    </row>
    <row r="190" spans="1:8" ht="12" customHeight="1" x14ac:dyDescent="0.3">
      <c r="A190" s="1351" t="s">
        <v>0</v>
      </c>
      <c r="H190" s="1350"/>
    </row>
    <row r="191" spans="1:8" ht="2.25" hidden="1" customHeight="1" x14ac:dyDescent="0.3">
      <c r="A191" s="1347"/>
      <c r="H191" s="1352"/>
    </row>
    <row r="192" spans="1:8" ht="15.75" customHeight="1" thickBot="1" x14ac:dyDescent="0.35">
      <c r="A192" s="1347" t="s">
        <v>116</v>
      </c>
      <c r="C192" s="1400" t="s">
        <v>4</v>
      </c>
      <c r="E192" s="1348" t="str">
        <f>E128</f>
        <v>MES:</v>
      </c>
      <c r="F192" s="1348" t="str">
        <f>F7</f>
        <v>OCTUBRE</v>
      </c>
      <c r="G192" s="1348" t="str">
        <f>G167</f>
        <v xml:space="preserve">                                VIGENCIA FISCAL:      2017</v>
      </c>
      <c r="H192" s="1350"/>
    </row>
    <row r="193" spans="1:9" ht="3" hidden="1" customHeight="1" thickBot="1" x14ac:dyDescent="0.35">
      <c r="A193" s="1347"/>
      <c r="H193" s="1350"/>
    </row>
    <row r="194" spans="1:9" ht="15" customHeight="1" thickBot="1" x14ac:dyDescent="0.35">
      <c r="A194" s="1472"/>
      <c r="B194" s="1473"/>
      <c r="C194" s="1474"/>
      <c r="D194" s="1475"/>
      <c r="E194" s="1475"/>
      <c r="F194" s="1475"/>
      <c r="G194" s="1475"/>
      <c r="H194" s="1476"/>
    </row>
    <row r="195" spans="1:9" ht="27.75" customHeight="1" thickBot="1" x14ac:dyDescent="0.35">
      <c r="A195" s="1484" t="s">
        <v>119</v>
      </c>
      <c r="B195" s="1355"/>
      <c r="C195" s="1356" t="s">
        <v>120</v>
      </c>
      <c r="D195" s="1357" t="s">
        <v>121</v>
      </c>
      <c r="E195" s="1357" t="s">
        <v>122</v>
      </c>
      <c r="F195" s="1357" t="s">
        <v>123</v>
      </c>
      <c r="G195" s="1357" t="s">
        <v>124</v>
      </c>
      <c r="H195" s="1359" t="s">
        <v>125</v>
      </c>
    </row>
    <row r="196" spans="1:9" ht="37.5" customHeight="1" x14ac:dyDescent="0.3">
      <c r="A196" s="1371">
        <v>240506001</v>
      </c>
      <c r="B196" s="1372">
        <v>20</v>
      </c>
      <c r="C196" s="1424" t="s">
        <v>91</v>
      </c>
      <c r="D196" s="1462">
        <v>3500000000</v>
      </c>
      <c r="E196" s="1462">
        <v>2967227767</v>
      </c>
      <c r="F196" s="1462">
        <v>2438213185</v>
      </c>
      <c r="G196" s="1462">
        <v>1590292977</v>
      </c>
      <c r="H196" s="1463">
        <v>1590292977</v>
      </c>
    </row>
    <row r="197" spans="1:9" ht="29.25" customHeight="1" x14ac:dyDescent="0.3">
      <c r="A197" s="1371">
        <v>2499</v>
      </c>
      <c r="B197" s="1372"/>
      <c r="C197" s="1377" t="s">
        <v>188</v>
      </c>
      <c r="D197" s="1462">
        <f>+D198</f>
        <v>52743745324</v>
      </c>
      <c r="E197" s="1462">
        <f>+E198</f>
        <v>46806791679.220001</v>
      </c>
      <c r="F197" s="1462">
        <f>+F198</f>
        <v>42402311835.220001</v>
      </c>
      <c r="G197" s="1462">
        <f>+G198</f>
        <v>20987092588.240002</v>
      </c>
      <c r="H197" s="1463">
        <f>+H198</f>
        <v>20987092588.240002</v>
      </c>
    </row>
    <row r="198" spans="1:9" ht="16.5" customHeight="1" x14ac:dyDescent="0.3">
      <c r="A198" s="1371">
        <v>24990600</v>
      </c>
      <c r="B198" s="1372"/>
      <c r="C198" s="1377" t="s">
        <v>78</v>
      </c>
      <c r="D198" s="1462">
        <f>SUM(D199:D205)</f>
        <v>52743745324</v>
      </c>
      <c r="E198" s="1462">
        <f>SUM(E199:E205)</f>
        <v>46806791679.220001</v>
      </c>
      <c r="F198" s="1462">
        <f>SUM(F199:F205)</f>
        <v>42402311835.220001</v>
      </c>
      <c r="G198" s="1462">
        <f>SUM(G199:G205)</f>
        <v>20987092588.240002</v>
      </c>
      <c r="H198" s="1463">
        <f>SUM(H199:H205)</f>
        <v>20987092588.240002</v>
      </c>
    </row>
    <row r="199" spans="1:9" ht="29.25" customHeight="1" x14ac:dyDescent="0.3">
      <c r="A199" s="1371">
        <v>249906001</v>
      </c>
      <c r="B199" s="1372">
        <v>10</v>
      </c>
      <c r="C199" s="1377" t="s">
        <v>95</v>
      </c>
      <c r="D199" s="1462">
        <v>3796516572</v>
      </c>
      <c r="E199" s="1462">
        <v>3784270610</v>
      </c>
      <c r="F199" s="1462">
        <v>1917339234</v>
      </c>
      <c r="G199" s="1462">
        <v>206726600</v>
      </c>
      <c r="H199" s="1463">
        <v>206726600</v>
      </c>
    </row>
    <row r="200" spans="1:9" ht="33.75" customHeight="1" x14ac:dyDescent="0.3">
      <c r="A200" s="1371">
        <v>249906001</v>
      </c>
      <c r="B200" s="1372">
        <v>13</v>
      </c>
      <c r="C200" s="1377" t="s">
        <v>95</v>
      </c>
      <c r="D200" s="1462">
        <v>5000000000</v>
      </c>
      <c r="E200" s="1462">
        <v>1170491695</v>
      </c>
      <c r="F200" s="1462">
        <v>642703889</v>
      </c>
      <c r="G200" s="1462">
        <v>19679828</v>
      </c>
      <c r="H200" s="1463">
        <v>19679828</v>
      </c>
    </row>
    <row r="201" spans="1:9" ht="32.25" customHeight="1" x14ac:dyDescent="0.3">
      <c r="A201" s="1371">
        <v>249906001</v>
      </c>
      <c r="B201" s="1372">
        <v>20</v>
      </c>
      <c r="C201" s="1377" t="s">
        <v>95</v>
      </c>
      <c r="D201" s="1462">
        <v>15789524800</v>
      </c>
      <c r="E201" s="1462">
        <v>15465550540</v>
      </c>
      <c r="F201" s="1462">
        <v>14842331983</v>
      </c>
      <c r="G201" s="1462">
        <v>3804436441</v>
      </c>
      <c r="H201" s="1463">
        <v>3804436441</v>
      </c>
    </row>
    <row r="202" spans="1:9" ht="57" customHeight="1" x14ac:dyDescent="0.3">
      <c r="A202" s="1371">
        <v>249906002</v>
      </c>
      <c r="B202" s="1372">
        <v>20</v>
      </c>
      <c r="C202" s="1377" t="s">
        <v>189</v>
      </c>
      <c r="D202" s="1462">
        <v>58000000</v>
      </c>
      <c r="E202" s="1462">
        <v>26195903</v>
      </c>
      <c r="F202" s="1462">
        <v>26195903</v>
      </c>
      <c r="G202" s="1462">
        <v>14913042</v>
      </c>
      <c r="H202" s="1463">
        <v>14913042</v>
      </c>
    </row>
    <row r="203" spans="1:9" ht="59.25" customHeight="1" x14ac:dyDescent="0.3">
      <c r="A203" s="1371">
        <v>249906002</v>
      </c>
      <c r="B203" s="1372">
        <v>21</v>
      </c>
      <c r="C203" s="1377" t="s">
        <v>189</v>
      </c>
      <c r="D203" s="1462">
        <v>192000000</v>
      </c>
      <c r="E203" s="1462">
        <v>69796000</v>
      </c>
      <c r="F203" s="1462">
        <v>42245000</v>
      </c>
      <c r="G203" s="1462">
        <v>0</v>
      </c>
      <c r="H203" s="1463">
        <v>0</v>
      </c>
    </row>
    <row r="204" spans="1:9" ht="76.5" customHeight="1" x14ac:dyDescent="0.3">
      <c r="A204" s="1371">
        <v>249906003</v>
      </c>
      <c r="B204" s="1372">
        <v>20</v>
      </c>
      <c r="C204" s="1377" t="s">
        <v>93</v>
      </c>
      <c r="D204" s="1462">
        <v>4000000000</v>
      </c>
      <c r="E204" s="1462">
        <v>3689893596.6599998</v>
      </c>
      <c r="F204" s="1462">
        <v>3353915261.6599998</v>
      </c>
      <c r="G204" s="1462">
        <v>2121512171.6300001</v>
      </c>
      <c r="H204" s="1463">
        <v>2121512171.6300001</v>
      </c>
    </row>
    <row r="205" spans="1:9" ht="60.75" customHeight="1" thickBot="1" x14ac:dyDescent="0.35">
      <c r="A205" s="1371">
        <v>249906004</v>
      </c>
      <c r="B205" s="1372">
        <v>20</v>
      </c>
      <c r="C205" s="1377" t="s">
        <v>190</v>
      </c>
      <c r="D205" s="1462">
        <v>23907703952</v>
      </c>
      <c r="E205" s="1462">
        <v>22600593334.560001</v>
      </c>
      <c r="F205" s="1462">
        <v>21577580564.560001</v>
      </c>
      <c r="G205" s="1462">
        <v>14819824505.610001</v>
      </c>
      <c r="H205" s="1463">
        <v>14819824505.610001</v>
      </c>
    </row>
    <row r="206" spans="1:9" ht="15" customHeight="1" thickBot="1" x14ac:dyDescent="0.35">
      <c r="A206" s="2037" t="s">
        <v>191</v>
      </c>
      <c r="B206" s="2038"/>
      <c r="C206" s="2039"/>
      <c r="D206" s="1495">
        <f>+D143+D139+D11</f>
        <v>2631242483304</v>
      </c>
      <c r="E206" s="1495">
        <f>+E143+E139+E11</f>
        <v>2145095789246.55</v>
      </c>
      <c r="F206" s="1495">
        <f>+F143+F139+F11</f>
        <v>2128930487808.6201</v>
      </c>
      <c r="G206" s="1495">
        <f>+G143+G139+G11</f>
        <v>1500806525313.3401</v>
      </c>
      <c r="H206" s="1496">
        <f>+H143+H139+H11</f>
        <v>1115987022739.3401</v>
      </c>
    </row>
    <row r="207" spans="1:9" ht="12" customHeight="1" x14ac:dyDescent="0.3">
      <c r="A207" s="1497"/>
      <c r="B207" s="1450"/>
      <c r="C207" s="1451"/>
      <c r="D207" s="1452"/>
      <c r="E207" s="1498"/>
      <c r="F207" s="1499"/>
      <c r="G207" s="1499"/>
      <c r="H207" s="1453"/>
    </row>
    <row r="208" spans="1:9" ht="17.25" customHeight="1" x14ac:dyDescent="0.3">
      <c r="A208" s="1236" t="s">
        <v>250</v>
      </c>
      <c r="B208" s="1228"/>
      <c r="C208" s="1300"/>
      <c r="D208" s="1230"/>
      <c r="E208" s="1230"/>
      <c r="F208" s="1328"/>
      <c r="G208" s="1328"/>
      <c r="H208" s="1237"/>
      <c r="I208" s="1228"/>
    </row>
    <row r="209" spans="1:9" ht="15.75" customHeight="1" x14ac:dyDescent="0.3">
      <c r="A209" s="1236" t="s">
        <v>264</v>
      </c>
      <c r="B209" s="1228"/>
      <c r="C209" s="1300"/>
      <c r="D209" s="1230"/>
      <c r="E209" s="1230"/>
      <c r="F209" s="1328"/>
      <c r="G209" s="1328"/>
      <c r="H209" s="1237"/>
      <c r="I209" s="1228"/>
    </row>
    <row r="210" spans="1:9" ht="18" customHeight="1" x14ac:dyDescent="0.3">
      <c r="A210" s="1236" t="s">
        <v>265</v>
      </c>
      <c r="B210" s="1228"/>
      <c r="C210" s="1300"/>
      <c r="D210" s="1230"/>
      <c r="E210" s="1230"/>
      <c r="F210" s="1328"/>
      <c r="G210" s="1328"/>
      <c r="H210" s="1237"/>
      <c r="I210" s="1228"/>
    </row>
    <row r="211" spans="1:9" ht="17.25" customHeight="1" x14ac:dyDescent="0.3">
      <c r="A211" s="1236" t="s">
        <v>251</v>
      </c>
      <c r="B211" s="1228"/>
      <c r="C211" s="1300"/>
      <c r="D211" s="1230"/>
      <c r="E211" s="1230"/>
      <c r="F211" s="1328"/>
      <c r="G211" s="1328"/>
      <c r="H211" s="1237"/>
      <c r="I211" s="1228"/>
    </row>
    <row r="212" spans="1:9" ht="19.5" customHeight="1" x14ac:dyDescent="0.3">
      <c r="A212" s="1236" t="s">
        <v>266</v>
      </c>
      <c r="B212" s="1228"/>
      <c r="C212" s="1300"/>
      <c r="D212" s="1230"/>
      <c r="E212" s="1230"/>
      <c r="F212" s="1328"/>
      <c r="G212" s="1328"/>
      <c r="H212" s="1237"/>
      <c r="I212" s="1228"/>
    </row>
    <row r="213" spans="1:9" ht="18" customHeight="1" x14ac:dyDescent="0.3">
      <c r="A213" s="1236" t="s">
        <v>267</v>
      </c>
      <c r="B213" s="1228"/>
      <c r="C213" s="1300"/>
      <c r="D213" s="1230"/>
      <c r="E213" s="1230"/>
      <c r="F213" s="1328"/>
      <c r="G213" s="1328"/>
      <c r="H213" s="1237"/>
      <c r="I213" s="1228"/>
    </row>
    <row r="214" spans="1:9" ht="17.25" customHeight="1" x14ac:dyDescent="0.3">
      <c r="A214" s="1236" t="s">
        <v>252</v>
      </c>
      <c r="B214" s="1228"/>
      <c r="C214" s="1300"/>
      <c r="D214" s="1230"/>
      <c r="E214" s="1230"/>
      <c r="F214" s="1328"/>
      <c r="G214" s="1328"/>
      <c r="H214" s="1237"/>
      <c r="I214" s="1228"/>
    </row>
    <row r="215" spans="1:9" ht="19.5" customHeight="1" x14ac:dyDescent="0.3">
      <c r="A215" s="1236" t="s">
        <v>268</v>
      </c>
      <c r="B215" s="1228"/>
      <c r="C215" s="1300"/>
      <c r="D215" s="1230"/>
      <c r="E215" s="1230"/>
      <c r="F215" s="1328"/>
      <c r="G215" s="1328"/>
      <c r="H215" s="1237"/>
      <c r="I215" s="1228"/>
    </row>
    <row r="216" spans="1:9" ht="19.5" customHeight="1" x14ac:dyDescent="0.3">
      <c r="A216" s="1236" t="s">
        <v>269</v>
      </c>
      <c r="B216" s="1228"/>
      <c r="C216" s="1300"/>
      <c r="D216" s="1230"/>
      <c r="E216" s="1230"/>
      <c r="F216" s="1328"/>
      <c r="G216" s="1328"/>
      <c r="H216" s="1237"/>
      <c r="I216" s="1228"/>
    </row>
    <row r="217" spans="1:9" ht="19.5" customHeight="1" x14ac:dyDescent="0.3">
      <c r="A217" s="1236" t="s">
        <v>270</v>
      </c>
      <c r="B217" s="1228"/>
      <c r="C217" s="1300"/>
      <c r="D217" s="1230"/>
      <c r="E217" s="1230"/>
      <c r="F217" s="1328"/>
      <c r="G217" s="1328"/>
      <c r="H217" s="1237"/>
      <c r="I217" s="1228"/>
    </row>
    <row r="218" spans="1:9" ht="19.5" customHeight="1" x14ac:dyDescent="0.3">
      <c r="A218" s="1236" t="s">
        <v>271</v>
      </c>
      <c r="B218" s="1228"/>
      <c r="C218" s="1300"/>
      <c r="D218" s="1230"/>
      <c r="E218" s="1230"/>
      <c r="F218" s="1328"/>
      <c r="G218" s="1328"/>
      <c r="H218" s="1237"/>
      <c r="I218" s="1228"/>
    </row>
    <row r="219" spans="1:9" ht="19.5" customHeight="1" x14ac:dyDescent="0.3">
      <c r="A219" s="1236" t="s">
        <v>272</v>
      </c>
      <c r="B219" s="1228"/>
      <c r="C219" s="1300"/>
      <c r="D219" s="1230"/>
      <c r="E219" s="1230"/>
      <c r="F219" s="1328"/>
      <c r="G219" s="1328"/>
      <c r="H219" s="1237"/>
      <c r="I219" s="1228"/>
    </row>
    <row r="220" spans="1:9" ht="2.25" customHeight="1" x14ac:dyDescent="0.3">
      <c r="A220" s="1347"/>
      <c r="F220" s="1494"/>
      <c r="G220" s="1494"/>
      <c r="H220" s="1350"/>
    </row>
    <row r="221" spans="1:9" ht="0.75" hidden="1" customHeight="1" x14ac:dyDescent="0.3">
      <c r="A221" s="1347"/>
      <c r="F221" s="1494"/>
      <c r="G221" s="1494"/>
      <c r="H221" s="1350"/>
    </row>
    <row r="222" spans="1:9" ht="0.75" hidden="1" customHeight="1" x14ac:dyDescent="0.3">
      <c r="A222" s="1347"/>
      <c r="F222" s="1494"/>
      <c r="G222" s="1494"/>
      <c r="H222" s="1350"/>
    </row>
    <row r="223" spans="1:9" ht="0.75" hidden="1" customHeight="1" x14ac:dyDescent="0.3">
      <c r="A223" s="1347"/>
      <c r="F223" s="1494"/>
      <c r="G223" s="1494"/>
      <c r="H223" s="1350"/>
    </row>
    <row r="224" spans="1:9" ht="0.75" customHeight="1" x14ac:dyDescent="0.3">
      <c r="A224" s="1347"/>
      <c r="F224" s="1494"/>
      <c r="G224" s="1494"/>
      <c r="H224" s="1350"/>
    </row>
    <row r="225" spans="1:8" ht="45.75" customHeight="1" x14ac:dyDescent="0.3">
      <c r="A225" s="1347"/>
      <c r="F225" s="1494"/>
      <c r="G225" s="1494"/>
      <c r="H225" s="1350"/>
    </row>
    <row r="226" spans="1:8" ht="5.25" customHeight="1" x14ac:dyDescent="0.3">
      <c r="A226" s="1347"/>
      <c r="C226" s="1400" t="s">
        <v>192</v>
      </c>
      <c r="D226" s="1500"/>
      <c r="E226" s="1346"/>
      <c r="F226" s="1494" t="s">
        <v>193</v>
      </c>
      <c r="G226" s="1494"/>
      <c r="H226" s="1350"/>
    </row>
    <row r="227" spans="1:8" x14ac:dyDescent="0.3">
      <c r="A227" s="1351"/>
      <c r="C227" s="1501" t="s">
        <v>194</v>
      </c>
      <c r="D227" s="1346"/>
      <c r="E227" s="1500"/>
      <c r="F227" s="1446" t="s">
        <v>195</v>
      </c>
      <c r="H227" s="1350"/>
    </row>
    <row r="228" spans="1:8" x14ac:dyDescent="0.3">
      <c r="A228" s="1351"/>
      <c r="C228" s="1501" t="s">
        <v>196</v>
      </c>
      <c r="D228" s="1500"/>
      <c r="E228" s="1346"/>
      <c r="F228" s="1446" t="s">
        <v>197</v>
      </c>
      <c r="H228" s="1502"/>
    </row>
    <row r="229" spans="1:8" x14ac:dyDescent="0.3">
      <c r="A229" s="1351"/>
      <c r="C229" s="1501"/>
      <c r="D229" s="1346"/>
      <c r="E229" s="1346"/>
      <c r="F229" s="1446"/>
      <c r="H229" s="1502"/>
    </row>
    <row r="230" spans="1:8" ht="16.5" hidden="1" customHeight="1" x14ac:dyDescent="0.3">
      <c r="A230" s="1347"/>
      <c r="D230" s="1446"/>
      <c r="H230" s="1350"/>
    </row>
    <row r="231" spans="1:8" ht="16.5" hidden="1" customHeight="1" x14ac:dyDescent="0.3">
      <c r="A231" s="1347"/>
      <c r="D231" s="1446"/>
      <c r="E231" s="1346"/>
      <c r="H231" s="1350"/>
    </row>
    <row r="232" spans="1:8" ht="16.5" customHeight="1" x14ac:dyDescent="0.3">
      <c r="A232" s="1347"/>
      <c r="D232" s="1446"/>
      <c r="E232" s="1346"/>
      <c r="H232" s="1350"/>
    </row>
    <row r="233" spans="1:8" x14ac:dyDescent="0.3">
      <c r="A233" s="1347"/>
      <c r="D233" s="1446"/>
      <c r="E233" s="1346"/>
      <c r="H233" s="1350"/>
    </row>
    <row r="234" spans="1:8" ht="2.25" customHeight="1" x14ac:dyDescent="0.3">
      <c r="A234" s="1347"/>
      <c r="D234" s="1446"/>
      <c r="E234" s="1346"/>
      <c r="H234" s="1350"/>
    </row>
    <row r="235" spans="1:8" x14ac:dyDescent="0.3">
      <c r="A235" s="1347"/>
      <c r="C235" s="1503" t="s">
        <v>193</v>
      </c>
      <c r="D235" s="1446" t="s">
        <v>193</v>
      </c>
      <c r="E235" s="1346"/>
      <c r="F235" s="1446" t="s">
        <v>193</v>
      </c>
      <c r="H235" s="1350"/>
    </row>
    <row r="236" spans="1:8" ht="12.75" customHeight="1" x14ac:dyDescent="0.3">
      <c r="A236" s="1347"/>
      <c r="C236" s="1501" t="s">
        <v>198</v>
      </c>
      <c r="D236" s="1446" t="s">
        <v>199</v>
      </c>
      <c r="E236" s="1346"/>
      <c r="F236" s="1446" t="s">
        <v>110</v>
      </c>
      <c r="H236" s="1350"/>
    </row>
    <row r="237" spans="1:8" ht="17.25" customHeight="1" thickBot="1" x14ac:dyDescent="0.35">
      <c r="A237" s="1447"/>
      <c r="B237" s="1405"/>
      <c r="C237" s="1504" t="s">
        <v>200</v>
      </c>
      <c r="D237" s="1505" t="s">
        <v>201</v>
      </c>
      <c r="E237" s="1405"/>
      <c r="F237" s="1505" t="s">
        <v>202</v>
      </c>
      <c r="G237" s="1406"/>
      <c r="H237" s="1408"/>
    </row>
    <row r="238" spans="1:8" x14ac:dyDescent="0.3">
      <c r="E238" s="1506"/>
    </row>
  </sheetData>
  <mergeCells count="36">
    <mergeCell ref="A84:H84"/>
    <mergeCell ref="A2:H2"/>
    <mergeCell ref="A3:H3"/>
    <mergeCell ref="A49:H49"/>
    <mergeCell ref="A50:H50"/>
    <mergeCell ref="A83:H83"/>
    <mergeCell ref="A123:H123"/>
    <mergeCell ref="A124:H124"/>
    <mergeCell ref="A162:H162"/>
    <mergeCell ref="A163:H163"/>
    <mergeCell ref="J163:O163"/>
    <mergeCell ref="A206:C206"/>
    <mergeCell ref="DP163:DW163"/>
    <mergeCell ref="DX163:EE163"/>
    <mergeCell ref="EF163:EM163"/>
    <mergeCell ref="EN163:EU163"/>
    <mergeCell ref="BT163:CA163"/>
    <mergeCell ref="CB163:CI163"/>
    <mergeCell ref="CJ163:CQ163"/>
    <mergeCell ref="CR163:CY163"/>
    <mergeCell ref="CZ163:DG163"/>
    <mergeCell ref="DH163:DO163"/>
    <mergeCell ref="X163:AE163"/>
    <mergeCell ref="AF163:AM163"/>
    <mergeCell ref="AN163:AU163"/>
    <mergeCell ref="AV163:BC163"/>
    <mergeCell ref="BD163:BK163"/>
    <mergeCell ref="FL163:FS163"/>
    <mergeCell ref="FT163:GA163"/>
    <mergeCell ref="GB163:GI163"/>
    <mergeCell ref="A187:H187"/>
    <mergeCell ref="A188:H188"/>
    <mergeCell ref="EV163:FC163"/>
    <mergeCell ref="FD163:FK163"/>
    <mergeCell ref="BL163:BS163"/>
    <mergeCell ref="P163:W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G238"/>
  <sheetViews>
    <sheetView zoomScaleNormal="100" workbookViewId="0">
      <selection activeCell="D21" sqref="D21"/>
    </sheetView>
  </sheetViews>
  <sheetFormatPr baseColWidth="10" defaultColWidth="11.44140625" defaultRowHeight="14.4" x14ac:dyDescent="0.3"/>
  <cols>
    <col min="1" max="1" width="15.44140625" style="1507" customWidth="1"/>
    <col min="2" max="2" width="3.88671875" style="1507" customWidth="1"/>
    <col min="3" max="3" width="49.88671875" style="1508" customWidth="1"/>
    <col min="4" max="4" width="22.5546875" style="1509" customWidth="1"/>
    <col min="5" max="5" width="23" style="1509" customWidth="1"/>
    <col min="6" max="6" width="22.88671875" style="1509" customWidth="1"/>
    <col min="7" max="7" width="23.44140625" style="1509" customWidth="1"/>
    <col min="8" max="8" width="26.44140625" style="1509" customWidth="1"/>
    <col min="9" max="9" width="7.5546875" style="1507" customWidth="1"/>
    <col min="10" max="16384" width="11.44140625" style="1507"/>
  </cols>
  <sheetData>
    <row r="1" spans="1:8" ht="15" thickBot="1" x14ac:dyDescent="0.35"/>
    <row r="2" spans="1:8" x14ac:dyDescent="0.3">
      <c r="A2" s="2040" t="s">
        <v>1</v>
      </c>
      <c r="B2" s="2041"/>
      <c r="C2" s="2041"/>
      <c r="D2" s="2041"/>
      <c r="E2" s="2041"/>
      <c r="F2" s="2041"/>
      <c r="G2" s="2041"/>
      <c r="H2" s="2042"/>
    </row>
    <row r="3" spans="1:8" ht="11.25" customHeight="1" x14ac:dyDescent="0.3">
      <c r="A3" s="2043" t="s">
        <v>115</v>
      </c>
      <c r="B3" s="2044"/>
      <c r="C3" s="2044"/>
      <c r="D3" s="2044"/>
      <c r="E3" s="2044"/>
      <c r="F3" s="2044"/>
      <c r="G3" s="2044"/>
      <c r="H3" s="2045"/>
    </row>
    <row r="4" spans="1:8" ht="0.75" customHeight="1" x14ac:dyDescent="0.3">
      <c r="A4" s="1510"/>
      <c r="H4" s="1511"/>
    </row>
    <row r="5" spans="1:8" ht="21.75" customHeight="1" x14ac:dyDescent="0.3">
      <c r="A5" s="1512" t="s">
        <v>0</v>
      </c>
      <c r="H5" s="1511"/>
    </row>
    <row r="6" spans="1:8" ht="16.5" hidden="1" customHeight="1" x14ac:dyDescent="0.3">
      <c r="A6" s="1510"/>
      <c r="H6" s="1513"/>
    </row>
    <row r="7" spans="1:8" ht="21.75" customHeight="1" thickBot="1" x14ac:dyDescent="0.35">
      <c r="A7" s="1510" t="s">
        <v>116</v>
      </c>
      <c r="C7" s="1508" t="s">
        <v>4</v>
      </c>
      <c r="E7" s="1509" t="s">
        <v>117</v>
      </c>
      <c r="F7" s="1509" t="s">
        <v>274</v>
      </c>
      <c r="G7" s="1509" t="s">
        <v>118</v>
      </c>
      <c r="H7" s="1511"/>
    </row>
    <row r="8" spans="1:8" ht="9.75" hidden="1" customHeight="1" thickBot="1" x14ac:dyDescent="0.35">
      <c r="A8" s="1514"/>
      <c r="B8" s="1515"/>
      <c r="C8" s="1516"/>
      <c r="D8" s="1517"/>
      <c r="E8" s="1517"/>
      <c r="F8" s="1517"/>
      <c r="G8" s="1517"/>
      <c r="H8" s="1518"/>
    </row>
    <row r="9" spans="1:8" ht="15" thickBot="1" x14ac:dyDescent="0.35">
      <c r="A9" s="1519"/>
      <c r="B9" s="1520"/>
      <c r="C9" s="1521"/>
      <c r="D9" s="1522"/>
      <c r="E9" s="1522"/>
      <c r="F9" s="1522"/>
      <c r="G9" s="1522"/>
      <c r="H9" s="1523"/>
    </row>
    <row r="10" spans="1:8" ht="39" customHeight="1" thickBot="1" x14ac:dyDescent="0.35">
      <c r="A10" s="1524" t="s">
        <v>119</v>
      </c>
      <c r="B10" s="1525"/>
      <c r="C10" s="1525" t="s">
        <v>120</v>
      </c>
      <c r="D10" s="1526" t="s">
        <v>121</v>
      </c>
      <c r="E10" s="1526" t="s">
        <v>122</v>
      </c>
      <c r="F10" s="1526" t="s">
        <v>123</v>
      </c>
      <c r="G10" s="1526" t="s">
        <v>124</v>
      </c>
      <c r="H10" s="1527" t="s">
        <v>125</v>
      </c>
    </row>
    <row r="11" spans="1:8" s="1533" customFormat="1" ht="16.2" thickBot="1" x14ac:dyDescent="0.35">
      <c r="A11" s="1528" t="s">
        <v>13</v>
      </c>
      <c r="B11" s="1529"/>
      <c r="C11" s="1530" t="s">
        <v>14</v>
      </c>
      <c r="D11" s="1531">
        <f>+D12+D58+D117</f>
        <v>69284009651</v>
      </c>
      <c r="E11" s="1531">
        <f>+E12+E58+E117</f>
        <v>66575354374.759995</v>
      </c>
      <c r="F11" s="1531">
        <f>+F12+F58+F117</f>
        <v>61656446906.449997</v>
      </c>
      <c r="G11" s="1531">
        <f>+G12+G58+G117</f>
        <v>59166243911.299995</v>
      </c>
      <c r="H11" s="1532">
        <f>+H12+H58+H117</f>
        <v>58524161665.299995</v>
      </c>
    </row>
    <row r="12" spans="1:8" ht="15.6" x14ac:dyDescent="0.3">
      <c r="A12" s="1534">
        <v>1</v>
      </c>
      <c r="B12" s="1535"/>
      <c r="C12" s="1536" t="s">
        <v>15</v>
      </c>
      <c r="D12" s="1537">
        <f>+D13</f>
        <v>50675020122</v>
      </c>
      <c r="E12" s="1537">
        <f>+E13</f>
        <v>49851781607</v>
      </c>
      <c r="F12" s="1537">
        <f>+F13</f>
        <v>44941159139</v>
      </c>
      <c r="G12" s="1537">
        <f>+G13</f>
        <v>44092537863</v>
      </c>
      <c r="H12" s="1538">
        <f>+H13</f>
        <v>43451820363</v>
      </c>
    </row>
    <row r="13" spans="1:8" ht="15.6" x14ac:dyDescent="0.3">
      <c r="A13" s="1539">
        <v>10</v>
      </c>
      <c r="B13" s="1540"/>
      <c r="C13" s="1541" t="s">
        <v>15</v>
      </c>
      <c r="D13" s="1542">
        <f>+D14+D34+D37</f>
        <v>50675020122</v>
      </c>
      <c r="E13" s="1542">
        <f>+E14+E34+E37</f>
        <v>49851781607</v>
      </c>
      <c r="F13" s="1542">
        <f>+F14+F34+F37</f>
        <v>44941159139</v>
      </c>
      <c r="G13" s="1542">
        <f>+G14+G34+G37</f>
        <v>44092537863</v>
      </c>
      <c r="H13" s="1543">
        <f>+H14+H34+H37</f>
        <v>43451820363</v>
      </c>
    </row>
    <row r="14" spans="1:8" ht="14.25" customHeight="1" x14ac:dyDescent="0.3">
      <c r="A14" s="1539">
        <v>101</v>
      </c>
      <c r="B14" s="1540"/>
      <c r="C14" s="1541" t="s">
        <v>16</v>
      </c>
      <c r="D14" s="1542">
        <f>+D15+D19+D22+D30+D33</f>
        <v>31814644586</v>
      </c>
      <c r="E14" s="1542">
        <f>+E15+E19+E22+E30+E33</f>
        <v>31515324829</v>
      </c>
      <c r="F14" s="1542">
        <f>+F15+F19+F22+F30+F33</f>
        <v>27662442432</v>
      </c>
      <c r="G14" s="1542">
        <f>+G15+G19+G22+G30+G33</f>
        <v>27662442432</v>
      </c>
      <c r="H14" s="1542">
        <f>+H15+H19+H22+H30+H33</f>
        <v>27662442432</v>
      </c>
    </row>
    <row r="15" spans="1:8" ht="15.6" x14ac:dyDescent="0.3">
      <c r="A15" s="1539">
        <v>1011</v>
      </c>
      <c r="B15" s="1540"/>
      <c r="C15" s="1541" t="s">
        <v>126</v>
      </c>
      <c r="D15" s="1542">
        <f>SUM(D16:D18)</f>
        <v>22306663901</v>
      </c>
      <c r="E15" s="1542">
        <f>SUM(E16:E18)</f>
        <v>22221406471</v>
      </c>
      <c r="F15" s="1542">
        <f>SUM(F16:F18)</f>
        <v>21008276469</v>
      </c>
      <c r="G15" s="1542">
        <f>SUM(G16:G18)</f>
        <v>21008276469</v>
      </c>
      <c r="H15" s="1543">
        <f>SUM(H16:H18)</f>
        <v>21008276469</v>
      </c>
    </row>
    <row r="16" spans="1:8" ht="15.6" x14ac:dyDescent="0.3">
      <c r="A16" s="1539">
        <v>10111</v>
      </c>
      <c r="B16" s="1540">
        <v>20</v>
      </c>
      <c r="C16" s="1541" t="s">
        <v>18</v>
      </c>
      <c r="D16" s="1542">
        <v>20949262542</v>
      </c>
      <c r="E16" s="1542">
        <v>20869503569</v>
      </c>
      <c r="F16" s="1542">
        <v>19792872810</v>
      </c>
      <c r="G16" s="1542">
        <v>19792872810</v>
      </c>
      <c r="H16" s="1543">
        <v>19792872810</v>
      </c>
    </row>
    <row r="17" spans="1:8" ht="15.6" x14ac:dyDescent="0.3">
      <c r="A17" s="1539">
        <v>10112</v>
      </c>
      <c r="B17" s="1540">
        <v>20</v>
      </c>
      <c r="C17" s="1541" t="s">
        <v>19</v>
      </c>
      <c r="D17" s="1542">
        <v>1165781221</v>
      </c>
      <c r="E17" s="1542">
        <v>1160792494</v>
      </c>
      <c r="F17" s="1542">
        <v>1151739089</v>
      </c>
      <c r="G17" s="1542">
        <v>1151739089</v>
      </c>
      <c r="H17" s="1543">
        <v>1151739089</v>
      </c>
    </row>
    <row r="18" spans="1:8" ht="20.25" customHeight="1" x14ac:dyDescent="0.3">
      <c r="A18" s="1539">
        <v>10114</v>
      </c>
      <c r="B18" s="1540">
        <v>20</v>
      </c>
      <c r="C18" s="1541" t="s">
        <v>20</v>
      </c>
      <c r="D18" s="1544">
        <v>191620138</v>
      </c>
      <c r="E18" s="1544">
        <v>191110408</v>
      </c>
      <c r="F18" s="1544">
        <v>63664570</v>
      </c>
      <c r="G18" s="1542">
        <v>63664570</v>
      </c>
      <c r="H18" s="1543">
        <v>63664570</v>
      </c>
    </row>
    <row r="19" spans="1:8" ht="15.6" x14ac:dyDescent="0.3">
      <c r="A19" s="1539">
        <v>1014</v>
      </c>
      <c r="B19" s="1540"/>
      <c r="C19" s="1541" t="s">
        <v>21</v>
      </c>
      <c r="D19" s="1544">
        <f>SUM(D20:D21)</f>
        <v>3982510564</v>
      </c>
      <c r="E19" s="1544">
        <f>SUM(E20:E21)</f>
        <v>3896200383</v>
      </c>
      <c r="F19" s="1544">
        <f>SUM(F20:F21)</f>
        <v>3495367175</v>
      </c>
      <c r="G19" s="1542">
        <f>SUM(G20:G21)</f>
        <v>3495367175</v>
      </c>
      <c r="H19" s="1543">
        <f>SUM(H20:H21)</f>
        <v>3495367175</v>
      </c>
    </row>
    <row r="20" spans="1:8" ht="15.6" x14ac:dyDescent="0.3">
      <c r="A20" s="1539">
        <v>10141</v>
      </c>
      <c r="B20" s="1540">
        <v>20</v>
      </c>
      <c r="C20" s="1541" t="s">
        <v>22</v>
      </c>
      <c r="D20" s="1544">
        <v>777355830</v>
      </c>
      <c r="E20" s="1544">
        <v>774511626</v>
      </c>
      <c r="F20" s="1544">
        <v>737400280</v>
      </c>
      <c r="G20" s="1542">
        <v>737400280</v>
      </c>
      <c r="H20" s="1543">
        <v>737400280</v>
      </c>
    </row>
    <row r="21" spans="1:8" ht="15.6" x14ac:dyDescent="0.3">
      <c r="A21" s="1539">
        <v>10142</v>
      </c>
      <c r="B21" s="1540">
        <v>20</v>
      </c>
      <c r="C21" s="1541" t="s">
        <v>23</v>
      </c>
      <c r="D21" s="1544">
        <v>3205154734</v>
      </c>
      <c r="E21" s="1544">
        <v>3121688757</v>
      </c>
      <c r="F21" s="1544">
        <v>2757966895</v>
      </c>
      <c r="G21" s="1542">
        <v>2757966895</v>
      </c>
      <c r="H21" s="1543">
        <v>2757966895</v>
      </c>
    </row>
    <row r="22" spans="1:8" ht="15.75" customHeight="1" x14ac:dyDescent="0.3">
      <c r="A22" s="1539">
        <v>1015</v>
      </c>
      <c r="B22" s="1540"/>
      <c r="C22" s="1541" t="s">
        <v>24</v>
      </c>
      <c r="D22" s="1544">
        <f>SUM(D23:D29)</f>
        <v>5062281357</v>
      </c>
      <c r="E22" s="1544">
        <f>SUM(E23:E29)</f>
        <v>4936117169</v>
      </c>
      <c r="F22" s="1544">
        <f>SUM(F23:F29)</f>
        <v>2859092655</v>
      </c>
      <c r="G22" s="1542">
        <f>SUM(G23:G29)</f>
        <v>2859092655</v>
      </c>
      <c r="H22" s="1543">
        <f>SUM(H23:H29)</f>
        <v>2859092655</v>
      </c>
    </row>
    <row r="23" spans="1:8" ht="15.6" x14ac:dyDescent="0.3">
      <c r="A23" s="1539">
        <v>10152</v>
      </c>
      <c r="B23" s="1540">
        <v>20</v>
      </c>
      <c r="C23" s="1541" t="s">
        <v>25</v>
      </c>
      <c r="D23" s="1544">
        <v>709342122</v>
      </c>
      <c r="E23" s="1544">
        <v>708431919</v>
      </c>
      <c r="F23" s="1544">
        <v>675505425</v>
      </c>
      <c r="G23" s="1542">
        <v>675505425</v>
      </c>
      <c r="H23" s="1543">
        <v>675505425</v>
      </c>
    </row>
    <row r="24" spans="1:8" ht="15.6" x14ac:dyDescent="0.3">
      <c r="A24" s="1539">
        <v>10155</v>
      </c>
      <c r="B24" s="1540">
        <v>20</v>
      </c>
      <c r="C24" s="1541" t="s">
        <v>26</v>
      </c>
      <c r="D24" s="1544">
        <v>144324729</v>
      </c>
      <c r="E24" s="1544">
        <v>143817385</v>
      </c>
      <c r="F24" s="1544">
        <v>111432318</v>
      </c>
      <c r="G24" s="1542">
        <v>111432318</v>
      </c>
      <c r="H24" s="1543">
        <v>111432318</v>
      </c>
    </row>
    <row r="25" spans="1:8" ht="15.6" x14ac:dyDescent="0.3">
      <c r="A25" s="1539">
        <v>101512</v>
      </c>
      <c r="B25" s="1540">
        <v>20</v>
      </c>
      <c r="C25" s="1541" t="s">
        <v>127</v>
      </c>
      <c r="D25" s="1544">
        <v>2100000</v>
      </c>
      <c r="E25" s="1544">
        <v>2092900</v>
      </c>
      <c r="F25" s="1544">
        <v>1727194</v>
      </c>
      <c r="G25" s="1542">
        <v>1727194</v>
      </c>
      <c r="H25" s="1543">
        <v>1727194</v>
      </c>
    </row>
    <row r="26" spans="1:8" ht="15.6" x14ac:dyDescent="0.3">
      <c r="A26" s="1539">
        <v>101514</v>
      </c>
      <c r="B26" s="1540">
        <v>20</v>
      </c>
      <c r="C26" s="1541" t="s">
        <v>128</v>
      </c>
      <c r="D26" s="1542">
        <v>1012895274</v>
      </c>
      <c r="E26" s="1542">
        <v>1007487467</v>
      </c>
      <c r="F26" s="1544">
        <v>1001421232</v>
      </c>
      <c r="G26" s="1544">
        <v>1001421232</v>
      </c>
      <c r="H26" s="1545">
        <v>1001421232</v>
      </c>
    </row>
    <row r="27" spans="1:8" ht="15.6" x14ac:dyDescent="0.3">
      <c r="A27" s="1539">
        <v>101515</v>
      </c>
      <c r="B27" s="1540">
        <v>20</v>
      </c>
      <c r="C27" s="1541" t="s">
        <v>28</v>
      </c>
      <c r="D27" s="1542">
        <v>935389369</v>
      </c>
      <c r="E27" s="1542">
        <v>935064983</v>
      </c>
      <c r="F27" s="1542">
        <v>927151038</v>
      </c>
      <c r="G27" s="1542">
        <v>927151038</v>
      </c>
      <c r="H27" s="1543">
        <v>927151038</v>
      </c>
    </row>
    <row r="28" spans="1:8" ht="15.6" x14ac:dyDescent="0.3">
      <c r="A28" s="1539">
        <v>101516</v>
      </c>
      <c r="B28" s="1540">
        <v>20</v>
      </c>
      <c r="C28" s="1541" t="s">
        <v>29</v>
      </c>
      <c r="D28" s="1542">
        <v>2190250411</v>
      </c>
      <c r="E28" s="1542">
        <v>2071635972</v>
      </c>
      <c r="F28" s="1542">
        <v>97471309</v>
      </c>
      <c r="G28" s="1542">
        <v>97471309</v>
      </c>
      <c r="H28" s="1543">
        <v>97471309</v>
      </c>
    </row>
    <row r="29" spans="1:8" ht="15.6" x14ac:dyDescent="0.3">
      <c r="A29" s="1539">
        <v>101592</v>
      </c>
      <c r="B29" s="1540">
        <v>20</v>
      </c>
      <c r="C29" s="1541" t="s">
        <v>129</v>
      </c>
      <c r="D29" s="1542">
        <v>67979452</v>
      </c>
      <c r="E29" s="1542">
        <v>67586543</v>
      </c>
      <c r="F29" s="1542">
        <v>44384139</v>
      </c>
      <c r="G29" s="1542">
        <v>44384139</v>
      </c>
      <c r="H29" s="1543">
        <v>44384139</v>
      </c>
    </row>
    <row r="30" spans="1:8" ht="31.2" x14ac:dyDescent="0.3">
      <c r="A30" s="1539">
        <v>1019</v>
      </c>
      <c r="B30" s="1540"/>
      <c r="C30" s="1541" t="s">
        <v>31</v>
      </c>
      <c r="D30" s="1542">
        <f>+D31+D32</f>
        <v>463188764</v>
      </c>
      <c r="E30" s="1542">
        <f>+E31+E32</f>
        <v>461600806</v>
      </c>
      <c r="F30" s="1542">
        <f>+F31+F32</f>
        <v>299706133</v>
      </c>
      <c r="G30" s="1542">
        <f>+G31+G32</f>
        <v>299706133</v>
      </c>
      <c r="H30" s="1543">
        <f>+H31+H32</f>
        <v>299706133</v>
      </c>
    </row>
    <row r="31" spans="1:8" ht="15.6" x14ac:dyDescent="0.3">
      <c r="A31" s="1539">
        <v>10191</v>
      </c>
      <c r="B31" s="1540">
        <v>20</v>
      </c>
      <c r="C31" s="1541" t="s">
        <v>32</v>
      </c>
      <c r="D31" s="1542">
        <v>89432861</v>
      </c>
      <c r="E31" s="1542">
        <v>89068658</v>
      </c>
      <c r="F31" s="1542">
        <v>81263060</v>
      </c>
      <c r="G31" s="1542">
        <v>81263060</v>
      </c>
      <c r="H31" s="1543">
        <v>81263060</v>
      </c>
    </row>
    <row r="32" spans="1:8" ht="15.6" x14ac:dyDescent="0.3">
      <c r="A32" s="1539">
        <v>10193</v>
      </c>
      <c r="B32" s="1540">
        <v>20</v>
      </c>
      <c r="C32" s="1541" t="s">
        <v>33</v>
      </c>
      <c r="D32" s="1542">
        <v>373755903</v>
      </c>
      <c r="E32" s="1542">
        <v>372532148</v>
      </c>
      <c r="F32" s="1542">
        <v>218443073</v>
      </c>
      <c r="G32" s="1542">
        <v>218443073</v>
      </c>
      <c r="H32" s="1543">
        <v>218443073</v>
      </c>
    </row>
    <row r="33" spans="1:8" ht="30.75" customHeight="1" x14ac:dyDescent="0.3">
      <c r="A33" s="1539">
        <v>10110</v>
      </c>
      <c r="B33" s="1540">
        <v>20</v>
      </c>
      <c r="C33" s="1541" t="s">
        <v>130</v>
      </c>
      <c r="D33" s="1546">
        <v>0</v>
      </c>
      <c r="E33" s="1542">
        <v>0</v>
      </c>
      <c r="F33" s="1542">
        <v>0</v>
      </c>
      <c r="G33" s="1542">
        <v>0</v>
      </c>
      <c r="H33" s="1543">
        <v>0</v>
      </c>
    </row>
    <row r="34" spans="1:8" ht="15.6" x14ac:dyDescent="0.3">
      <c r="A34" s="1539">
        <v>102</v>
      </c>
      <c r="B34" s="1540"/>
      <c r="C34" s="1541" t="s">
        <v>34</v>
      </c>
      <c r="D34" s="1544">
        <f>SUM(D35:D36)</f>
        <v>8911457434</v>
      </c>
      <c r="E34" s="1544">
        <f>SUM(E35:E36)</f>
        <v>8425861662</v>
      </c>
      <c r="F34" s="1544">
        <f>SUM(F35:F36)</f>
        <v>8301994733</v>
      </c>
      <c r="G34" s="1544">
        <f>SUM(G35:G36)</f>
        <v>7453373457</v>
      </c>
      <c r="H34" s="1545">
        <f>SUM(H35:H36)</f>
        <v>7453373457</v>
      </c>
    </row>
    <row r="35" spans="1:8" ht="15.6" x14ac:dyDescent="0.3">
      <c r="A35" s="1539">
        <v>10212</v>
      </c>
      <c r="B35" s="1540">
        <v>20</v>
      </c>
      <c r="C35" s="1541" t="s">
        <v>35</v>
      </c>
      <c r="D35" s="1542">
        <v>590000000</v>
      </c>
      <c r="E35" s="1542">
        <v>383901438</v>
      </c>
      <c r="F35" s="1542">
        <v>350746061</v>
      </c>
      <c r="G35" s="1542">
        <v>60746061</v>
      </c>
      <c r="H35" s="1543">
        <v>60746061</v>
      </c>
    </row>
    <row r="36" spans="1:8" ht="15.6" x14ac:dyDescent="0.3">
      <c r="A36" s="1539">
        <v>10214</v>
      </c>
      <c r="B36" s="1540">
        <v>20</v>
      </c>
      <c r="C36" s="1541" t="s">
        <v>36</v>
      </c>
      <c r="D36" s="1542">
        <v>8321457434</v>
      </c>
      <c r="E36" s="1542">
        <v>8041960224</v>
      </c>
      <c r="F36" s="1542">
        <v>7951248672</v>
      </c>
      <c r="G36" s="1542">
        <v>7392627396</v>
      </c>
      <c r="H36" s="1543">
        <v>7392627396</v>
      </c>
    </row>
    <row r="37" spans="1:8" ht="31.5" customHeight="1" x14ac:dyDescent="0.3">
      <c r="A37" s="1539">
        <v>105</v>
      </c>
      <c r="B37" s="1540"/>
      <c r="C37" s="1541" t="s">
        <v>131</v>
      </c>
      <c r="D37" s="1542">
        <f>+D38+D42+D46+D47</f>
        <v>9948918102</v>
      </c>
      <c r="E37" s="1542">
        <f>+E38+E42+E46+E47</f>
        <v>9910595116</v>
      </c>
      <c r="F37" s="1542">
        <f>+F38+F42+F46+F47</f>
        <v>8976721974</v>
      </c>
      <c r="G37" s="1542">
        <f>+G38+G42+G46+G47</f>
        <v>8976721974</v>
      </c>
      <c r="H37" s="1543">
        <f>+H38+H42+H46+H47</f>
        <v>8336004474</v>
      </c>
    </row>
    <row r="38" spans="1:8" ht="15.6" x14ac:dyDescent="0.3">
      <c r="A38" s="1539">
        <v>1051</v>
      </c>
      <c r="B38" s="1540"/>
      <c r="C38" s="1541" t="s">
        <v>38</v>
      </c>
      <c r="D38" s="1542">
        <f>SUM(D39:D41)</f>
        <v>4742834636</v>
      </c>
      <c r="E38" s="1542">
        <f>SUM(E39:E41)</f>
        <v>4726228871</v>
      </c>
      <c r="F38" s="1542">
        <f>SUM(F39:F41)</f>
        <v>4440691329</v>
      </c>
      <c r="G38" s="1542">
        <f>SUM(G39:G41)</f>
        <v>4440691329</v>
      </c>
      <c r="H38" s="1543">
        <f>SUM(H39:H41)</f>
        <v>4028868729</v>
      </c>
    </row>
    <row r="39" spans="1:8" ht="15.6" x14ac:dyDescent="0.3">
      <c r="A39" s="1539">
        <v>10511</v>
      </c>
      <c r="B39" s="1540">
        <v>20</v>
      </c>
      <c r="C39" s="1541" t="s">
        <v>39</v>
      </c>
      <c r="D39" s="1542">
        <v>1063567095</v>
      </c>
      <c r="E39" s="1542">
        <v>1060119105</v>
      </c>
      <c r="F39" s="1542">
        <v>949512600</v>
      </c>
      <c r="G39" s="1542">
        <v>949512600</v>
      </c>
      <c r="H39" s="1543">
        <v>860090800</v>
      </c>
    </row>
    <row r="40" spans="1:8" ht="31.2" x14ac:dyDescent="0.3">
      <c r="A40" s="1539">
        <v>10513</v>
      </c>
      <c r="B40" s="1540">
        <v>20</v>
      </c>
      <c r="C40" s="1541" t="s">
        <v>132</v>
      </c>
      <c r="D40" s="1542">
        <v>1750775142</v>
      </c>
      <c r="E40" s="1542">
        <v>1744783587</v>
      </c>
      <c r="F40" s="1542">
        <v>1579785104</v>
      </c>
      <c r="G40" s="1542">
        <v>1579785104</v>
      </c>
      <c r="H40" s="1543">
        <v>1435821104</v>
      </c>
    </row>
    <row r="41" spans="1:8" ht="15.6" x14ac:dyDescent="0.3">
      <c r="A41" s="1539">
        <v>10514</v>
      </c>
      <c r="B41" s="1540">
        <v>20</v>
      </c>
      <c r="C41" s="1541" t="s">
        <v>41</v>
      </c>
      <c r="D41" s="1542">
        <v>1928492399</v>
      </c>
      <c r="E41" s="1542">
        <v>1921326179</v>
      </c>
      <c r="F41" s="1542">
        <v>1911393625</v>
      </c>
      <c r="G41" s="1542">
        <v>1911393625</v>
      </c>
      <c r="H41" s="1543">
        <v>1732956825</v>
      </c>
    </row>
    <row r="42" spans="1:8" ht="15.6" x14ac:dyDescent="0.3">
      <c r="A42" s="1539">
        <v>1052</v>
      </c>
      <c r="B42" s="1540"/>
      <c r="C42" s="1541" t="s">
        <v>133</v>
      </c>
      <c r="D42" s="1542">
        <f>+D43+D44+D45</f>
        <v>3880944317</v>
      </c>
      <c r="E42" s="1542">
        <f>+E43+E44+E45</f>
        <v>3863537082</v>
      </c>
      <c r="F42" s="1542">
        <f>+F43+F44+F45</f>
        <v>3349043935</v>
      </c>
      <c r="G42" s="1542">
        <f>+G43+G44+G45</f>
        <v>3349043935</v>
      </c>
      <c r="H42" s="1543">
        <f>+H43+H44+H45</f>
        <v>3231937235</v>
      </c>
    </row>
    <row r="43" spans="1:8" ht="15.6" x14ac:dyDescent="0.3">
      <c r="A43" s="1539">
        <v>10522</v>
      </c>
      <c r="B43" s="1540">
        <v>20</v>
      </c>
      <c r="C43" s="1541" t="s">
        <v>43</v>
      </c>
      <c r="D43" s="1542">
        <v>2449227153</v>
      </c>
      <c r="E43" s="1542">
        <v>2435750072</v>
      </c>
      <c r="F43" s="1542">
        <v>2137305583</v>
      </c>
      <c r="G43" s="1542">
        <v>2137305583</v>
      </c>
      <c r="H43" s="1543">
        <v>2137305583</v>
      </c>
    </row>
    <row r="44" spans="1:8" ht="31.2" x14ac:dyDescent="0.3">
      <c r="A44" s="1539">
        <v>10523</v>
      </c>
      <c r="B44" s="1540">
        <v>20</v>
      </c>
      <c r="C44" s="1541" t="s">
        <v>44</v>
      </c>
      <c r="D44" s="1542">
        <v>1298733145</v>
      </c>
      <c r="E44" s="1542">
        <v>1295230819</v>
      </c>
      <c r="F44" s="1542">
        <v>1101192336</v>
      </c>
      <c r="G44" s="1542">
        <v>1101192336</v>
      </c>
      <c r="H44" s="1543">
        <v>994558036</v>
      </c>
    </row>
    <row r="45" spans="1:8" ht="46.8" x14ac:dyDescent="0.3">
      <c r="A45" s="1539">
        <v>10527</v>
      </c>
      <c r="B45" s="1540">
        <v>20</v>
      </c>
      <c r="C45" s="1541" t="s">
        <v>134</v>
      </c>
      <c r="D45" s="1542">
        <v>132984019</v>
      </c>
      <c r="E45" s="1542">
        <v>132556191</v>
      </c>
      <c r="F45" s="1542">
        <v>110546016</v>
      </c>
      <c r="G45" s="1542">
        <v>110546016</v>
      </c>
      <c r="H45" s="1543">
        <v>100073616</v>
      </c>
    </row>
    <row r="46" spans="1:8" ht="15.6" x14ac:dyDescent="0.3">
      <c r="A46" s="1539">
        <v>1056</v>
      </c>
      <c r="B46" s="1540">
        <v>20</v>
      </c>
      <c r="C46" s="1541" t="s">
        <v>46</v>
      </c>
      <c r="D46" s="1542">
        <v>792189259</v>
      </c>
      <c r="E46" s="1542">
        <v>789603300</v>
      </c>
      <c r="F46" s="1542">
        <v>712171770</v>
      </c>
      <c r="G46" s="1542">
        <v>712171770</v>
      </c>
      <c r="H46" s="1543">
        <v>645100770</v>
      </c>
    </row>
    <row r="47" spans="1:8" ht="16.2" thickBot="1" x14ac:dyDescent="0.35">
      <c r="A47" s="1547">
        <v>1057</v>
      </c>
      <c r="B47" s="1548">
        <v>20</v>
      </c>
      <c r="C47" s="1549" t="s">
        <v>47</v>
      </c>
      <c r="D47" s="1550">
        <v>532949890</v>
      </c>
      <c r="E47" s="1550">
        <v>531225863</v>
      </c>
      <c r="F47" s="1550">
        <v>474814940</v>
      </c>
      <c r="G47" s="1550">
        <v>474814940</v>
      </c>
      <c r="H47" s="1551">
        <v>430097740</v>
      </c>
    </row>
    <row r="48" spans="1:8" ht="6" customHeight="1" thickBot="1" x14ac:dyDescent="0.35">
      <c r="A48" s="1552"/>
      <c r="B48" s="1553"/>
      <c r="C48" s="1554"/>
      <c r="D48" s="1555"/>
      <c r="E48" s="1555"/>
      <c r="F48" s="1556"/>
      <c r="G48" s="1555"/>
      <c r="H48" s="1557"/>
    </row>
    <row r="49" spans="1:8" x14ac:dyDescent="0.3">
      <c r="A49" s="2040" t="s">
        <v>1</v>
      </c>
      <c r="B49" s="2041"/>
      <c r="C49" s="2041"/>
      <c r="D49" s="2041"/>
      <c r="E49" s="2041"/>
      <c r="F49" s="2041"/>
      <c r="G49" s="2041"/>
      <c r="H49" s="2042"/>
    </row>
    <row r="50" spans="1:8" x14ac:dyDescent="0.3">
      <c r="A50" s="2043" t="s">
        <v>115</v>
      </c>
      <c r="B50" s="2044"/>
      <c r="C50" s="2044"/>
      <c r="D50" s="2044"/>
      <c r="E50" s="2044"/>
      <c r="F50" s="2044"/>
      <c r="G50" s="2044"/>
      <c r="H50" s="2045"/>
    </row>
    <row r="51" spans="1:8" hidden="1" x14ac:dyDescent="0.3">
      <c r="A51" s="1510"/>
      <c r="H51" s="1511"/>
    </row>
    <row r="52" spans="1:8" x14ac:dyDescent="0.3">
      <c r="A52" s="1512" t="s">
        <v>0</v>
      </c>
      <c r="D52" s="1558"/>
      <c r="H52" s="1511"/>
    </row>
    <row r="53" spans="1:8" ht="1.5" customHeight="1" x14ac:dyDescent="0.3">
      <c r="A53" s="1510"/>
      <c r="H53" s="1513"/>
    </row>
    <row r="54" spans="1:8" ht="21" customHeight="1" thickBot="1" x14ac:dyDescent="0.35">
      <c r="A54" s="1510" t="s">
        <v>116</v>
      </c>
      <c r="C54" s="1508" t="s">
        <v>4</v>
      </c>
      <c r="E54" s="1509" t="str">
        <f>E7</f>
        <v>MES:</v>
      </c>
      <c r="F54" s="1509" t="str">
        <f>F7</f>
        <v>NOVIEMBRE</v>
      </c>
      <c r="G54" s="1509" t="str">
        <f>G7</f>
        <v xml:space="preserve">                                VIGENCIA FISCAL:      2017</v>
      </c>
      <c r="H54" s="1511"/>
    </row>
    <row r="55" spans="1:8" ht="28.5" hidden="1" customHeight="1" thickBot="1" x14ac:dyDescent="0.35">
      <c r="A55" s="1510"/>
      <c r="H55" s="1511"/>
    </row>
    <row r="56" spans="1:8" ht="15" thickBot="1" x14ac:dyDescent="0.35">
      <c r="A56" s="1559"/>
      <c r="B56" s="1560"/>
      <c r="C56" s="1561"/>
      <c r="D56" s="1562"/>
      <c r="E56" s="1562"/>
      <c r="F56" s="1562"/>
      <c r="G56" s="1562"/>
      <c r="H56" s="1563"/>
    </row>
    <row r="57" spans="1:8" ht="33.75" customHeight="1" thickBot="1" x14ac:dyDescent="0.35">
      <c r="A57" s="1564" t="s">
        <v>119</v>
      </c>
      <c r="B57" s="1565"/>
      <c r="C57" s="1566" t="s">
        <v>120</v>
      </c>
      <c r="D57" s="1567" t="s">
        <v>121</v>
      </c>
      <c r="E57" s="1567" t="s">
        <v>122</v>
      </c>
      <c r="F57" s="1567" t="s">
        <v>123</v>
      </c>
      <c r="G57" s="1567" t="s">
        <v>124</v>
      </c>
      <c r="H57" s="1568" t="s">
        <v>125</v>
      </c>
    </row>
    <row r="58" spans="1:8" ht="31.5" customHeight="1" x14ac:dyDescent="0.3">
      <c r="A58" s="1569">
        <v>2</v>
      </c>
      <c r="B58" s="1570"/>
      <c r="C58" s="1571" t="s">
        <v>48</v>
      </c>
      <c r="D58" s="1572">
        <f>+D59</f>
        <v>8460218405</v>
      </c>
      <c r="E58" s="1572">
        <f>+E59</f>
        <v>8451770354.5900002</v>
      </c>
      <c r="F58" s="1572">
        <f>+F59</f>
        <v>8443485354.2799997</v>
      </c>
      <c r="G58" s="1572">
        <f>+G59</f>
        <v>7689846135.1300001</v>
      </c>
      <c r="H58" s="1573">
        <f>+H59</f>
        <v>7689846135.1300001</v>
      </c>
    </row>
    <row r="59" spans="1:8" ht="15.6" x14ac:dyDescent="0.3">
      <c r="A59" s="1539">
        <v>20</v>
      </c>
      <c r="B59" s="1540"/>
      <c r="C59" s="1541" t="s">
        <v>48</v>
      </c>
      <c r="D59" s="1542">
        <f>+D65+D60</f>
        <v>8460218405</v>
      </c>
      <c r="E59" s="1542">
        <f>+E65+E60</f>
        <v>8451770354.5900002</v>
      </c>
      <c r="F59" s="1542">
        <f>+F65+F60</f>
        <v>8443485354.2799997</v>
      </c>
      <c r="G59" s="1542">
        <f>+G65+G60</f>
        <v>7689846135.1300001</v>
      </c>
      <c r="H59" s="1543">
        <f>+H65+H60</f>
        <v>7689846135.1300001</v>
      </c>
    </row>
    <row r="60" spans="1:8" ht="20.25" customHeight="1" x14ac:dyDescent="0.3">
      <c r="A60" s="1539">
        <v>203</v>
      </c>
      <c r="B60" s="1540"/>
      <c r="C60" s="1541" t="s">
        <v>135</v>
      </c>
      <c r="D60" s="1542">
        <f>+D61</f>
        <v>0</v>
      </c>
      <c r="E60" s="1542">
        <f>+E61</f>
        <v>0</v>
      </c>
      <c r="F60" s="1542">
        <f>+F61</f>
        <v>0</v>
      </c>
      <c r="G60" s="1542">
        <f>+G61</f>
        <v>0</v>
      </c>
      <c r="H60" s="1543">
        <f>+H61</f>
        <v>0</v>
      </c>
    </row>
    <row r="61" spans="1:8" ht="15.6" x14ac:dyDescent="0.3">
      <c r="A61" s="1539">
        <v>20350</v>
      </c>
      <c r="B61" s="1540"/>
      <c r="C61" s="1541" t="s">
        <v>136</v>
      </c>
      <c r="D61" s="1544">
        <f>+D62+D63+D64</f>
        <v>0</v>
      </c>
      <c r="E61" s="1544">
        <f>+E62+E63+E64</f>
        <v>0</v>
      </c>
      <c r="F61" s="1544">
        <f>+F62+F63+F64</f>
        <v>0</v>
      </c>
      <c r="G61" s="1544">
        <f>+G62+G63+G64</f>
        <v>0</v>
      </c>
      <c r="H61" s="1543">
        <f>+H62+H63+H64</f>
        <v>0</v>
      </c>
    </row>
    <row r="62" spans="1:8" ht="21" customHeight="1" x14ac:dyDescent="0.3">
      <c r="A62" s="1539">
        <v>203502</v>
      </c>
      <c r="B62" s="1540">
        <v>20</v>
      </c>
      <c r="C62" s="1541" t="s">
        <v>137</v>
      </c>
      <c r="D62" s="1544">
        <v>0</v>
      </c>
      <c r="E62" s="1544">
        <v>0</v>
      </c>
      <c r="F62" s="1544">
        <v>0</v>
      </c>
      <c r="G62" s="1544">
        <v>0</v>
      </c>
      <c r="H62" s="1543">
        <v>0</v>
      </c>
    </row>
    <row r="63" spans="1:8" ht="21" customHeight="1" x14ac:dyDescent="0.3">
      <c r="A63" s="1539">
        <v>203503</v>
      </c>
      <c r="B63" s="1540">
        <v>20</v>
      </c>
      <c r="C63" s="1541" t="s">
        <v>138</v>
      </c>
      <c r="D63" s="1544">
        <v>0</v>
      </c>
      <c r="E63" s="1544">
        <v>0</v>
      </c>
      <c r="F63" s="1544">
        <v>0</v>
      </c>
      <c r="G63" s="1544">
        <v>0</v>
      </c>
      <c r="H63" s="1543">
        <v>0</v>
      </c>
    </row>
    <row r="64" spans="1:8" ht="21" customHeight="1" x14ac:dyDescent="0.3">
      <c r="A64" s="1539">
        <v>2035090</v>
      </c>
      <c r="B64" s="1540">
        <v>20</v>
      </c>
      <c r="C64" s="1541" t="s">
        <v>139</v>
      </c>
      <c r="D64" s="1544">
        <v>0</v>
      </c>
      <c r="E64" s="1544">
        <v>0</v>
      </c>
      <c r="F64" s="1544">
        <v>0</v>
      </c>
      <c r="G64" s="1544">
        <v>0</v>
      </c>
      <c r="H64" s="1543">
        <v>0</v>
      </c>
    </row>
    <row r="65" spans="1:8" ht="21.75" customHeight="1" x14ac:dyDescent="0.3">
      <c r="A65" s="1539">
        <v>204</v>
      </c>
      <c r="B65" s="1540"/>
      <c r="C65" s="1541" t="s">
        <v>49</v>
      </c>
      <c r="D65" s="1544">
        <f>+D69+D66+D75+D91+D94+D96+D101+D105+D110+D111+D115+D107</f>
        <v>8460218405</v>
      </c>
      <c r="E65" s="1544">
        <f>+E69+E66+E75+E91+E94+E96+E101+E105+E110+E111+E115+E107</f>
        <v>8451770354.5900002</v>
      </c>
      <c r="F65" s="1544">
        <f>+F69+F66+F75+F91+F94+F96+F101+F105+F110+F111+F115+F107</f>
        <v>8443485354.2799997</v>
      </c>
      <c r="G65" s="1544">
        <f>+G69+G66+G75+G91+G94+G96+G101+G105+G110+G111+G115+G107</f>
        <v>7689846135.1300001</v>
      </c>
      <c r="H65" s="1543">
        <f>+H69+H66+H75+H91+H94+H96+H101+H105+H110+H111+H115+H107</f>
        <v>7689846135.1300001</v>
      </c>
    </row>
    <row r="66" spans="1:8" ht="22.5" customHeight="1" x14ac:dyDescent="0.3">
      <c r="A66" s="1539">
        <v>2041</v>
      </c>
      <c r="B66" s="1540"/>
      <c r="C66" s="1541" t="s">
        <v>140</v>
      </c>
      <c r="D66" s="1542">
        <f>SUM(D67:D68)</f>
        <v>10447589</v>
      </c>
      <c r="E66" s="1542">
        <f>SUM(E67:E68)</f>
        <v>9557469</v>
      </c>
      <c r="F66" s="1542">
        <f>SUM(F67:F68)</f>
        <v>9557469</v>
      </c>
      <c r="G66" s="1542">
        <f>SUM(G67:G68)</f>
        <v>9458090</v>
      </c>
      <c r="H66" s="1543">
        <f>SUM(H67:H68)</f>
        <v>9458090</v>
      </c>
    </row>
    <row r="67" spans="1:8" ht="24.75" customHeight="1" x14ac:dyDescent="0.3">
      <c r="A67" s="1539">
        <v>20418</v>
      </c>
      <c r="B67" s="1540">
        <v>20</v>
      </c>
      <c r="C67" s="1541" t="s">
        <v>141</v>
      </c>
      <c r="D67" s="1542">
        <v>4895739</v>
      </c>
      <c r="E67" s="1542">
        <v>4005619</v>
      </c>
      <c r="F67" s="1542">
        <v>4005619</v>
      </c>
      <c r="G67" s="1542">
        <v>4005619</v>
      </c>
      <c r="H67" s="1543">
        <v>4005619</v>
      </c>
    </row>
    <row r="68" spans="1:8" ht="25.5" customHeight="1" x14ac:dyDescent="0.3">
      <c r="A68" s="1539">
        <v>204125</v>
      </c>
      <c r="B68" s="1540">
        <v>20</v>
      </c>
      <c r="C68" s="1541" t="s">
        <v>142</v>
      </c>
      <c r="D68" s="1544">
        <v>5551850</v>
      </c>
      <c r="E68" s="1544">
        <v>5551850</v>
      </c>
      <c r="F68" s="1542">
        <v>5551850</v>
      </c>
      <c r="G68" s="1542">
        <v>5452471</v>
      </c>
      <c r="H68" s="1543">
        <v>5452471</v>
      </c>
    </row>
    <row r="69" spans="1:8" ht="31.5" customHeight="1" x14ac:dyDescent="0.3">
      <c r="A69" s="1539">
        <v>2044</v>
      </c>
      <c r="B69" s="1540"/>
      <c r="C69" s="1541" t="s">
        <v>50</v>
      </c>
      <c r="D69" s="1542">
        <f>SUM(D70:D74)</f>
        <v>82371276</v>
      </c>
      <c r="E69" s="1542">
        <f>SUM(E70:E74)</f>
        <v>78720833.590000004</v>
      </c>
      <c r="F69" s="1542">
        <f>SUM(F70:F74)</f>
        <v>78720635.590000004</v>
      </c>
      <c r="G69" s="1542">
        <f>SUM(G70:G74)</f>
        <v>71148043.180000007</v>
      </c>
      <c r="H69" s="1543">
        <f>SUM(H70:H74)</f>
        <v>71148043.180000007</v>
      </c>
    </row>
    <row r="70" spans="1:8" ht="31.5" customHeight="1" x14ac:dyDescent="0.3">
      <c r="A70" s="1539">
        <v>20441</v>
      </c>
      <c r="B70" s="1540">
        <v>20</v>
      </c>
      <c r="C70" s="1541" t="s">
        <v>51</v>
      </c>
      <c r="D70" s="1542">
        <v>56000000</v>
      </c>
      <c r="E70" s="1542">
        <v>55035138</v>
      </c>
      <c r="F70" s="1542">
        <v>55034940</v>
      </c>
      <c r="G70" s="1542">
        <v>47462349</v>
      </c>
      <c r="H70" s="1543">
        <v>47462349</v>
      </c>
    </row>
    <row r="71" spans="1:8" ht="31.5" customHeight="1" x14ac:dyDescent="0.3">
      <c r="A71" s="1539">
        <v>204413</v>
      </c>
      <c r="B71" s="1540">
        <v>20</v>
      </c>
      <c r="C71" s="1541" t="s">
        <v>143</v>
      </c>
      <c r="D71" s="1542">
        <v>300000</v>
      </c>
      <c r="E71" s="1542">
        <v>300000</v>
      </c>
      <c r="F71" s="1542">
        <v>300000</v>
      </c>
      <c r="G71" s="1542">
        <v>300000</v>
      </c>
      <c r="H71" s="1543">
        <v>300000</v>
      </c>
    </row>
    <row r="72" spans="1:8" ht="31.5" customHeight="1" x14ac:dyDescent="0.3">
      <c r="A72" s="1539">
        <v>204415</v>
      </c>
      <c r="B72" s="1540">
        <v>20</v>
      </c>
      <c r="C72" s="1541" t="s">
        <v>144</v>
      </c>
      <c r="D72" s="1542">
        <v>20813941</v>
      </c>
      <c r="E72" s="1542">
        <v>19247090.59</v>
      </c>
      <c r="F72" s="1542">
        <v>19247090.59</v>
      </c>
      <c r="G72" s="1542">
        <v>19247089.18</v>
      </c>
      <c r="H72" s="1543">
        <v>19247089.18</v>
      </c>
    </row>
    <row r="73" spans="1:8" ht="31.5" customHeight="1" x14ac:dyDescent="0.3">
      <c r="A73" s="1539">
        <v>204418</v>
      </c>
      <c r="B73" s="1540">
        <v>20</v>
      </c>
      <c r="C73" s="1541" t="s">
        <v>145</v>
      </c>
      <c r="D73" s="1542">
        <v>4716181</v>
      </c>
      <c r="E73" s="1542">
        <v>3597451</v>
      </c>
      <c r="F73" s="1542">
        <v>3597451</v>
      </c>
      <c r="G73" s="1542">
        <v>3597451</v>
      </c>
      <c r="H73" s="1543">
        <v>3597451</v>
      </c>
    </row>
    <row r="74" spans="1:8" ht="31.5" customHeight="1" x14ac:dyDescent="0.3">
      <c r="A74" s="1539">
        <v>204423</v>
      </c>
      <c r="B74" s="1540">
        <v>20</v>
      </c>
      <c r="C74" s="1541" t="s">
        <v>146</v>
      </c>
      <c r="D74" s="1542">
        <v>541154</v>
      </c>
      <c r="E74" s="1542">
        <v>541154</v>
      </c>
      <c r="F74" s="1542">
        <v>541154</v>
      </c>
      <c r="G74" s="1542">
        <v>541154</v>
      </c>
      <c r="H74" s="1543">
        <v>541154</v>
      </c>
    </row>
    <row r="75" spans="1:8" ht="31.5" customHeight="1" x14ac:dyDescent="0.3">
      <c r="A75" s="1539">
        <v>2045</v>
      </c>
      <c r="B75" s="1540"/>
      <c r="C75" s="1541" t="s">
        <v>52</v>
      </c>
      <c r="D75" s="1542">
        <f>SUM(D76:D81)</f>
        <v>655483088.85000002</v>
      </c>
      <c r="E75" s="1542">
        <f>SUM(E76:E81)</f>
        <v>655483088.85000002</v>
      </c>
      <c r="F75" s="1542">
        <f>SUM(F76:F81)</f>
        <v>655454955.85000002</v>
      </c>
      <c r="G75" s="1542">
        <f>SUM(G76:G81)</f>
        <v>542164768</v>
      </c>
      <c r="H75" s="1543">
        <f>SUM(H76:H81)</f>
        <v>542164768</v>
      </c>
    </row>
    <row r="76" spans="1:8" ht="27.75" customHeight="1" x14ac:dyDescent="0.3">
      <c r="A76" s="1539">
        <v>20451</v>
      </c>
      <c r="B76" s="1540">
        <v>20</v>
      </c>
      <c r="C76" s="1541" t="s">
        <v>53</v>
      </c>
      <c r="D76" s="1542">
        <v>20020032</v>
      </c>
      <c r="E76" s="1542">
        <v>20020032</v>
      </c>
      <c r="F76" s="1542">
        <v>20006037</v>
      </c>
      <c r="G76" s="1542">
        <v>15950720</v>
      </c>
      <c r="H76" s="1543">
        <v>15950720</v>
      </c>
    </row>
    <row r="77" spans="1:8" ht="27.75" customHeight="1" x14ac:dyDescent="0.3">
      <c r="A77" s="1539">
        <v>20452</v>
      </c>
      <c r="B77" s="1540">
        <v>20</v>
      </c>
      <c r="C77" s="1541" t="s">
        <v>147</v>
      </c>
      <c r="D77" s="1542">
        <v>20024046</v>
      </c>
      <c r="E77" s="1542">
        <v>20024046</v>
      </c>
      <c r="F77" s="1542">
        <v>20011648</v>
      </c>
      <c r="G77" s="1542">
        <v>15956331</v>
      </c>
      <c r="H77" s="1543">
        <v>15956331</v>
      </c>
    </row>
    <row r="78" spans="1:8" ht="27.75" customHeight="1" x14ac:dyDescent="0.3">
      <c r="A78" s="1539">
        <v>20456</v>
      </c>
      <c r="B78" s="1540">
        <v>20</v>
      </c>
      <c r="C78" s="1541" t="s">
        <v>148</v>
      </c>
      <c r="D78" s="1542">
        <v>60000000</v>
      </c>
      <c r="E78" s="1542">
        <v>60000000</v>
      </c>
      <c r="F78" s="1542">
        <v>60000000</v>
      </c>
      <c r="G78" s="1542">
        <v>50330748</v>
      </c>
      <c r="H78" s="1543">
        <v>50330748</v>
      </c>
    </row>
    <row r="79" spans="1:8" ht="27.75" customHeight="1" x14ac:dyDescent="0.3">
      <c r="A79" s="1539">
        <v>20458</v>
      </c>
      <c r="B79" s="1540">
        <v>20</v>
      </c>
      <c r="C79" s="1541" t="s">
        <v>149</v>
      </c>
      <c r="D79" s="1542">
        <v>155895094.84999999</v>
      </c>
      <c r="E79" s="1542">
        <v>155895094.84999999</v>
      </c>
      <c r="F79" s="1542">
        <v>155895094.84999999</v>
      </c>
      <c r="G79" s="1542">
        <v>130009645</v>
      </c>
      <c r="H79" s="1543">
        <v>130009645</v>
      </c>
    </row>
    <row r="80" spans="1:8" ht="27.75" customHeight="1" x14ac:dyDescent="0.3">
      <c r="A80" s="1539">
        <v>204510</v>
      </c>
      <c r="B80" s="1540">
        <v>20</v>
      </c>
      <c r="C80" s="1541" t="s">
        <v>56</v>
      </c>
      <c r="D80" s="1542">
        <v>379543916</v>
      </c>
      <c r="E80" s="1542">
        <v>379543916</v>
      </c>
      <c r="F80" s="1542">
        <v>379542176</v>
      </c>
      <c r="G80" s="1542">
        <v>315917324</v>
      </c>
      <c r="H80" s="1543">
        <v>315917324</v>
      </c>
    </row>
    <row r="81" spans="1:8" ht="27.75" customHeight="1" thickBot="1" x14ac:dyDescent="0.35">
      <c r="A81" s="1547">
        <v>204513</v>
      </c>
      <c r="B81" s="1548">
        <v>20</v>
      </c>
      <c r="C81" s="1549" t="s">
        <v>150</v>
      </c>
      <c r="D81" s="1550">
        <v>20000000</v>
      </c>
      <c r="E81" s="1550">
        <v>20000000</v>
      </c>
      <c r="F81" s="1550">
        <v>20000000</v>
      </c>
      <c r="G81" s="1550">
        <v>14000000</v>
      </c>
      <c r="H81" s="1551">
        <v>14000000</v>
      </c>
    </row>
    <row r="82" spans="1:8" ht="16.2" thickBot="1" x14ac:dyDescent="0.35">
      <c r="A82" s="1552"/>
      <c r="B82" s="1553"/>
      <c r="C82" s="1554"/>
      <c r="D82" s="1555"/>
      <c r="E82" s="1555"/>
      <c r="F82" s="1555"/>
      <c r="G82" s="1555"/>
      <c r="H82" s="1555"/>
    </row>
    <row r="83" spans="1:8" x14ac:dyDescent="0.3">
      <c r="A83" s="2040" t="s">
        <v>1</v>
      </c>
      <c r="B83" s="2041"/>
      <c r="C83" s="2041"/>
      <c r="D83" s="2041"/>
      <c r="E83" s="2041"/>
      <c r="F83" s="2041"/>
      <c r="G83" s="2041"/>
      <c r="H83" s="2042"/>
    </row>
    <row r="84" spans="1:8" x14ac:dyDescent="0.3">
      <c r="A84" s="2043" t="s">
        <v>115</v>
      </c>
      <c r="B84" s="2044"/>
      <c r="C84" s="2044"/>
      <c r="D84" s="2044"/>
      <c r="E84" s="2044"/>
      <c r="F84" s="2044"/>
      <c r="G84" s="2044"/>
      <c r="H84" s="2045"/>
    </row>
    <row r="85" spans="1:8" x14ac:dyDescent="0.3">
      <c r="A85" s="1512" t="s">
        <v>0</v>
      </c>
      <c r="H85" s="1511"/>
    </row>
    <row r="86" spans="1:8" ht="3.75" customHeight="1" x14ac:dyDescent="0.3">
      <c r="A86" s="1510"/>
      <c r="H86" s="1513"/>
    </row>
    <row r="87" spans="1:8" ht="15" thickBot="1" x14ac:dyDescent="0.35">
      <c r="A87" s="1510" t="s">
        <v>116</v>
      </c>
      <c r="C87" s="1508" t="s">
        <v>4</v>
      </c>
      <c r="E87" s="1509" t="str">
        <f>E54</f>
        <v>MES:</v>
      </c>
      <c r="F87" s="1509" t="str">
        <f>F7</f>
        <v>NOVIEMBRE</v>
      </c>
      <c r="G87" s="1509" t="str">
        <f>G54</f>
        <v xml:space="preserve">                                VIGENCIA FISCAL:      2017</v>
      </c>
      <c r="H87" s="1511"/>
    </row>
    <row r="88" spans="1:8" ht="6.75" hidden="1" customHeight="1" thickBot="1" x14ac:dyDescent="0.35">
      <c r="A88" s="1510"/>
      <c r="H88" s="1511"/>
    </row>
    <row r="89" spans="1:8" ht="15" thickBot="1" x14ac:dyDescent="0.35">
      <c r="A89" s="1559"/>
      <c r="B89" s="1560"/>
      <c r="C89" s="1561"/>
      <c r="D89" s="1562"/>
      <c r="E89" s="1562"/>
      <c r="F89" s="1562"/>
      <c r="G89" s="1562"/>
      <c r="H89" s="1563"/>
    </row>
    <row r="90" spans="1:8" ht="36" customHeight="1" thickBot="1" x14ac:dyDescent="0.35">
      <c r="A90" s="1574" t="s">
        <v>119</v>
      </c>
      <c r="B90" s="1524"/>
      <c r="C90" s="1525" t="s">
        <v>120</v>
      </c>
      <c r="D90" s="1526" t="s">
        <v>121</v>
      </c>
      <c r="E90" s="1526" t="s">
        <v>122</v>
      </c>
      <c r="F90" s="1526" t="s">
        <v>123</v>
      </c>
      <c r="G90" s="1526" t="s">
        <v>124</v>
      </c>
      <c r="H90" s="1527" t="s">
        <v>125</v>
      </c>
    </row>
    <row r="91" spans="1:8" ht="18.75" customHeight="1" x14ac:dyDescent="0.3">
      <c r="A91" s="1539">
        <v>2046</v>
      </c>
      <c r="B91" s="1540"/>
      <c r="C91" s="1541" t="s">
        <v>58</v>
      </c>
      <c r="D91" s="1542">
        <f>+D92+D93</f>
        <v>63730062</v>
      </c>
      <c r="E91" s="1542">
        <f>+E92+E93</f>
        <v>63730062</v>
      </c>
      <c r="F91" s="1542">
        <f>+F92+F93</f>
        <v>63661425.890000001</v>
      </c>
      <c r="G91" s="1542">
        <f>+G92+G93</f>
        <v>48659156</v>
      </c>
      <c r="H91" s="1543">
        <f>+H92+H93</f>
        <v>48659156</v>
      </c>
    </row>
    <row r="92" spans="1:8" ht="18.75" customHeight="1" x14ac:dyDescent="0.3">
      <c r="A92" s="1539">
        <v>20465</v>
      </c>
      <c r="B92" s="1540">
        <v>20</v>
      </c>
      <c r="C92" s="1541" t="s">
        <v>60</v>
      </c>
      <c r="D92" s="1542">
        <v>63555947</v>
      </c>
      <c r="E92" s="1542">
        <v>63555947</v>
      </c>
      <c r="F92" s="1542">
        <v>63487323.890000001</v>
      </c>
      <c r="G92" s="1542">
        <v>48485054</v>
      </c>
      <c r="H92" s="1543">
        <v>48485054</v>
      </c>
    </row>
    <row r="93" spans="1:8" ht="18.75" customHeight="1" x14ac:dyDescent="0.3">
      <c r="A93" s="1539">
        <v>20467</v>
      </c>
      <c r="B93" s="1540">
        <v>20</v>
      </c>
      <c r="C93" s="1541" t="s">
        <v>151</v>
      </c>
      <c r="D93" s="1542">
        <v>174115</v>
      </c>
      <c r="E93" s="1542">
        <v>174115</v>
      </c>
      <c r="F93" s="1542">
        <v>174102</v>
      </c>
      <c r="G93" s="1542">
        <v>174102</v>
      </c>
      <c r="H93" s="1543">
        <v>174102</v>
      </c>
    </row>
    <row r="94" spans="1:8" ht="18.75" customHeight="1" x14ac:dyDescent="0.3">
      <c r="A94" s="1539">
        <v>2047</v>
      </c>
      <c r="B94" s="1540"/>
      <c r="C94" s="1541" t="s">
        <v>61</v>
      </c>
      <c r="D94" s="1542">
        <f>+D95</f>
        <v>76704241</v>
      </c>
      <c r="E94" s="1542">
        <f>+E95</f>
        <v>75074770</v>
      </c>
      <c r="F94" s="1542">
        <f>+F95</f>
        <v>75031614</v>
      </c>
      <c r="G94" s="1542">
        <f>+G95</f>
        <v>66911618</v>
      </c>
      <c r="H94" s="1543">
        <f>+H95</f>
        <v>66911618</v>
      </c>
    </row>
    <row r="95" spans="1:8" ht="18.75" customHeight="1" x14ac:dyDescent="0.3">
      <c r="A95" s="1539">
        <v>20476</v>
      </c>
      <c r="B95" s="1540">
        <v>20</v>
      </c>
      <c r="C95" s="1541" t="s">
        <v>62</v>
      </c>
      <c r="D95" s="1542">
        <v>76704241</v>
      </c>
      <c r="E95" s="1542">
        <v>75074770</v>
      </c>
      <c r="F95" s="1542">
        <v>75031614</v>
      </c>
      <c r="G95" s="1542">
        <v>66911618</v>
      </c>
      <c r="H95" s="1543">
        <v>66911618</v>
      </c>
    </row>
    <row r="96" spans="1:8" ht="18.75" customHeight="1" x14ac:dyDescent="0.3">
      <c r="A96" s="1539">
        <v>2048</v>
      </c>
      <c r="B96" s="1540"/>
      <c r="C96" s="1541" t="s">
        <v>63</v>
      </c>
      <c r="D96" s="1542">
        <f>SUM(D97:D100)</f>
        <v>270969471</v>
      </c>
      <c r="E96" s="1542">
        <f>SUM(E97:E100)</f>
        <v>268691454</v>
      </c>
      <c r="F96" s="1542">
        <f>SUM(F97:F100)</f>
        <v>267721618</v>
      </c>
      <c r="G96" s="1542">
        <f>SUM(G97:G100)</f>
        <v>266222969</v>
      </c>
      <c r="H96" s="1543">
        <f>SUM(H97:H100)</f>
        <v>266222969</v>
      </c>
    </row>
    <row r="97" spans="1:8" ht="18.75" customHeight="1" x14ac:dyDescent="0.3">
      <c r="A97" s="1539">
        <v>20481</v>
      </c>
      <c r="B97" s="1540">
        <v>20</v>
      </c>
      <c r="C97" s="1541" t="s">
        <v>152</v>
      </c>
      <c r="D97" s="1542">
        <v>3063057</v>
      </c>
      <c r="E97" s="1542">
        <v>3063057</v>
      </c>
      <c r="F97" s="1542">
        <v>2575797</v>
      </c>
      <c r="G97" s="1542">
        <v>2575797</v>
      </c>
      <c r="H97" s="1543">
        <v>2575797</v>
      </c>
    </row>
    <row r="98" spans="1:8" ht="18.75" customHeight="1" x14ac:dyDescent="0.3">
      <c r="A98" s="1539">
        <v>20482</v>
      </c>
      <c r="B98" s="1540">
        <v>20</v>
      </c>
      <c r="C98" s="1541" t="s">
        <v>153</v>
      </c>
      <c r="D98" s="1542">
        <v>227885861</v>
      </c>
      <c r="E98" s="1542">
        <v>227885861</v>
      </c>
      <c r="F98" s="1542">
        <v>227403285</v>
      </c>
      <c r="G98" s="1542">
        <v>227403285</v>
      </c>
      <c r="H98" s="1543">
        <v>227403285</v>
      </c>
    </row>
    <row r="99" spans="1:8" ht="18.75" customHeight="1" x14ac:dyDescent="0.3">
      <c r="A99" s="1539">
        <v>20485</v>
      </c>
      <c r="B99" s="1540">
        <v>20</v>
      </c>
      <c r="C99" s="1541" t="s">
        <v>154</v>
      </c>
      <c r="D99" s="1542">
        <v>15137490</v>
      </c>
      <c r="E99" s="1542">
        <v>12956154</v>
      </c>
      <c r="F99" s="1542">
        <v>12956154</v>
      </c>
      <c r="G99" s="1542">
        <v>12956154</v>
      </c>
      <c r="H99" s="1543">
        <v>12956154</v>
      </c>
    </row>
    <row r="100" spans="1:8" ht="18.75" customHeight="1" x14ac:dyDescent="0.3">
      <c r="A100" s="1539">
        <v>20486</v>
      </c>
      <c r="B100" s="1540">
        <v>20</v>
      </c>
      <c r="C100" s="1541" t="s">
        <v>64</v>
      </c>
      <c r="D100" s="1542">
        <v>24883063</v>
      </c>
      <c r="E100" s="1542">
        <v>24786382</v>
      </c>
      <c r="F100" s="1542">
        <v>24786382</v>
      </c>
      <c r="G100" s="1542">
        <v>23287733</v>
      </c>
      <c r="H100" s="1543">
        <v>23287733</v>
      </c>
    </row>
    <row r="101" spans="1:8" ht="18.75" customHeight="1" x14ac:dyDescent="0.3">
      <c r="A101" s="1539">
        <v>2049</v>
      </c>
      <c r="B101" s="1540"/>
      <c r="C101" s="1541" t="s">
        <v>65</v>
      </c>
      <c r="D101" s="1542">
        <f>SUM(D102:D104)</f>
        <v>1014920427.15</v>
      </c>
      <c r="E101" s="1542">
        <f>SUM(E102:E104)</f>
        <v>1014920427.15</v>
      </c>
      <c r="F101" s="1542">
        <f>SUM(F102:F104)</f>
        <v>1007920427.15</v>
      </c>
      <c r="G101" s="1542">
        <f>SUM(G102:G104)</f>
        <v>955340175.14999998</v>
      </c>
      <c r="H101" s="1543">
        <f>SUM(H102:H104)</f>
        <v>955340175.14999998</v>
      </c>
    </row>
    <row r="102" spans="1:8" ht="18.75" customHeight="1" x14ac:dyDescent="0.3">
      <c r="A102" s="1539">
        <v>20495</v>
      </c>
      <c r="B102" s="1540">
        <v>20</v>
      </c>
      <c r="C102" s="1541" t="s">
        <v>155</v>
      </c>
      <c r="D102" s="1542">
        <v>12011123</v>
      </c>
      <c r="E102" s="1542">
        <v>12011123</v>
      </c>
      <c r="F102" s="1542">
        <v>10511123</v>
      </c>
      <c r="G102" s="1542">
        <v>10511123</v>
      </c>
      <c r="H102" s="1543">
        <v>10511123</v>
      </c>
    </row>
    <row r="103" spans="1:8" ht="18.75" customHeight="1" x14ac:dyDescent="0.3">
      <c r="A103" s="1539">
        <v>204911</v>
      </c>
      <c r="B103" s="1540">
        <v>20</v>
      </c>
      <c r="C103" s="1541" t="s">
        <v>156</v>
      </c>
      <c r="D103" s="1542">
        <v>106792674</v>
      </c>
      <c r="E103" s="1542">
        <v>106792674</v>
      </c>
      <c r="F103" s="1542">
        <v>105792674</v>
      </c>
      <c r="G103" s="1542">
        <v>103212422</v>
      </c>
      <c r="H103" s="1543">
        <v>103212422</v>
      </c>
    </row>
    <row r="104" spans="1:8" ht="18.75" customHeight="1" x14ac:dyDescent="0.3">
      <c r="A104" s="1539">
        <v>204913</v>
      </c>
      <c r="B104" s="1540">
        <v>20</v>
      </c>
      <c r="C104" s="1541" t="s">
        <v>157</v>
      </c>
      <c r="D104" s="1542">
        <v>896116630.14999998</v>
      </c>
      <c r="E104" s="1542">
        <v>896116630.14999998</v>
      </c>
      <c r="F104" s="1542">
        <v>891616630.14999998</v>
      </c>
      <c r="G104" s="1542">
        <v>841616630.14999998</v>
      </c>
      <c r="H104" s="1543">
        <v>841616630.14999998</v>
      </c>
    </row>
    <row r="105" spans="1:8" ht="18.75" customHeight="1" x14ac:dyDescent="0.3">
      <c r="A105" s="1539">
        <v>20410</v>
      </c>
      <c r="B105" s="1540"/>
      <c r="C105" s="1541" t="s">
        <v>158</v>
      </c>
      <c r="D105" s="1542">
        <f>+D106</f>
        <v>5120125000</v>
      </c>
      <c r="E105" s="1542">
        <f>+E106</f>
        <v>5120125000</v>
      </c>
      <c r="F105" s="1542">
        <f>+F106</f>
        <v>5120125000</v>
      </c>
      <c r="G105" s="1542">
        <f>+G106</f>
        <v>4773640303</v>
      </c>
      <c r="H105" s="1543">
        <f>+H106</f>
        <v>4773640303</v>
      </c>
    </row>
    <row r="106" spans="1:8" ht="18.75" customHeight="1" x14ac:dyDescent="0.3">
      <c r="A106" s="1539">
        <v>204102</v>
      </c>
      <c r="B106" s="1540">
        <v>20</v>
      </c>
      <c r="C106" s="1541" t="s">
        <v>159</v>
      </c>
      <c r="D106" s="1542">
        <v>5120125000</v>
      </c>
      <c r="E106" s="1542">
        <v>5120125000</v>
      </c>
      <c r="F106" s="1542">
        <v>5120125000</v>
      </c>
      <c r="G106" s="1542">
        <v>4773640303</v>
      </c>
      <c r="H106" s="1543">
        <v>4773640303</v>
      </c>
    </row>
    <row r="107" spans="1:8" ht="18.75" customHeight="1" x14ac:dyDescent="0.3">
      <c r="A107" s="1539">
        <v>20411</v>
      </c>
      <c r="B107" s="1540"/>
      <c r="C107" s="1541" t="s">
        <v>160</v>
      </c>
      <c r="D107" s="1542">
        <f>+D108+D109</f>
        <v>51500343</v>
      </c>
      <c r="E107" s="1542">
        <f>+E108+E109</f>
        <v>51500343</v>
      </c>
      <c r="F107" s="1542">
        <f>+F108+F109</f>
        <v>51499949</v>
      </c>
      <c r="G107" s="1542">
        <f>+G108+G109</f>
        <v>51499949</v>
      </c>
      <c r="H107" s="1543">
        <f>+H108+H109</f>
        <v>51499949</v>
      </c>
    </row>
    <row r="108" spans="1:8" ht="18.75" customHeight="1" x14ac:dyDescent="0.3">
      <c r="A108" s="1539">
        <v>204111</v>
      </c>
      <c r="B108" s="1540">
        <v>20</v>
      </c>
      <c r="C108" s="1541" t="s">
        <v>161</v>
      </c>
      <c r="D108" s="1542">
        <v>30698963</v>
      </c>
      <c r="E108" s="1542">
        <v>30698963</v>
      </c>
      <c r="F108" s="1542">
        <v>30698569</v>
      </c>
      <c r="G108" s="1542">
        <v>30698569</v>
      </c>
      <c r="H108" s="1543">
        <v>30698569</v>
      </c>
    </row>
    <row r="109" spans="1:8" ht="18.75" customHeight="1" x14ac:dyDescent="0.3">
      <c r="A109" s="1539">
        <v>204112</v>
      </c>
      <c r="B109" s="1540">
        <v>20</v>
      </c>
      <c r="C109" s="1541" t="s">
        <v>162</v>
      </c>
      <c r="D109" s="1542">
        <v>20801380</v>
      </c>
      <c r="E109" s="1542">
        <v>20801380</v>
      </c>
      <c r="F109" s="1542">
        <v>20801380</v>
      </c>
      <c r="G109" s="1542">
        <v>20801380</v>
      </c>
      <c r="H109" s="1543">
        <v>20801380</v>
      </c>
    </row>
    <row r="110" spans="1:8" ht="18.75" customHeight="1" x14ac:dyDescent="0.3">
      <c r="A110" s="1539">
        <v>20414</v>
      </c>
      <c r="B110" s="1540">
        <v>20</v>
      </c>
      <c r="C110" s="1541" t="s">
        <v>67</v>
      </c>
      <c r="D110" s="1542">
        <v>5000000</v>
      </c>
      <c r="E110" s="1542">
        <v>5000000</v>
      </c>
      <c r="F110" s="1542">
        <v>4869587.8</v>
      </c>
      <c r="G110" s="1542">
        <v>3991704.8</v>
      </c>
      <c r="H110" s="1543">
        <v>3991704.8</v>
      </c>
    </row>
    <row r="111" spans="1:8" ht="18.75" customHeight="1" x14ac:dyDescent="0.3">
      <c r="A111" s="1539">
        <v>20421</v>
      </c>
      <c r="B111" s="1540"/>
      <c r="C111" s="1541" t="s">
        <v>163</v>
      </c>
      <c r="D111" s="1542">
        <f>SUM(D112:D114)</f>
        <v>244521300</v>
      </c>
      <c r="E111" s="1542">
        <f>SUM(E112:E114)</f>
        <v>244521300</v>
      </c>
      <c r="F111" s="1542">
        <f>SUM(F112:F114)</f>
        <v>244521300</v>
      </c>
      <c r="G111" s="1542">
        <f>SUM(G112:G114)</f>
        <v>131300067</v>
      </c>
      <c r="H111" s="1543">
        <f>SUM(H112:H114)</f>
        <v>131300067</v>
      </c>
    </row>
    <row r="112" spans="1:8" ht="18.75" customHeight="1" x14ac:dyDescent="0.3">
      <c r="A112" s="1539">
        <v>204213</v>
      </c>
      <c r="B112" s="1540">
        <v>20</v>
      </c>
      <c r="C112" s="1541" t="s">
        <v>164</v>
      </c>
      <c r="D112" s="1542">
        <v>0</v>
      </c>
      <c r="E112" s="1542">
        <v>0</v>
      </c>
      <c r="F112" s="1542">
        <v>0</v>
      </c>
      <c r="G112" s="1542">
        <v>0</v>
      </c>
      <c r="H112" s="1543">
        <v>0</v>
      </c>
    </row>
    <row r="113" spans="1:8" ht="18.75" customHeight="1" x14ac:dyDescent="0.3">
      <c r="A113" s="1539">
        <v>204214</v>
      </c>
      <c r="B113" s="1540">
        <v>20</v>
      </c>
      <c r="C113" s="1541" t="s">
        <v>69</v>
      </c>
      <c r="D113" s="1542">
        <v>200672300</v>
      </c>
      <c r="E113" s="1542">
        <v>200672300</v>
      </c>
      <c r="F113" s="1542">
        <v>200672300</v>
      </c>
      <c r="G113" s="1542">
        <v>87451067</v>
      </c>
      <c r="H113" s="1543">
        <v>87451067</v>
      </c>
    </row>
    <row r="114" spans="1:8" ht="18.75" customHeight="1" x14ac:dyDescent="0.3">
      <c r="A114" s="1539">
        <v>204215</v>
      </c>
      <c r="B114" s="1540">
        <v>20</v>
      </c>
      <c r="C114" s="1541" t="s">
        <v>165</v>
      </c>
      <c r="D114" s="1542">
        <v>43849000</v>
      </c>
      <c r="E114" s="1542">
        <v>43849000</v>
      </c>
      <c r="F114" s="1542">
        <v>43849000</v>
      </c>
      <c r="G114" s="1542">
        <v>43849000</v>
      </c>
      <c r="H114" s="1543">
        <v>43849000</v>
      </c>
    </row>
    <row r="115" spans="1:8" ht="18.75" customHeight="1" x14ac:dyDescent="0.3">
      <c r="A115" s="1539">
        <v>20441</v>
      </c>
      <c r="B115" s="1540"/>
      <c r="C115" s="1541" t="s">
        <v>70</v>
      </c>
      <c r="D115" s="1542">
        <f>+D116</f>
        <v>864445607</v>
      </c>
      <c r="E115" s="1542">
        <f>+E116</f>
        <v>864445607</v>
      </c>
      <c r="F115" s="1542">
        <f>+F116</f>
        <v>864401372</v>
      </c>
      <c r="G115" s="1542">
        <f>+G116</f>
        <v>769509292</v>
      </c>
      <c r="H115" s="1543">
        <f>+H116</f>
        <v>769509292</v>
      </c>
    </row>
    <row r="116" spans="1:8" ht="18.75" customHeight="1" x14ac:dyDescent="0.3">
      <c r="A116" s="1539">
        <v>2044113</v>
      </c>
      <c r="B116" s="1540">
        <v>20</v>
      </c>
      <c r="C116" s="1541" t="s">
        <v>70</v>
      </c>
      <c r="D116" s="1542">
        <v>864445607</v>
      </c>
      <c r="E116" s="1542">
        <v>864445607</v>
      </c>
      <c r="F116" s="1542">
        <v>864401372</v>
      </c>
      <c r="G116" s="1542">
        <v>769509292</v>
      </c>
      <c r="H116" s="1543">
        <v>769509292</v>
      </c>
    </row>
    <row r="117" spans="1:8" ht="18.75" customHeight="1" x14ac:dyDescent="0.3">
      <c r="A117" s="1539">
        <v>3</v>
      </c>
      <c r="B117" s="1540"/>
      <c r="C117" s="1541" t="s">
        <v>71</v>
      </c>
      <c r="D117" s="1542">
        <f>+D118+D121</f>
        <v>10148771124</v>
      </c>
      <c r="E117" s="1542">
        <f>+E118+E121</f>
        <v>8271802413.1700001</v>
      </c>
      <c r="F117" s="1542">
        <f>+F118+F121</f>
        <v>8271802413.1700001</v>
      </c>
      <c r="G117" s="1542">
        <f>+G118+G121</f>
        <v>7383859913.1700001</v>
      </c>
      <c r="H117" s="1543">
        <f>+H118+H121</f>
        <v>7382495167.1700001</v>
      </c>
    </row>
    <row r="118" spans="1:8" ht="18.75" customHeight="1" x14ac:dyDescent="0.3">
      <c r="A118" s="1539">
        <v>32</v>
      </c>
      <c r="B118" s="1540"/>
      <c r="C118" s="1541" t="s">
        <v>166</v>
      </c>
      <c r="D118" s="1542">
        <f t="shared" ref="D118:H119" si="0">+D119</f>
        <v>3811953343</v>
      </c>
      <c r="E118" s="1542">
        <f t="shared" si="0"/>
        <v>3811953343</v>
      </c>
      <c r="F118" s="1542">
        <f t="shared" si="0"/>
        <v>3811953343</v>
      </c>
      <c r="G118" s="1542">
        <f t="shared" si="0"/>
        <v>3811953343</v>
      </c>
      <c r="H118" s="1543">
        <f t="shared" si="0"/>
        <v>3811953343</v>
      </c>
    </row>
    <row r="119" spans="1:8" ht="18.75" customHeight="1" x14ac:dyDescent="0.3">
      <c r="A119" s="1539">
        <v>321</v>
      </c>
      <c r="B119" s="1540"/>
      <c r="C119" s="1541" t="s">
        <v>167</v>
      </c>
      <c r="D119" s="1542">
        <f t="shared" si="0"/>
        <v>3811953343</v>
      </c>
      <c r="E119" s="1542">
        <f t="shared" si="0"/>
        <v>3811953343</v>
      </c>
      <c r="F119" s="1542">
        <f t="shared" si="0"/>
        <v>3811953343</v>
      </c>
      <c r="G119" s="1542">
        <f t="shared" si="0"/>
        <v>3811953343</v>
      </c>
      <c r="H119" s="1543">
        <f t="shared" si="0"/>
        <v>3811953343</v>
      </c>
    </row>
    <row r="120" spans="1:8" ht="18.75" customHeight="1" x14ac:dyDescent="0.3">
      <c r="A120" s="1539">
        <v>3211</v>
      </c>
      <c r="B120" s="1540">
        <v>20</v>
      </c>
      <c r="C120" s="1541" t="s">
        <v>168</v>
      </c>
      <c r="D120" s="1542">
        <v>3811953343</v>
      </c>
      <c r="E120" s="1542">
        <v>3811953343</v>
      </c>
      <c r="F120" s="1542">
        <v>3811953343</v>
      </c>
      <c r="G120" s="1542">
        <v>3811953343</v>
      </c>
      <c r="H120" s="1543">
        <v>3811953343</v>
      </c>
    </row>
    <row r="121" spans="1:8" ht="18.75" customHeight="1" thickBot="1" x14ac:dyDescent="0.35">
      <c r="A121" s="1547">
        <v>36</v>
      </c>
      <c r="B121" s="1548"/>
      <c r="C121" s="1549" t="s">
        <v>72</v>
      </c>
      <c r="D121" s="1550">
        <f>+D132</f>
        <v>6336817781</v>
      </c>
      <c r="E121" s="1550">
        <f>+E132</f>
        <v>4459849070.1700001</v>
      </c>
      <c r="F121" s="1550">
        <f>+F132</f>
        <v>4459849070.1700001</v>
      </c>
      <c r="G121" s="1550">
        <f>+G132</f>
        <v>3571906570.1700001</v>
      </c>
      <c r="H121" s="1551">
        <f>+H132</f>
        <v>3570541824.1700001</v>
      </c>
    </row>
    <row r="122" spans="1:8" ht="16.2" thickBot="1" x14ac:dyDescent="0.35">
      <c r="A122" s="1552"/>
      <c r="B122" s="1553"/>
      <c r="C122" s="1554"/>
      <c r="D122" s="1556"/>
      <c r="E122" s="1556"/>
      <c r="F122" s="1556"/>
      <c r="G122" s="1556"/>
      <c r="H122" s="1556"/>
    </row>
    <row r="123" spans="1:8" x14ac:dyDescent="0.3">
      <c r="A123" s="2040" t="s">
        <v>1</v>
      </c>
      <c r="B123" s="2041"/>
      <c r="C123" s="2041"/>
      <c r="D123" s="2041"/>
      <c r="E123" s="2041"/>
      <c r="F123" s="2041"/>
      <c r="G123" s="2041"/>
      <c r="H123" s="2042"/>
    </row>
    <row r="124" spans="1:8" ht="12" customHeight="1" x14ac:dyDescent="0.3">
      <c r="A124" s="2043" t="s">
        <v>115</v>
      </c>
      <c r="B124" s="2044"/>
      <c r="C124" s="2044"/>
      <c r="D124" s="2044"/>
      <c r="E124" s="2044"/>
      <c r="F124" s="2044"/>
      <c r="G124" s="2044"/>
      <c r="H124" s="2045"/>
    </row>
    <row r="125" spans="1:8" ht="3" hidden="1" customHeight="1" x14ac:dyDescent="0.3">
      <c r="A125" s="1510"/>
      <c r="H125" s="1511"/>
    </row>
    <row r="126" spans="1:8" ht="14.25" customHeight="1" x14ac:dyDescent="0.3">
      <c r="A126" s="1512" t="s">
        <v>0</v>
      </c>
      <c r="H126" s="1511"/>
    </row>
    <row r="127" spans="1:8" ht="9.75" hidden="1" customHeight="1" x14ac:dyDescent="0.3">
      <c r="A127" s="1510"/>
      <c r="H127" s="1513"/>
    </row>
    <row r="128" spans="1:8" x14ac:dyDescent="0.3">
      <c r="A128" s="1510" t="s">
        <v>116</v>
      </c>
      <c r="C128" s="1508" t="s">
        <v>4</v>
      </c>
      <c r="E128" s="1509" t="str">
        <f>E87</f>
        <v>MES:</v>
      </c>
      <c r="F128" s="1509" t="str">
        <f>F7</f>
        <v>NOVIEMBRE</v>
      </c>
      <c r="G128" s="1509" t="str">
        <f>G87:H87</f>
        <v xml:space="preserve">                                VIGENCIA FISCAL:      2017</v>
      </c>
      <c r="H128" s="1511"/>
    </row>
    <row r="129" spans="1:8" ht="1.5" customHeight="1" thickBot="1" x14ac:dyDescent="0.35">
      <c r="A129" s="1510"/>
      <c r="H129" s="1511"/>
    </row>
    <row r="130" spans="1:8" ht="15" thickBot="1" x14ac:dyDescent="0.35">
      <c r="A130" s="1559"/>
      <c r="B130" s="1560"/>
      <c r="C130" s="1561"/>
      <c r="D130" s="1562"/>
      <c r="E130" s="1562"/>
      <c r="F130" s="1562"/>
      <c r="G130" s="1562"/>
      <c r="H130" s="1563"/>
    </row>
    <row r="131" spans="1:8" ht="27" customHeight="1" thickBot="1" x14ac:dyDescent="0.35">
      <c r="A131" s="1574" t="s">
        <v>119</v>
      </c>
      <c r="B131" s="1524"/>
      <c r="C131" s="1525" t="s">
        <v>120</v>
      </c>
      <c r="D131" s="1526" t="s">
        <v>121</v>
      </c>
      <c r="E131" s="1526" t="s">
        <v>122</v>
      </c>
      <c r="F131" s="1526" t="s">
        <v>123</v>
      </c>
      <c r="G131" s="1526" t="s">
        <v>124</v>
      </c>
      <c r="H131" s="1527" t="s">
        <v>125</v>
      </c>
    </row>
    <row r="132" spans="1:8" ht="15.6" x14ac:dyDescent="0.3">
      <c r="A132" s="1534">
        <v>361</v>
      </c>
      <c r="B132" s="1535"/>
      <c r="C132" s="1536" t="s">
        <v>73</v>
      </c>
      <c r="D132" s="1575">
        <f>+D133+D134</f>
        <v>6336817781</v>
      </c>
      <c r="E132" s="1575">
        <f>+E133+E134</f>
        <v>4459849070.1700001</v>
      </c>
      <c r="F132" s="1575">
        <f>+F133+F134</f>
        <v>4459849070.1700001</v>
      </c>
      <c r="G132" s="1575">
        <f>+G133+G134</f>
        <v>3571906570.1700001</v>
      </c>
      <c r="H132" s="1576">
        <f>+H133+H134</f>
        <v>3570541824.1700001</v>
      </c>
    </row>
    <row r="133" spans="1:8" ht="15.6" x14ac:dyDescent="0.3">
      <c r="A133" s="1577">
        <v>3611</v>
      </c>
      <c r="B133" s="1578">
        <v>10</v>
      </c>
      <c r="C133" s="1579" t="s">
        <v>73</v>
      </c>
      <c r="D133" s="1580">
        <f>+D135+D136+D137</f>
        <v>2013993633</v>
      </c>
      <c r="E133" s="1580">
        <f>+E137+E136</f>
        <v>403313594.17000002</v>
      </c>
      <c r="F133" s="1580">
        <f>+F137+F136</f>
        <v>403313594.17000002</v>
      </c>
      <c r="G133" s="1580">
        <f>+G137+G136</f>
        <v>403254324.17000002</v>
      </c>
      <c r="H133" s="1581">
        <f>+H137+H136</f>
        <v>401889578.17000002</v>
      </c>
    </row>
    <row r="134" spans="1:8" ht="15.6" x14ac:dyDescent="0.3">
      <c r="A134" s="1539">
        <v>3611</v>
      </c>
      <c r="B134" s="1540">
        <v>20</v>
      </c>
      <c r="C134" s="1541" t="s">
        <v>73</v>
      </c>
      <c r="D134" s="1582">
        <f>+D138</f>
        <v>4322824148</v>
      </c>
      <c r="E134" s="1582">
        <f>+E135+E138</f>
        <v>4056535476</v>
      </c>
      <c r="F134" s="1582">
        <f>+F135+F138</f>
        <v>4056535476</v>
      </c>
      <c r="G134" s="1582">
        <f>+G135+G138</f>
        <v>3168652246</v>
      </c>
      <c r="H134" s="1583">
        <f>+H135+H138</f>
        <v>3168652246</v>
      </c>
    </row>
    <row r="135" spans="1:8" ht="15.6" x14ac:dyDescent="0.3">
      <c r="A135" s="1539">
        <v>36111</v>
      </c>
      <c r="B135" s="1540">
        <v>10</v>
      </c>
      <c r="C135" s="1541" t="s">
        <v>169</v>
      </c>
      <c r="D135" s="1582">
        <v>402798727</v>
      </c>
      <c r="E135" s="1582">
        <v>0</v>
      </c>
      <c r="F135" s="1582">
        <v>0</v>
      </c>
      <c r="G135" s="1582">
        <v>0</v>
      </c>
      <c r="H135" s="1583">
        <v>0</v>
      </c>
    </row>
    <row r="136" spans="1:8" ht="15.6" x14ac:dyDescent="0.3">
      <c r="A136" s="1539">
        <v>36112</v>
      </c>
      <c r="B136" s="1540">
        <v>10</v>
      </c>
      <c r="C136" s="1541" t="s">
        <v>170</v>
      </c>
      <c r="D136" s="1582">
        <v>604198090</v>
      </c>
      <c r="E136" s="1582">
        <v>403313594.17000002</v>
      </c>
      <c r="F136" s="1582">
        <v>403313594.17000002</v>
      </c>
      <c r="G136" s="1582">
        <v>403254324.17000002</v>
      </c>
      <c r="H136" s="1583">
        <v>401889578.17000002</v>
      </c>
    </row>
    <row r="137" spans="1:8" ht="15.6" x14ac:dyDescent="0.3">
      <c r="A137" s="1539">
        <v>36113</v>
      </c>
      <c r="B137" s="1540">
        <v>10</v>
      </c>
      <c r="C137" s="1541" t="s">
        <v>74</v>
      </c>
      <c r="D137" s="1582">
        <v>1006996816</v>
      </c>
      <c r="E137" s="1582">
        <v>0</v>
      </c>
      <c r="F137" s="1582">
        <v>0</v>
      </c>
      <c r="G137" s="1582">
        <v>0</v>
      </c>
      <c r="H137" s="1583">
        <v>0</v>
      </c>
    </row>
    <row r="138" spans="1:8" ht="16.2" thickBot="1" x14ac:dyDescent="0.35">
      <c r="A138" s="1577">
        <v>36113</v>
      </c>
      <c r="B138" s="1578">
        <v>20</v>
      </c>
      <c r="C138" s="1579" t="s">
        <v>74</v>
      </c>
      <c r="D138" s="1580">
        <v>4322824148</v>
      </c>
      <c r="E138" s="1580">
        <v>4056535476</v>
      </c>
      <c r="F138" s="1580">
        <v>4056535476</v>
      </c>
      <c r="G138" s="1580">
        <v>3168652246</v>
      </c>
      <c r="H138" s="1581">
        <v>3168652246</v>
      </c>
    </row>
    <row r="139" spans="1:8" ht="16.5" customHeight="1" thickBot="1" x14ac:dyDescent="0.35">
      <c r="A139" s="1528" t="s">
        <v>171</v>
      </c>
      <c r="B139" s="1584"/>
      <c r="C139" s="1585" t="s">
        <v>172</v>
      </c>
      <c r="D139" s="1531">
        <f t="shared" ref="D139:H141" si="1">+D140</f>
        <v>824041891236</v>
      </c>
      <c r="E139" s="1531">
        <f t="shared" si="1"/>
        <v>803344002189.57007</v>
      </c>
      <c r="F139" s="1531">
        <f t="shared" si="1"/>
        <v>803344002189.57007</v>
      </c>
      <c r="G139" s="1531">
        <f t="shared" si="1"/>
        <v>803344002189.57007</v>
      </c>
      <c r="H139" s="1532">
        <f t="shared" si="1"/>
        <v>803344002189.57007</v>
      </c>
    </row>
    <row r="140" spans="1:8" ht="15.6" x14ac:dyDescent="0.3">
      <c r="A140" s="1534">
        <v>7</v>
      </c>
      <c r="B140" s="1535"/>
      <c r="C140" s="1536" t="s">
        <v>172</v>
      </c>
      <c r="D140" s="1575">
        <f t="shared" si="1"/>
        <v>824041891236</v>
      </c>
      <c r="E140" s="1575">
        <f t="shared" si="1"/>
        <v>803344002189.57007</v>
      </c>
      <c r="F140" s="1575">
        <f t="shared" si="1"/>
        <v>803344002189.57007</v>
      </c>
      <c r="G140" s="1575">
        <f t="shared" si="1"/>
        <v>803344002189.57007</v>
      </c>
      <c r="H140" s="1576">
        <f t="shared" si="1"/>
        <v>803344002189.57007</v>
      </c>
    </row>
    <row r="141" spans="1:8" ht="15.6" x14ac:dyDescent="0.3">
      <c r="A141" s="1539">
        <v>71</v>
      </c>
      <c r="B141" s="1540"/>
      <c r="C141" s="1541" t="s">
        <v>173</v>
      </c>
      <c r="D141" s="1582">
        <f t="shared" si="1"/>
        <v>824041891236</v>
      </c>
      <c r="E141" s="1582">
        <f t="shared" si="1"/>
        <v>803344002189.57007</v>
      </c>
      <c r="F141" s="1582">
        <f t="shared" si="1"/>
        <v>803344002189.57007</v>
      </c>
      <c r="G141" s="1582">
        <f t="shared" si="1"/>
        <v>803344002189.57007</v>
      </c>
      <c r="H141" s="1583">
        <f t="shared" si="1"/>
        <v>803344002189.57007</v>
      </c>
    </row>
    <row r="142" spans="1:8" ht="16.5" customHeight="1" thickBot="1" x14ac:dyDescent="0.35">
      <c r="A142" s="1547">
        <v>711</v>
      </c>
      <c r="B142" s="1548">
        <v>11</v>
      </c>
      <c r="C142" s="1549" t="s">
        <v>174</v>
      </c>
      <c r="D142" s="1586">
        <f>735949262360+88092628876</f>
        <v>824041891236</v>
      </c>
      <c r="E142" s="1586">
        <f>715251373314+88092628875.57</f>
        <v>803344002189.57007</v>
      </c>
      <c r="F142" s="1586">
        <f>715251373314+88092628875.57</f>
        <v>803344002189.57007</v>
      </c>
      <c r="G142" s="1586">
        <f>715251373314+88092628875.57</f>
        <v>803344002189.57007</v>
      </c>
      <c r="H142" s="1587">
        <f>715251373314+88092628875.57</f>
        <v>803344002189.57007</v>
      </c>
    </row>
    <row r="143" spans="1:8" ht="14.25" customHeight="1" thickBot="1" x14ac:dyDescent="0.35">
      <c r="A143" s="1528" t="s">
        <v>75</v>
      </c>
      <c r="B143" s="1584"/>
      <c r="C143" s="1585" t="s">
        <v>76</v>
      </c>
      <c r="D143" s="1531">
        <f>+D144+D179+D184+D197</f>
        <v>1737916582417</v>
      </c>
      <c r="E143" s="1531">
        <f>+E144+E179+E184+E197</f>
        <v>1276574720294.22</v>
      </c>
      <c r="F143" s="1531">
        <f>+F144+F179+F184+F197</f>
        <v>1271609300017.22</v>
      </c>
      <c r="G143" s="1531">
        <f>+G144+G179+G184+G197</f>
        <v>717109996461.48999</v>
      </c>
      <c r="H143" s="1532">
        <f>+H144+H179+H184+H197</f>
        <v>332921287833.48999</v>
      </c>
    </row>
    <row r="144" spans="1:8" ht="21.75" customHeight="1" x14ac:dyDescent="0.3">
      <c r="A144" s="1534">
        <v>2401</v>
      </c>
      <c r="B144" s="1535"/>
      <c r="C144" s="1536" t="s">
        <v>175</v>
      </c>
      <c r="D144" s="1542">
        <f>+D145</f>
        <v>1557818310127</v>
      </c>
      <c r="E144" s="1542">
        <f>+E145</f>
        <v>1120851968012</v>
      </c>
      <c r="F144" s="1542">
        <f>+F145</f>
        <v>1120727173002</v>
      </c>
      <c r="G144" s="1542">
        <f>+G145</f>
        <v>631917652030.97998</v>
      </c>
      <c r="H144" s="1543">
        <f>+H145</f>
        <v>247728943402.98001</v>
      </c>
    </row>
    <row r="145" spans="1:8" ht="15.6" x14ac:dyDescent="0.3">
      <c r="A145" s="1539">
        <v>24010600</v>
      </c>
      <c r="B145" s="1540"/>
      <c r="C145" s="1541" t="s">
        <v>78</v>
      </c>
      <c r="D145" s="1542">
        <f>+D146+D147+D148+D149+D150+D151+D152+D153+D154+D155+D156+D157+D158+D159+D160+D170+D171+D172+D173+D174+D175+D176+D177+D178</f>
        <v>1557818310127</v>
      </c>
      <c r="E145" s="1542">
        <f>+E146+E147+E148+E149+E150+E151+E152+E153+E154+E155+E156+E157+E158+E159+E160+E170+E171+E172+E173+E174+E175+E176+E177+E178</f>
        <v>1120851968012</v>
      </c>
      <c r="F145" s="1542">
        <f>+F146+F147+F148+F149+F150+F151+F152+F153+F154+F155+F156+F157+F158+F159+F160+F170+F171+F172+F173+F174+F175+F176+F177+F178</f>
        <v>1120727173002</v>
      </c>
      <c r="G145" s="1542">
        <f>+G146+G147+G148+G149+G150+G151+G152+G153+G154+G155+G156+G157+G158+G159+G160+G170+G171+G172+G173+G174+G175+G176+G177+G178</f>
        <v>631917652030.97998</v>
      </c>
      <c r="H145" s="1543">
        <f>+H146+H147+H148+H149+H150+H151+H152+H153+H154+H155+H156+H157+H158+H159+H160+H170+H171+H172+H173+H174+H175+H176+H177+H178</f>
        <v>247728943402.98001</v>
      </c>
    </row>
    <row r="146" spans="1:8" ht="30" customHeight="1" x14ac:dyDescent="0.3">
      <c r="A146" s="1539">
        <v>240106001</v>
      </c>
      <c r="B146" s="1540">
        <v>11</v>
      </c>
      <c r="C146" s="1541" t="s">
        <v>176</v>
      </c>
      <c r="D146" s="1542">
        <v>138986000000</v>
      </c>
      <c r="E146" s="1542">
        <v>138986000000</v>
      </c>
      <c r="F146" s="1542">
        <v>138986000000</v>
      </c>
      <c r="G146" s="1542">
        <v>138986000000</v>
      </c>
      <c r="H146" s="1542">
        <v>138986000000</v>
      </c>
    </row>
    <row r="147" spans="1:8" ht="27.75" customHeight="1" x14ac:dyDescent="0.3">
      <c r="A147" s="1539">
        <v>240106001</v>
      </c>
      <c r="B147" s="1540">
        <v>20</v>
      </c>
      <c r="C147" s="1541" t="s">
        <v>176</v>
      </c>
      <c r="D147" s="1542">
        <v>20000000000</v>
      </c>
      <c r="E147" s="1542">
        <v>20000000000</v>
      </c>
      <c r="F147" s="1542">
        <v>20000000000</v>
      </c>
      <c r="G147" s="1542">
        <v>20000000000</v>
      </c>
      <c r="H147" s="1542">
        <v>20000000000</v>
      </c>
    </row>
    <row r="148" spans="1:8" ht="31.5" customHeight="1" x14ac:dyDescent="0.3">
      <c r="A148" s="1539">
        <v>240106002</v>
      </c>
      <c r="B148" s="1540">
        <v>10</v>
      </c>
      <c r="C148" s="1541" t="s">
        <v>177</v>
      </c>
      <c r="D148" s="1542">
        <v>5000000000</v>
      </c>
      <c r="E148" s="1542">
        <v>5000000000</v>
      </c>
      <c r="F148" s="1542">
        <v>5000000000</v>
      </c>
      <c r="G148" s="1542">
        <v>5000000000</v>
      </c>
      <c r="H148" s="1543">
        <v>0</v>
      </c>
    </row>
    <row r="149" spans="1:8" ht="46.5" customHeight="1" x14ac:dyDescent="0.3">
      <c r="A149" s="1539">
        <v>240106003</v>
      </c>
      <c r="B149" s="1540">
        <v>10</v>
      </c>
      <c r="C149" s="1541" t="s">
        <v>98</v>
      </c>
      <c r="D149" s="1542">
        <v>29238879050</v>
      </c>
      <c r="E149" s="1542">
        <v>29238879050</v>
      </c>
      <c r="F149" s="1542">
        <v>29238879050</v>
      </c>
      <c r="G149" s="1542">
        <v>29238879050</v>
      </c>
      <c r="H149" s="1543">
        <v>0</v>
      </c>
    </row>
    <row r="150" spans="1:8" ht="47.25" customHeight="1" x14ac:dyDescent="0.3">
      <c r="A150" s="1588">
        <v>240106003</v>
      </c>
      <c r="B150" s="1589">
        <v>13</v>
      </c>
      <c r="C150" s="1590" t="s">
        <v>98</v>
      </c>
      <c r="D150" s="1544">
        <v>11830398435</v>
      </c>
      <c r="E150" s="1544">
        <v>11088286883</v>
      </c>
      <c r="F150" s="1544">
        <v>10963491873</v>
      </c>
      <c r="G150" s="1544">
        <v>6829902845.9799995</v>
      </c>
      <c r="H150" s="1545">
        <v>3952781895.98</v>
      </c>
    </row>
    <row r="151" spans="1:8" ht="45" customHeight="1" x14ac:dyDescent="0.3">
      <c r="A151" s="1588">
        <v>240106003</v>
      </c>
      <c r="B151" s="1589">
        <v>11</v>
      </c>
      <c r="C151" s="1590" t="s">
        <v>98</v>
      </c>
      <c r="D151" s="1542">
        <v>39565253575</v>
      </c>
      <c r="E151" s="1542">
        <v>35000000000</v>
      </c>
      <c r="F151" s="1542">
        <v>35000000000</v>
      </c>
      <c r="G151" s="1542">
        <v>0</v>
      </c>
      <c r="H151" s="1543">
        <v>0</v>
      </c>
    </row>
    <row r="152" spans="1:8" ht="31.5" customHeight="1" x14ac:dyDescent="0.3">
      <c r="A152" s="1539">
        <v>240106003</v>
      </c>
      <c r="B152" s="1540">
        <v>20</v>
      </c>
      <c r="C152" s="1541" t="s">
        <v>98</v>
      </c>
      <c r="D152" s="1542">
        <v>10494512551</v>
      </c>
      <c r="E152" s="1542">
        <v>5691428428</v>
      </c>
      <c r="F152" s="1542">
        <v>5691428428</v>
      </c>
      <c r="G152" s="1542">
        <v>1037447195</v>
      </c>
      <c r="H152" s="1543">
        <v>1037447195</v>
      </c>
    </row>
    <row r="153" spans="1:8" ht="31.5" customHeight="1" x14ac:dyDescent="0.3">
      <c r="A153" s="1539">
        <v>240106004</v>
      </c>
      <c r="B153" s="1540">
        <v>10</v>
      </c>
      <c r="C153" s="1541" t="s">
        <v>81</v>
      </c>
      <c r="D153" s="1542">
        <v>3151400000</v>
      </c>
      <c r="E153" s="1542">
        <v>3151400000</v>
      </c>
      <c r="F153" s="1542">
        <v>3151400000</v>
      </c>
      <c r="G153" s="1542">
        <v>3151400000</v>
      </c>
      <c r="H153" s="1543">
        <v>0</v>
      </c>
    </row>
    <row r="154" spans="1:8" ht="35.25" customHeight="1" x14ac:dyDescent="0.3">
      <c r="A154" s="1539">
        <v>240106005</v>
      </c>
      <c r="B154" s="1540">
        <v>11</v>
      </c>
      <c r="C154" s="1541" t="s">
        <v>178</v>
      </c>
      <c r="D154" s="1542">
        <f>307423610421+44099730147</f>
        <v>351523340568</v>
      </c>
      <c r="E154" s="1542">
        <f>307423610421+44099730147</f>
        <v>351523340568</v>
      </c>
      <c r="F154" s="1542">
        <f>307423610421+44099730147</f>
        <v>351523340568</v>
      </c>
      <c r="G154" s="1542">
        <f>38457689354+44099730147</f>
        <v>82557419501</v>
      </c>
      <c r="H154" s="1543">
        <f>38457689354+44099730147</f>
        <v>82557419501</v>
      </c>
    </row>
    <row r="155" spans="1:8" ht="60.75" customHeight="1" x14ac:dyDescent="0.3">
      <c r="A155" s="1539">
        <v>240106006</v>
      </c>
      <c r="B155" s="1540">
        <v>10</v>
      </c>
      <c r="C155" s="1541" t="s">
        <v>179</v>
      </c>
      <c r="D155" s="1542">
        <v>42691728016</v>
      </c>
      <c r="E155" s="1542">
        <v>42691728016</v>
      </c>
      <c r="F155" s="1542">
        <v>42691728016</v>
      </c>
      <c r="G155" s="1542">
        <v>42691728016</v>
      </c>
      <c r="H155" s="1543">
        <v>0</v>
      </c>
    </row>
    <row r="156" spans="1:8" ht="60.75" customHeight="1" x14ac:dyDescent="0.3">
      <c r="A156" s="1539">
        <v>240106006</v>
      </c>
      <c r="B156" s="1540">
        <v>13</v>
      </c>
      <c r="C156" s="1541" t="s">
        <v>179</v>
      </c>
      <c r="D156" s="1542">
        <v>19811865446</v>
      </c>
      <c r="E156" s="1542">
        <v>19811865446</v>
      </c>
      <c r="F156" s="1542">
        <v>19811865446</v>
      </c>
      <c r="G156" s="1542">
        <v>19811865446</v>
      </c>
      <c r="H156" s="1543">
        <v>0</v>
      </c>
    </row>
    <row r="157" spans="1:8" ht="45.75" customHeight="1" x14ac:dyDescent="0.3">
      <c r="A157" s="1539">
        <v>240106007</v>
      </c>
      <c r="B157" s="1540">
        <v>10</v>
      </c>
      <c r="C157" s="1541" t="s">
        <v>180</v>
      </c>
      <c r="D157" s="1542">
        <v>94807993692</v>
      </c>
      <c r="E157" s="1542">
        <v>94807993692</v>
      </c>
      <c r="F157" s="1542">
        <v>94807993692</v>
      </c>
      <c r="G157" s="1542">
        <v>94807993692</v>
      </c>
      <c r="H157" s="1543">
        <v>0</v>
      </c>
    </row>
    <row r="158" spans="1:8" ht="47.25" customHeight="1" x14ac:dyDescent="0.3">
      <c r="A158" s="1539">
        <v>240106007</v>
      </c>
      <c r="B158" s="1540">
        <v>13</v>
      </c>
      <c r="C158" s="1541" t="s">
        <v>180</v>
      </c>
      <c r="D158" s="1542">
        <v>70000000000</v>
      </c>
      <c r="E158" s="1542">
        <v>70000000000</v>
      </c>
      <c r="F158" s="1542">
        <v>70000000000</v>
      </c>
      <c r="G158" s="1542">
        <v>70000000000</v>
      </c>
      <c r="H158" s="1543">
        <v>0</v>
      </c>
    </row>
    <row r="159" spans="1:8" ht="62.25" customHeight="1" x14ac:dyDescent="0.3">
      <c r="A159" s="1539">
        <v>240106008</v>
      </c>
      <c r="B159" s="1540">
        <v>10</v>
      </c>
      <c r="C159" s="1541" t="s">
        <v>181</v>
      </c>
      <c r="D159" s="1542">
        <v>9928862439</v>
      </c>
      <c r="E159" s="1542">
        <v>9928862439</v>
      </c>
      <c r="F159" s="1542">
        <v>9928862439</v>
      </c>
      <c r="G159" s="1542">
        <v>9928862439</v>
      </c>
      <c r="H159" s="1543">
        <v>0</v>
      </c>
    </row>
    <row r="160" spans="1:8" ht="96.75" customHeight="1" thickBot="1" x14ac:dyDescent="0.35">
      <c r="A160" s="1547">
        <v>240106009</v>
      </c>
      <c r="B160" s="1548">
        <v>10</v>
      </c>
      <c r="C160" s="1549" t="s">
        <v>182</v>
      </c>
      <c r="D160" s="1550">
        <v>59971937176</v>
      </c>
      <c r="E160" s="1542">
        <v>54464443452</v>
      </c>
      <c r="F160" s="1550">
        <v>54464443452</v>
      </c>
      <c r="G160" s="1550">
        <v>54464443452</v>
      </c>
      <c r="H160" s="1551">
        <v>0</v>
      </c>
    </row>
    <row r="161" spans="1:189" ht="8.25" customHeight="1" thickBot="1" x14ac:dyDescent="0.35">
      <c r="A161" s="1552"/>
      <c r="B161" s="1553"/>
      <c r="C161" s="1554"/>
      <c r="D161" s="1555"/>
      <c r="E161" s="1555"/>
      <c r="F161" s="1555"/>
      <c r="G161" s="1555"/>
      <c r="H161" s="1555"/>
    </row>
    <row r="162" spans="1:189" x14ac:dyDescent="0.3">
      <c r="A162" s="2040" t="s">
        <v>1</v>
      </c>
      <c r="B162" s="2041"/>
      <c r="C162" s="2041"/>
      <c r="D162" s="2041"/>
      <c r="E162" s="2041"/>
      <c r="F162" s="2041"/>
      <c r="G162" s="2041"/>
      <c r="H162" s="2042"/>
    </row>
    <row r="163" spans="1:189" ht="14.25" customHeight="1" x14ac:dyDescent="0.3">
      <c r="A163" s="2043" t="s">
        <v>115</v>
      </c>
      <c r="B163" s="2044"/>
      <c r="C163" s="2044"/>
      <c r="D163" s="2044"/>
      <c r="E163" s="2044"/>
      <c r="F163" s="2044"/>
      <c r="G163" s="2044"/>
      <c r="H163" s="2045"/>
      <c r="I163" s="1591"/>
      <c r="J163" s="2044"/>
      <c r="K163" s="2044"/>
      <c r="L163" s="2044"/>
      <c r="M163" s="2045"/>
      <c r="N163" s="2043"/>
      <c r="O163" s="2044"/>
      <c r="P163" s="2044"/>
      <c r="Q163" s="2044"/>
      <c r="R163" s="2044"/>
      <c r="S163" s="2044"/>
      <c r="T163" s="2044"/>
      <c r="U163" s="2045"/>
      <c r="V163" s="2043"/>
      <c r="W163" s="2044"/>
      <c r="X163" s="2044"/>
      <c r="Y163" s="2044"/>
      <c r="Z163" s="2044"/>
      <c r="AA163" s="2044"/>
      <c r="AB163" s="2044"/>
      <c r="AC163" s="2045"/>
      <c r="AD163" s="2043"/>
      <c r="AE163" s="2044"/>
      <c r="AF163" s="2044"/>
      <c r="AG163" s="2044"/>
      <c r="AH163" s="2044"/>
      <c r="AI163" s="2044"/>
      <c r="AJ163" s="2044"/>
      <c r="AK163" s="2045"/>
      <c r="AL163" s="2043"/>
      <c r="AM163" s="2044"/>
      <c r="AN163" s="2044"/>
      <c r="AO163" s="2044"/>
      <c r="AP163" s="2044"/>
      <c r="AQ163" s="2044"/>
      <c r="AR163" s="2044"/>
      <c r="AS163" s="2045"/>
      <c r="AT163" s="2043"/>
      <c r="AU163" s="2044"/>
      <c r="AV163" s="2044"/>
      <c r="AW163" s="2044"/>
      <c r="AX163" s="2044"/>
      <c r="AY163" s="2044"/>
      <c r="AZ163" s="2044"/>
      <c r="BA163" s="2045"/>
      <c r="BB163" s="2043"/>
      <c r="BC163" s="2044"/>
      <c r="BD163" s="2044"/>
      <c r="BE163" s="2044"/>
      <c r="BF163" s="2044"/>
      <c r="BG163" s="2044"/>
      <c r="BH163" s="2044"/>
      <c r="BI163" s="2045"/>
      <c r="BJ163" s="2043"/>
      <c r="BK163" s="2044"/>
      <c r="BL163" s="2044"/>
      <c r="BM163" s="2044"/>
      <c r="BN163" s="2044"/>
      <c r="BO163" s="2044"/>
      <c r="BP163" s="2044"/>
      <c r="BQ163" s="2045"/>
      <c r="BR163" s="2043"/>
      <c r="BS163" s="2044"/>
      <c r="BT163" s="2044"/>
      <c r="BU163" s="2044"/>
      <c r="BV163" s="2044"/>
      <c r="BW163" s="2044"/>
      <c r="BX163" s="2044"/>
      <c r="BY163" s="2045"/>
      <c r="BZ163" s="2043"/>
      <c r="CA163" s="2044"/>
      <c r="CB163" s="2044"/>
      <c r="CC163" s="2044"/>
      <c r="CD163" s="2044"/>
      <c r="CE163" s="2044"/>
      <c r="CF163" s="2044"/>
      <c r="CG163" s="2045"/>
      <c r="CH163" s="2043"/>
      <c r="CI163" s="2044"/>
      <c r="CJ163" s="2044"/>
      <c r="CK163" s="2044"/>
      <c r="CL163" s="2044"/>
      <c r="CM163" s="2044"/>
      <c r="CN163" s="2044"/>
      <c r="CO163" s="2045"/>
      <c r="CP163" s="2043"/>
      <c r="CQ163" s="2044"/>
      <c r="CR163" s="2044"/>
      <c r="CS163" s="2044"/>
      <c r="CT163" s="2044"/>
      <c r="CU163" s="2044"/>
      <c r="CV163" s="2044"/>
      <c r="CW163" s="2045"/>
      <c r="CX163" s="2043"/>
      <c r="CY163" s="2044"/>
      <c r="CZ163" s="2044"/>
      <c r="DA163" s="2044"/>
      <c r="DB163" s="2044"/>
      <c r="DC163" s="2044"/>
      <c r="DD163" s="2044"/>
      <c r="DE163" s="2045"/>
      <c r="DF163" s="2043"/>
      <c r="DG163" s="2044"/>
      <c r="DH163" s="2044"/>
      <c r="DI163" s="2044"/>
      <c r="DJ163" s="2044"/>
      <c r="DK163" s="2044"/>
      <c r="DL163" s="2044"/>
      <c r="DM163" s="2045"/>
      <c r="DN163" s="2043"/>
      <c r="DO163" s="2044"/>
      <c r="DP163" s="2044"/>
      <c r="DQ163" s="2044"/>
      <c r="DR163" s="2044"/>
      <c r="DS163" s="2044"/>
      <c r="DT163" s="2044"/>
      <c r="DU163" s="2045"/>
      <c r="DV163" s="2043"/>
      <c r="DW163" s="2044"/>
      <c r="DX163" s="2044"/>
      <c r="DY163" s="2044"/>
      <c r="DZ163" s="2044"/>
      <c r="EA163" s="2044"/>
      <c r="EB163" s="2044"/>
      <c r="EC163" s="2045"/>
      <c r="ED163" s="2043"/>
      <c r="EE163" s="2044"/>
      <c r="EF163" s="2044"/>
      <c r="EG163" s="2044"/>
      <c r="EH163" s="2044"/>
      <c r="EI163" s="2044"/>
      <c r="EJ163" s="2044"/>
      <c r="EK163" s="2045"/>
      <c r="EL163" s="2043"/>
      <c r="EM163" s="2044"/>
      <c r="EN163" s="2044"/>
      <c r="EO163" s="2044"/>
      <c r="EP163" s="2044"/>
      <c r="EQ163" s="2044"/>
      <c r="ER163" s="2044"/>
      <c r="ES163" s="2045"/>
      <c r="ET163" s="2043"/>
      <c r="EU163" s="2044"/>
      <c r="EV163" s="2044"/>
      <c r="EW163" s="2044"/>
      <c r="EX163" s="2044"/>
      <c r="EY163" s="2044"/>
      <c r="EZ163" s="2044"/>
      <c r="FA163" s="2045"/>
      <c r="FB163" s="2043"/>
      <c r="FC163" s="2044"/>
      <c r="FD163" s="2044"/>
      <c r="FE163" s="2044"/>
      <c r="FF163" s="2044"/>
      <c r="FG163" s="2044"/>
      <c r="FH163" s="2044"/>
      <c r="FI163" s="2045"/>
      <c r="FJ163" s="2043"/>
      <c r="FK163" s="2044"/>
      <c r="FL163" s="2044"/>
      <c r="FM163" s="2044"/>
      <c r="FN163" s="2044"/>
      <c r="FO163" s="2044"/>
      <c r="FP163" s="2044"/>
      <c r="FQ163" s="2045"/>
      <c r="FR163" s="2043"/>
      <c r="FS163" s="2044"/>
      <c r="FT163" s="2044"/>
      <c r="FU163" s="2044"/>
      <c r="FV163" s="2044"/>
      <c r="FW163" s="2044"/>
      <c r="FX163" s="2044"/>
      <c r="FY163" s="2045"/>
      <c r="FZ163" s="2043"/>
      <c r="GA163" s="2044"/>
      <c r="GB163" s="2044"/>
      <c r="GC163" s="2044"/>
      <c r="GD163" s="2044"/>
      <c r="GE163" s="2044"/>
      <c r="GF163" s="2044"/>
      <c r="GG163" s="2045"/>
    </row>
    <row r="164" spans="1:189" ht="3.75" customHeight="1" x14ac:dyDescent="0.3">
      <c r="A164" s="1510"/>
      <c r="H164" s="1511"/>
      <c r="J164" s="1509"/>
      <c r="K164" s="1509"/>
      <c r="L164" s="1509"/>
      <c r="M164" s="1511"/>
      <c r="N164" s="1510"/>
      <c r="P164" s="1508"/>
      <c r="Q164" s="1509"/>
      <c r="R164" s="1509"/>
      <c r="S164" s="1509"/>
      <c r="T164" s="1509"/>
      <c r="U164" s="1511"/>
      <c r="V164" s="1510"/>
      <c r="X164" s="1508"/>
      <c r="Y164" s="1509"/>
      <c r="Z164" s="1509"/>
      <c r="AA164" s="1509"/>
      <c r="AB164" s="1509"/>
      <c r="AC164" s="1511"/>
      <c r="AD164" s="1510"/>
      <c r="AF164" s="1508"/>
      <c r="AG164" s="1509"/>
      <c r="AH164" s="1509"/>
      <c r="AI164" s="1509"/>
      <c r="AJ164" s="1509"/>
      <c r="AK164" s="1511"/>
      <c r="AL164" s="1510"/>
      <c r="AN164" s="1508"/>
      <c r="AO164" s="1509"/>
      <c r="AP164" s="1509"/>
      <c r="AQ164" s="1509"/>
      <c r="AR164" s="1509"/>
      <c r="AS164" s="1511"/>
      <c r="AT164" s="1510"/>
      <c r="AV164" s="1508"/>
      <c r="AW164" s="1509"/>
      <c r="AX164" s="1509"/>
      <c r="AY164" s="1509"/>
      <c r="AZ164" s="1509"/>
      <c r="BA164" s="1511"/>
      <c r="BB164" s="1510"/>
      <c r="BD164" s="1508"/>
      <c r="BE164" s="1509"/>
      <c r="BF164" s="1509"/>
      <c r="BG164" s="1509"/>
      <c r="BH164" s="1509"/>
      <c r="BI164" s="1511"/>
      <c r="BJ164" s="1510"/>
      <c r="BL164" s="1508"/>
      <c r="BM164" s="1509"/>
      <c r="BN164" s="1509"/>
      <c r="BO164" s="1509"/>
      <c r="BP164" s="1509"/>
      <c r="BQ164" s="1511"/>
      <c r="BR164" s="1510"/>
      <c r="BT164" s="1508"/>
      <c r="BU164" s="1509"/>
      <c r="BV164" s="1509"/>
      <c r="BW164" s="1509"/>
      <c r="BX164" s="1509"/>
      <c r="BY164" s="1511"/>
      <c r="BZ164" s="1510"/>
      <c r="CB164" s="1508"/>
      <c r="CC164" s="1509"/>
      <c r="CD164" s="1509"/>
      <c r="CE164" s="1509"/>
      <c r="CF164" s="1509"/>
      <c r="CG164" s="1511"/>
      <c r="CH164" s="1510"/>
      <c r="CJ164" s="1508"/>
      <c r="CK164" s="1509"/>
      <c r="CL164" s="1509"/>
      <c r="CM164" s="1509"/>
      <c r="CN164" s="1509"/>
      <c r="CO164" s="1511"/>
      <c r="CP164" s="1510"/>
      <c r="CR164" s="1508"/>
      <c r="CS164" s="1509"/>
      <c r="CT164" s="1509"/>
      <c r="CU164" s="1509"/>
      <c r="CV164" s="1509"/>
      <c r="CW164" s="1511"/>
      <c r="CX164" s="1510"/>
      <c r="CZ164" s="1508"/>
      <c r="DA164" s="1509"/>
      <c r="DB164" s="1509"/>
      <c r="DC164" s="1509"/>
      <c r="DD164" s="1509"/>
      <c r="DE164" s="1511"/>
      <c r="DF164" s="1510"/>
      <c r="DH164" s="1508"/>
      <c r="DI164" s="1509"/>
      <c r="DJ164" s="1509"/>
      <c r="DK164" s="1509"/>
      <c r="DL164" s="1509"/>
      <c r="DM164" s="1511"/>
      <c r="DN164" s="1510"/>
      <c r="DP164" s="1508"/>
      <c r="DQ164" s="1509"/>
      <c r="DR164" s="1509"/>
      <c r="DS164" s="1509"/>
      <c r="DT164" s="1509"/>
      <c r="DU164" s="1511"/>
      <c r="DV164" s="1510"/>
      <c r="DX164" s="1508"/>
      <c r="DY164" s="1509"/>
      <c r="DZ164" s="1509"/>
      <c r="EA164" s="1509"/>
      <c r="EB164" s="1509"/>
      <c r="EC164" s="1511"/>
      <c r="ED164" s="1510"/>
      <c r="EF164" s="1508"/>
      <c r="EG164" s="1509"/>
      <c r="EH164" s="1509"/>
      <c r="EI164" s="1509"/>
      <c r="EJ164" s="1509"/>
      <c r="EK164" s="1511"/>
      <c r="EL164" s="1510"/>
      <c r="EN164" s="1508"/>
      <c r="EO164" s="1509"/>
      <c r="EP164" s="1509"/>
      <c r="EQ164" s="1509"/>
      <c r="ER164" s="1509"/>
      <c r="ES164" s="1511"/>
      <c r="ET164" s="1510"/>
      <c r="EV164" s="1508"/>
      <c r="EW164" s="1509"/>
      <c r="EX164" s="1509"/>
      <c r="EY164" s="1509"/>
      <c r="EZ164" s="1509"/>
      <c r="FA164" s="1511"/>
      <c r="FB164" s="1510"/>
      <c r="FD164" s="1508"/>
      <c r="FE164" s="1509"/>
      <c r="FF164" s="1509"/>
      <c r="FG164" s="1509"/>
      <c r="FH164" s="1509"/>
      <c r="FI164" s="1511"/>
      <c r="FJ164" s="1510"/>
      <c r="FL164" s="1508"/>
      <c r="FM164" s="1509"/>
      <c r="FN164" s="1509"/>
      <c r="FO164" s="1509"/>
      <c r="FP164" s="1509"/>
      <c r="FQ164" s="1511"/>
      <c r="FR164" s="1510"/>
      <c r="FT164" s="1508"/>
      <c r="FU164" s="1509"/>
      <c r="FV164" s="1509"/>
      <c r="FW164" s="1509"/>
      <c r="FX164" s="1509"/>
      <c r="FY164" s="1511"/>
      <c r="FZ164" s="1510"/>
      <c r="GB164" s="1508"/>
      <c r="GC164" s="1509"/>
      <c r="GD164" s="1509"/>
      <c r="GE164" s="1509"/>
      <c r="GF164" s="1509"/>
      <c r="GG164" s="1511"/>
    </row>
    <row r="165" spans="1:189" ht="11.25" customHeight="1" x14ac:dyDescent="0.3">
      <c r="A165" s="1512" t="s">
        <v>0</v>
      </c>
      <c r="H165" s="1511"/>
      <c r="I165" s="1533"/>
      <c r="J165" s="1509"/>
      <c r="K165" s="1509"/>
      <c r="L165" s="1509"/>
      <c r="M165" s="1511"/>
      <c r="N165" s="1512"/>
      <c r="P165" s="1508"/>
      <c r="Q165" s="1509"/>
      <c r="R165" s="1509"/>
      <c r="S165" s="1509"/>
      <c r="T165" s="1509"/>
      <c r="U165" s="1511"/>
      <c r="V165" s="1512"/>
      <c r="X165" s="1508"/>
      <c r="Y165" s="1509"/>
      <c r="Z165" s="1509"/>
      <c r="AA165" s="1509"/>
      <c r="AB165" s="1509"/>
      <c r="AC165" s="1511"/>
      <c r="AD165" s="1512"/>
      <c r="AF165" s="1508"/>
      <c r="AG165" s="1509"/>
      <c r="AH165" s="1509"/>
      <c r="AI165" s="1509"/>
      <c r="AJ165" s="1509"/>
      <c r="AK165" s="1511"/>
      <c r="AL165" s="1512"/>
      <c r="AN165" s="1508"/>
      <c r="AO165" s="1509"/>
      <c r="AP165" s="1509"/>
      <c r="AQ165" s="1509"/>
      <c r="AR165" s="1509"/>
      <c r="AS165" s="1511"/>
      <c r="AT165" s="1512"/>
      <c r="AV165" s="1508"/>
      <c r="AW165" s="1509"/>
      <c r="AX165" s="1509"/>
      <c r="AY165" s="1509"/>
      <c r="AZ165" s="1509"/>
      <c r="BA165" s="1511"/>
      <c r="BB165" s="1512"/>
      <c r="BD165" s="1508"/>
      <c r="BE165" s="1509"/>
      <c r="BF165" s="1509"/>
      <c r="BG165" s="1509"/>
      <c r="BH165" s="1509"/>
      <c r="BI165" s="1511"/>
      <c r="BJ165" s="1512"/>
      <c r="BL165" s="1508"/>
      <c r="BM165" s="1509"/>
      <c r="BN165" s="1509"/>
      <c r="BO165" s="1509"/>
      <c r="BP165" s="1509"/>
      <c r="BQ165" s="1511"/>
      <c r="BR165" s="1512"/>
      <c r="BT165" s="1508"/>
      <c r="BU165" s="1509"/>
      <c r="BV165" s="1509"/>
      <c r="BW165" s="1509"/>
      <c r="BX165" s="1509"/>
      <c r="BY165" s="1511"/>
      <c r="BZ165" s="1512"/>
      <c r="CB165" s="1508"/>
      <c r="CC165" s="1509"/>
      <c r="CD165" s="1509"/>
      <c r="CE165" s="1509"/>
      <c r="CF165" s="1509"/>
      <c r="CG165" s="1511"/>
      <c r="CH165" s="1512"/>
      <c r="CJ165" s="1508"/>
      <c r="CK165" s="1509"/>
      <c r="CL165" s="1509"/>
      <c r="CM165" s="1509"/>
      <c r="CN165" s="1509"/>
      <c r="CO165" s="1511"/>
      <c r="CP165" s="1512"/>
      <c r="CR165" s="1508"/>
      <c r="CS165" s="1509"/>
      <c r="CT165" s="1509"/>
      <c r="CU165" s="1509"/>
      <c r="CV165" s="1509"/>
      <c r="CW165" s="1511"/>
      <c r="CX165" s="1512"/>
      <c r="CZ165" s="1508"/>
      <c r="DA165" s="1509"/>
      <c r="DB165" s="1509"/>
      <c r="DC165" s="1509"/>
      <c r="DD165" s="1509"/>
      <c r="DE165" s="1511"/>
      <c r="DF165" s="1512"/>
      <c r="DH165" s="1508"/>
      <c r="DI165" s="1509"/>
      <c r="DJ165" s="1509"/>
      <c r="DK165" s="1509"/>
      <c r="DL165" s="1509"/>
      <c r="DM165" s="1511"/>
      <c r="DN165" s="1512"/>
      <c r="DP165" s="1508"/>
      <c r="DQ165" s="1509"/>
      <c r="DR165" s="1509"/>
      <c r="DS165" s="1509"/>
      <c r="DT165" s="1509"/>
      <c r="DU165" s="1511"/>
      <c r="DV165" s="1512"/>
      <c r="DX165" s="1508"/>
      <c r="DY165" s="1509"/>
      <c r="DZ165" s="1509"/>
      <c r="EA165" s="1509"/>
      <c r="EB165" s="1509"/>
      <c r="EC165" s="1511"/>
      <c r="ED165" s="1512"/>
      <c r="EF165" s="1508"/>
      <c r="EG165" s="1509"/>
      <c r="EH165" s="1509"/>
      <c r="EI165" s="1509"/>
      <c r="EJ165" s="1509"/>
      <c r="EK165" s="1511"/>
      <c r="EL165" s="1512"/>
      <c r="EN165" s="1508"/>
      <c r="EO165" s="1509"/>
      <c r="EP165" s="1509"/>
      <c r="EQ165" s="1509"/>
      <c r="ER165" s="1509"/>
      <c r="ES165" s="1511"/>
      <c r="ET165" s="1512"/>
      <c r="EV165" s="1508"/>
      <c r="EW165" s="1509"/>
      <c r="EX165" s="1509"/>
      <c r="EY165" s="1509"/>
      <c r="EZ165" s="1509"/>
      <c r="FA165" s="1511"/>
      <c r="FB165" s="1512"/>
      <c r="FD165" s="1508"/>
      <c r="FE165" s="1509"/>
      <c r="FF165" s="1509"/>
      <c r="FG165" s="1509"/>
      <c r="FH165" s="1509"/>
      <c r="FI165" s="1511"/>
      <c r="FJ165" s="1512"/>
      <c r="FL165" s="1508"/>
      <c r="FM165" s="1509"/>
      <c r="FN165" s="1509"/>
      <c r="FO165" s="1509"/>
      <c r="FP165" s="1509"/>
      <c r="FQ165" s="1511"/>
      <c r="FR165" s="1512"/>
      <c r="FT165" s="1508"/>
      <c r="FU165" s="1509"/>
      <c r="FV165" s="1509"/>
      <c r="FW165" s="1509"/>
      <c r="FX165" s="1509"/>
      <c r="FY165" s="1511"/>
      <c r="FZ165" s="1512"/>
      <c r="GB165" s="1508"/>
      <c r="GC165" s="1509"/>
      <c r="GD165" s="1509"/>
      <c r="GE165" s="1509"/>
      <c r="GF165" s="1509"/>
      <c r="GG165" s="1511"/>
    </row>
    <row r="166" spans="1:189" ht="3.75" customHeight="1" x14ac:dyDescent="0.3">
      <c r="A166" s="1510"/>
      <c r="H166" s="1513"/>
      <c r="J166" s="1509"/>
      <c r="K166" s="1509"/>
      <c r="L166" s="1509"/>
      <c r="M166" s="1513"/>
      <c r="N166" s="1510"/>
      <c r="P166" s="1508"/>
      <c r="Q166" s="1509"/>
      <c r="R166" s="1509"/>
      <c r="S166" s="1509"/>
      <c r="T166" s="1509"/>
      <c r="U166" s="1513"/>
      <c r="V166" s="1510"/>
      <c r="X166" s="1508"/>
      <c r="Y166" s="1509"/>
      <c r="Z166" s="1509"/>
      <c r="AA166" s="1509"/>
      <c r="AB166" s="1509"/>
      <c r="AC166" s="1513"/>
      <c r="AD166" s="1510"/>
      <c r="AF166" s="1508"/>
      <c r="AG166" s="1509"/>
      <c r="AH166" s="1509"/>
      <c r="AI166" s="1509"/>
      <c r="AJ166" s="1509"/>
      <c r="AK166" s="1513"/>
      <c r="AL166" s="1510"/>
      <c r="AN166" s="1508"/>
      <c r="AO166" s="1509"/>
      <c r="AP166" s="1509"/>
      <c r="AQ166" s="1509"/>
      <c r="AR166" s="1509"/>
      <c r="AS166" s="1513"/>
      <c r="AT166" s="1510"/>
      <c r="AV166" s="1508"/>
      <c r="AW166" s="1509"/>
      <c r="AX166" s="1509"/>
      <c r="AY166" s="1509"/>
      <c r="AZ166" s="1509"/>
      <c r="BA166" s="1513"/>
      <c r="BB166" s="1510"/>
      <c r="BD166" s="1508"/>
      <c r="BE166" s="1509"/>
      <c r="BF166" s="1509"/>
      <c r="BG166" s="1509"/>
      <c r="BH166" s="1509"/>
      <c r="BI166" s="1513"/>
      <c r="BJ166" s="1510"/>
      <c r="BL166" s="1508"/>
      <c r="BM166" s="1509"/>
      <c r="BN166" s="1509"/>
      <c r="BO166" s="1509"/>
      <c r="BP166" s="1509"/>
      <c r="BQ166" s="1513"/>
      <c r="BR166" s="1510"/>
      <c r="BT166" s="1508"/>
      <c r="BU166" s="1509"/>
      <c r="BV166" s="1509"/>
      <c r="BW166" s="1509"/>
      <c r="BX166" s="1509"/>
      <c r="BY166" s="1513"/>
      <c r="BZ166" s="1510"/>
      <c r="CB166" s="1508"/>
      <c r="CC166" s="1509"/>
      <c r="CD166" s="1509"/>
      <c r="CE166" s="1509"/>
      <c r="CF166" s="1509"/>
      <c r="CG166" s="1513"/>
      <c r="CH166" s="1510"/>
      <c r="CJ166" s="1508"/>
      <c r="CK166" s="1509"/>
      <c r="CL166" s="1509"/>
      <c r="CM166" s="1509"/>
      <c r="CN166" s="1509"/>
      <c r="CO166" s="1513"/>
      <c r="CP166" s="1510"/>
      <c r="CR166" s="1508"/>
      <c r="CS166" s="1509"/>
      <c r="CT166" s="1509"/>
      <c r="CU166" s="1509"/>
      <c r="CV166" s="1509"/>
      <c r="CW166" s="1513"/>
      <c r="CX166" s="1510"/>
      <c r="CZ166" s="1508"/>
      <c r="DA166" s="1509"/>
      <c r="DB166" s="1509"/>
      <c r="DC166" s="1509"/>
      <c r="DD166" s="1509"/>
      <c r="DE166" s="1513"/>
      <c r="DF166" s="1510"/>
      <c r="DH166" s="1508"/>
      <c r="DI166" s="1509"/>
      <c r="DJ166" s="1509"/>
      <c r="DK166" s="1509"/>
      <c r="DL166" s="1509"/>
      <c r="DM166" s="1513"/>
      <c r="DN166" s="1510"/>
      <c r="DP166" s="1508"/>
      <c r="DQ166" s="1509"/>
      <c r="DR166" s="1509"/>
      <c r="DS166" s="1509"/>
      <c r="DT166" s="1509"/>
      <c r="DU166" s="1513"/>
      <c r="DV166" s="1510"/>
      <c r="DX166" s="1508"/>
      <c r="DY166" s="1509"/>
      <c r="DZ166" s="1509"/>
      <c r="EA166" s="1509"/>
      <c r="EB166" s="1509"/>
      <c r="EC166" s="1513"/>
      <c r="ED166" s="1510"/>
      <c r="EF166" s="1508"/>
      <c r="EG166" s="1509"/>
      <c r="EH166" s="1509"/>
      <c r="EI166" s="1509"/>
      <c r="EJ166" s="1509"/>
      <c r="EK166" s="1513"/>
      <c r="EL166" s="1510"/>
      <c r="EN166" s="1508"/>
      <c r="EO166" s="1509"/>
      <c r="EP166" s="1509"/>
      <c r="EQ166" s="1509"/>
      <c r="ER166" s="1509"/>
      <c r="ES166" s="1513"/>
      <c r="ET166" s="1510"/>
      <c r="EV166" s="1508"/>
      <c r="EW166" s="1509"/>
      <c r="EX166" s="1509"/>
      <c r="EY166" s="1509"/>
      <c r="EZ166" s="1509"/>
      <c r="FA166" s="1513"/>
      <c r="FB166" s="1510"/>
      <c r="FD166" s="1508"/>
      <c r="FE166" s="1509"/>
      <c r="FF166" s="1509"/>
      <c r="FG166" s="1509"/>
      <c r="FH166" s="1509"/>
      <c r="FI166" s="1513"/>
      <c r="FJ166" s="1510"/>
      <c r="FL166" s="1508"/>
      <c r="FM166" s="1509"/>
      <c r="FN166" s="1509"/>
      <c r="FO166" s="1509"/>
      <c r="FP166" s="1509"/>
      <c r="FQ166" s="1513"/>
      <c r="FR166" s="1510"/>
      <c r="FT166" s="1508"/>
      <c r="FU166" s="1509"/>
      <c r="FV166" s="1509"/>
      <c r="FW166" s="1509"/>
      <c r="FX166" s="1509"/>
      <c r="FY166" s="1513"/>
      <c r="FZ166" s="1510"/>
      <c r="GB166" s="1508"/>
      <c r="GC166" s="1509"/>
      <c r="GD166" s="1509"/>
      <c r="GE166" s="1509"/>
      <c r="GF166" s="1509"/>
      <c r="GG166" s="1513"/>
    </row>
    <row r="167" spans="1:189" ht="13.5" customHeight="1" x14ac:dyDescent="0.3">
      <c r="A167" s="1510" t="s">
        <v>116</v>
      </c>
      <c r="C167" s="1508" t="s">
        <v>4</v>
      </c>
      <c r="E167" s="1509" t="str">
        <f>E7</f>
        <v>MES:</v>
      </c>
      <c r="F167" s="1509" t="str">
        <f>F7</f>
        <v>NOVIEMBRE</v>
      </c>
      <c r="G167" s="1509" t="str">
        <f>G128</f>
        <v xml:space="preserve">                                VIGENCIA FISCAL:      2017</v>
      </c>
      <c r="H167" s="1511"/>
      <c r="J167" s="1509"/>
      <c r="K167" s="1509"/>
      <c r="L167" s="1509"/>
      <c r="M167" s="1511"/>
      <c r="N167" s="1510"/>
      <c r="P167" s="1508"/>
      <c r="Q167" s="1509"/>
      <c r="R167" s="1509"/>
      <c r="S167" s="1509"/>
      <c r="T167" s="1509"/>
      <c r="U167" s="1511"/>
      <c r="V167" s="1510"/>
      <c r="X167" s="1508"/>
      <c r="Y167" s="1509"/>
      <c r="Z167" s="1509"/>
      <c r="AA167" s="1509"/>
      <c r="AB167" s="1509"/>
      <c r="AC167" s="1511"/>
      <c r="AD167" s="1510"/>
      <c r="AF167" s="1508"/>
      <c r="AG167" s="1509"/>
      <c r="AH167" s="1509"/>
      <c r="AI167" s="1509"/>
      <c r="AJ167" s="1509"/>
      <c r="AK167" s="1511"/>
      <c r="AL167" s="1510"/>
      <c r="AN167" s="1508"/>
      <c r="AO167" s="1509"/>
      <c r="AP167" s="1509"/>
      <c r="AQ167" s="1509"/>
      <c r="AR167" s="1509"/>
      <c r="AS167" s="1511"/>
      <c r="AT167" s="1510"/>
      <c r="AV167" s="1508"/>
      <c r="AW167" s="1509"/>
      <c r="AX167" s="1509"/>
      <c r="AY167" s="1509"/>
      <c r="AZ167" s="1509"/>
      <c r="BA167" s="1511"/>
      <c r="BB167" s="1510"/>
      <c r="BD167" s="1508"/>
      <c r="BE167" s="1509"/>
      <c r="BF167" s="1509"/>
      <c r="BG167" s="1509"/>
      <c r="BH167" s="1509"/>
      <c r="BI167" s="1511"/>
      <c r="BJ167" s="1510"/>
      <c r="BL167" s="1508"/>
      <c r="BM167" s="1509"/>
      <c r="BN167" s="1509"/>
      <c r="BO167" s="1509"/>
      <c r="BP167" s="1509"/>
      <c r="BQ167" s="1511"/>
      <c r="BR167" s="1510"/>
      <c r="BT167" s="1508"/>
      <c r="BU167" s="1509"/>
      <c r="BV167" s="1509"/>
      <c r="BW167" s="1509"/>
      <c r="BX167" s="1509"/>
      <c r="BY167" s="1511"/>
      <c r="BZ167" s="1510"/>
      <c r="CB167" s="1508"/>
      <c r="CC167" s="1509"/>
      <c r="CD167" s="1509"/>
      <c r="CE167" s="1509"/>
      <c r="CF167" s="1509"/>
      <c r="CG167" s="1511"/>
      <c r="CH167" s="1510"/>
      <c r="CJ167" s="1508"/>
      <c r="CK167" s="1509"/>
      <c r="CL167" s="1509"/>
      <c r="CM167" s="1509"/>
      <c r="CN167" s="1509"/>
      <c r="CO167" s="1511"/>
      <c r="CP167" s="1510"/>
      <c r="CR167" s="1508"/>
      <c r="CS167" s="1509"/>
      <c r="CT167" s="1509"/>
      <c r="CU167" s="1509"/>
      <c r="CV167" s="1509"/>
      <c r="CW167" s="1511"/>
      <c r="CX167" s="1510"/>
      <c r="CZ167" s="1508"/>
      <c r="DA167" s="1509"/>
      <c r="DB167" s="1509"/>
      <c r="DC167" s="1509"/>
      <c r="DD167" s="1509"/>
      <c r="DE167" s="1511"/>
      <c r="DF167" s="1510"/>
      <c r="DH167" s="1508"/>
      <c r="DI167" s="1509"/>
      <c r="DJ167" s="1509"/>
      <c r="DK167" s="1509"/>
      <c r="DL167" s="1509"/>
      <c r="DM167" s="1511"/>
      <c r="DN167" s="1510"/>
      <c r="DP167" s="1508"/>
      <c r="DQ167" s="1509"/>
      <c r="DR167" s="1509"/>
      <c r="DS167" s="1509"/>
      <c r="DT167" s="1509"/>
      <c r="DU167" s="1511"/>
      <c r="DV167" s="1510"/>
      <c r="DX167" s="1508"/>
      <c r="DY167" s="1509"/>
      <c r="DZ167" s="1509"/>
      <c r="EA167" s="1509"/>
      <c r="EB167" s="1509"/>
      <c r="EC167" s="1511"/>
      <c r="ED167" s="1510"/>
      <c r="EF167" s="1508"/>
      <c r="EG167" s="1509"/>
      <c r="EH167" s="1509"/>
      <c r="EI167" s="1509"/>
      <c r="EJ167" s="1509"/>
      <c r="EK167" s="1511"/>
      <c r="EL167" s="1510"/>
      <c r="EN167" s="1508"/>
      <c r="EO167" s="1509"/>
      <c r="EP167" s="1509"/>
      <c r="EQ167" s="1509"/>
      <c r="ER167" s="1509"/>
      <c r="ES167" s="1511"/>
      <c r="ET167" s="1510"/>
      <c r="EV167" s="1508"/>
      <c r="EW167" s="1509"/>
      <c r="EX167" s="1509"/>
      <c r="EY167" s="1509"/>
      <c r="EZ167" s="1509"/>
      <c r="FA167" s="1511"/>
      <c r="FB167" s="1510"/>
      <c r="FD167" s="1508"/>
      <c r="FE167" s="1509"/>
      <c r="FF167" s="1509"/>
      <c r="FG167" s="1509"/>
      <c r="FH167" s="1509"/>
      <c r="FI167" s="1511"/>
      <c r="FJ167" s="1510"/>
      <c r="FL167" s="1508"/>
      <c r="FM167" s="1509"/>
      <c r="FN167" s="1509"/>
      <c r="FO167" s="1509"/>
      <c r="FP167" s="1509"/>
      <c r="FQ167" s="1511"/>
      <c r="FR167" s="1510"/>
      <c r="FT167" s="1508"/>
      <c r="FU167" s="1509"/>
      <c r="FV167" s="1509"/>
      <c r="FW167" s="1509"/>
      <c r="FX167" s="1509"/>
      <c r="FY167" s="1511"/>
      <c r="FZ167" s="1510"/>
      <c r="GB167" s="1508"/>
      <c r="GC167" s="1509"/>
      <c r="GD167" s="1509"/>
      <c r="GE167" s="1509"/>
      <c r="GF167" s="1509"/>
      <c r="GG167" s="1511"/>
    </row>
    <row r="168" spans="1:189" ht="11.25" customHeight="1" thickBot="1" x14ac:dyDescent="0.35">
      <c r="A168" s="1510"/>
      <c r="H168" s="1511"/>
      <c r="J168" s="1509"/>
      <c r="K168" s="1509"/>
      <c r="L168" s="1509"/>
      <c r="M168" s="1511"/>
      <c r="N168" s="1510"/>
      <c r="P168" s="1508"/>
      <c r="Q168" s="1509"/>
      <c r="R168" s="1509"/>
      <c r="S168" s="1509"/>
      <c r="T168" s="1509"/>
      <c r="U168" s="1511"/>
      <c r="V168" s="1510"/>
      <c r="X168" s="1508"/>
      <c r="Y168" s="1509"/>
      <c r="Z168" s="1509"/>
      <c r="AA168" s="1509"/>
      <c r="AB168" s="1509"/>
      <c r="AC168" s="1511"/>
      <c r="AD168" s="1510"/>
      <c r="AF168" s="1508"/>
      <c r="AG168" s="1509"/>
      <c r="AH168" s="1509"/>
      <c r="AI168" s="1509"/>
      <c r="AJ168" s="1509"/>
      <c r="AK168" s="1511"/>
      <c r="AL168" s="1510"/>
      <c r="AN168" s="1508"/>
      <c r="AO168" s="1509"/>
      <c r="AP168" s="1509"/>
      <c r="AQ168" s="1509"/>
      <c r="AR168" s="1509"/>
      <c r="AS168" s="1511"/>
      <c r="AT168" s="1510"/>
      <c r="AV168" s="1508"/>
      <c r="AW168" s="1509"/>
      <c r="AX168" s="1509"/>
      <c r="AY168" s="1509"/>
      <c r="AZ168" s="1509"/>
      <c r="BA168" s="1511"/>
      <c r="BB168" s="1510"/>
      <c r="BD168" s="1508"/>
      <c r="BE168" s="1509"/>
      <c r="BF168" s="1509"/>
      <c r="BG168" s="1509"/>
      <c r="BH168" s="1509"/>
      <c r="BI168" s="1511"/>
      <c r="BJ168" s="1510"/>
      <c r="BL168" s="1508"/>
      <c r="BM168" s="1509"/>
      <c r="BN168" s="1509"/>
      <c r="BO168" s="1509"/>
      <c r="BP168" s="1509"/>
      <c r="BQ168" s="1511"/>
      <c r="BR168" s="1510"/>
      <c r="BT168" s="1508"/>
      <c r="BU168" s="1509"/>
      <c r="BV168" s="1509"/>
      <c r="BW168" s="1509"/>
      <c r="BX168" s="1509"/>
      <c r="BY168" s="1511"/>
      <c r="BZ168" s="1510"/>
      <c r="CB168" s="1508"/>
      <c r="CC168" s="1509"/>
      <c r="CD168" s="1509"/>
      <c r="CE168" s="1509"/>
      <c r="CF168" s="1509"/>
      <c r="CG168" s="1511"/>
      <c r="CH168" s="1510"/>
      <c r="CJ168" s="1508"/>
      <c r="CK168" s="1509"/>
      <c r="CL168" s="1509"/>
      <c r="CM168" s="1509"/>
      <c r="CN168" s="1509"/>
      <c r="CO168" s="1511"/>
      <c r="CP168" s="1510"/>
      <c r="CR168" s="1508"/>
      <c r="CS168" s="1509"/>
      <c r="CT168" s="1509"/>
      <c r="CU168" s="1509"/>
      <c r="CV168" s="1509"/>
      <c r="CW168" s="1511"/>
      <c r="CX168" s="1510"/>
      <c r="CZ168" s="1508"/>
      <c r="DA168" s="1509"/>
      <c r="DB168" s="1509"/>
      <c r="DC168" s="1509"/>
      <c r="DD168" s="1509"/>
      <c r="DE168" s="1511"/>
      <c r="DF168" s="1510"/>
      <c r="DH168" s="1508"/>
      <c r="DI168" s="1509"/>
      <c r="DJ168" s="1509"/>
      <c r="DK168" s="1509"/>
      <c r="DL168" s="1509"/>
      <c r="DM168" s="1511"/>
      <c r="DN168" s="1510"/>
      <c r="DP168" s="1508"/>
      <c r="DQ168" s="1509"/>
      <c r="DR168" s="1509"/>
      <c r="DS168" s="1509"/>
      <c r="DT168" s="1509"/>
      <c r="DU168" s="1511"/>
      <c r="DV168" s="1510"/>
      <c r="DX168" s="1508"/>
      <c r="DY168" s="1509"/>
      <c r="DZ168" s="1509"/>
      <c r="EA168" s="1509"/>
      <c r="EB168" s="1509"/>
      <c r="EC168" s="1511"/>
      <c r="ED168" s="1510"/>
      <c r="EF168" s="1508"/>
      <c r="EG168" s="1509"/>
      <c r="EH168" s="1509"/>
      <c r="EI168" s="1509"/>
      <c r="EJ168" s="1509"/>
      <c r="EK168" s="1511"/>
      <c r="EL168" s="1510"/>
      <c r="EN168" s="1508"/>
      <c r="EO168" s="1509"/>
      <c r="EP168" s="1509"/>
      <c r="EQ168" s="1509"/>
      <c r="ER168" s="1509"/>
      <c r="ES168" s="1511"/>
      <c r="ET168" s="1510"/>
      <c r="EV168" s="1508"/>
      <c r="EW168" s="1509"/>
      <c r="EX168" s="1509"/>
      <c r="EY168" s="1509"/>
      <c r="EZ168" s="1509"/>
      <c r="FA168" s="1511"/>
      <c r="FB168" s="1510"/>
      <c r="FD168" s="1508"/>
      <c r="FE168" s="1509"/>
      <c r="FF168" s="1509"/>
      <c r="FG168" s="1509"/>
      <c r="FH168" s="1509"/>
      <c r="FI168" s="1511"/>
      <c r="FJ168" s="1510"/>
      <c r="FL168" s="1508"/>
      <c r="FM168" s="1509"/>
      <c r="FN168" s="1509"/>
      <c r="FO168" s="1509"/>
      <c r="FP168" s="1509"/>
      <c r="FQ168" s="1511"/>
      <c r="FR168" s="1510"/>
      <c r="FT168" s="1508"/>
      <c r="FU168" s="1509"/>
      <c r="FV168" s="1509"/>
      <c r="FW168" s="1509"/>
      <c r="FX168" s="1509"/>
      <c r="FY168" s="1511"/>
      <c r="FZ168" s="1510"/>
      <c r="GB168" s="1508"/>
      <c r="GC168" s="1509"/>
      <c r="GD168" s="1509"/>
      <c r="GE168" s="1509"/>
      <c r="GF168" s="1509"/>
      <c r="GG168" s="1511"/>
    </row>
    <row r="169" spans="1:189" ht="27" customHeight="1" thickBot="1" x14ac:dyDescent="0.35">
      <c r="A169" s="1574" t="s">
        <v>119</v>
      </c>
      <c r="B169" s="1524"/>
      <c r="C169" s="1525" t="s">
        <v>120</v>
      </c>
      <c r="D169" s="1526" t="s">
        <v>121</v>
      </c>
      <c r="E169" s="1526" t="s">
        <v>122</v>
      </c>
      <c r="F169" s="1526" t="s">
        <v>123</v>
      </c>
      <c r="G169" s="1526" t="s">
        <v>124</v>
      </c>
      <c r="H169" s="1527" t="s">
        <v>125</v>
      </c>
    </row>
    <row r="170" spans="1:189" ht="81.75" customHeight="1" x14ac:dyDescent="0.3">
      <c r="A170" s="1534">
        <v>240106009</v>
      </c>
      <c r="B170" s="1535">
        <v>13</v>
      </c>
      <c r="C170" s="1536" t="s">
        <v>182</v>
      </c>
      <c r="D170" s="1537">
        <v>40000000000</v>
      </c>
      <c r="E170" s="1542">
        <v>40000000000</v>
      </c>
      <c r="F170" s="1537">
        <v>40000000000</v>
      </c>
      <c r="G170" s="1537">
        <v>40000000000</v>
      </c>
      <c r="H170" s="1538">
        <v>0</v>
      </c>
    </row>
    <row r="171" spans="1:189" ht="93.75" customHeight="1" x14ac:dyDescent="0.3">
      <c r="A171" s="1539">
        <v>240106009</v>
      </c>
      <c r="B171" s="1540">
        <v>11</v>
      </c>
      <c r="C171" s="1541" t="s">
        <v>182</v>
      </c>
      <c r="D171" s="1542">
        <v>5741762205</v>
      </c>
      <c r="E171" s="1542">
        <v>5741762205</v>
      </c>
      <c r="F171" s="1542">
        <v>5741762205</v>
      </c>
      <c r="G171" s="1542">
        <v>5741762205</v>
      </c>
      <c r="H171" s="1543">
        <v>0</v>
      </c>
    </row>
    <row r="172" spans="1:189" ht="45" customHeight="1" x14ac:dyDescent="0.3">
      <c r="A172" s="1539">
        <v>2401060010</v>
      </c>
      <c r="B172" s="1540">
        <v>10</v>
      </c>
      <c r="C172" s="1541" t="s">
        <v>183</v>
      </c>
      <c r="D172" s="1542">
        <v>23681967660</v>
      </c>
      <c r="E172" s="1542">
        <v>23681967660</v>
      </c>
      <c r="F172" s="1542">
        <v>23681967660</v>
      </c>
      <c r="G172" s="1542">
        <v>22305828</v>
      </c>
      <c r="H172" s="1543">
        <v>22305828</v>
      </c>
    </row>
    <row r="173" spans="1:189" ht="50.25" customHeight="1" x14ac:dyDescent="0.3">
      <c r="A173" s="1539">
        <v>2401060010</v>
      </c>
      <c r="B173" s="1540">
        <v>13</v>
      </c>
      <c r="C173" s="1541" t="s">
        <v>183</v>
      </c>
      <c r="D173" s="1542">
        <v>20000000000</v>
      </c>
      <c r="E173" s="1542">
        <v>20000000000</v>
      </c>
      <c r="F173" s="1542">
        <v>20000000000</v>
      </c>
      <c r="G173" s="1542">
        <v>0</v>
      </c>
      <c r="H173" s="1543">
        <v>0</v>
      </c>
    </row>
    <row r="174" spans="1:189" ht="48" customHeight="1" x14ac:dyDescent="0.3">
      <c r="A174" s="1539">
        <v>2401060010</v>
      </c>
      <c r="B174" s="1540">
        <v>11</v>
      </c>
      <c r="C174" s="1541" t="s">
        <v>183</v>
      </c>
      <c r="D174" s="1542">
        <v>1172988983</v>
      </c>
      <c r="E174" s="1542">
        <v>1172988983</v>
      </c>
      <c r="F174" s="1542">
        <v>1172988983</v>
      </c>
      <c r="G174" s="1542">
        <v>1172988983</v>
      </c>
      <c r="H174" s="1543">
        <v>1172988983</v>
      </c>
    </row>
    <row r="175" spans="1:189" ht="79.5" customHeight="1" x14ac:dyDescent="0.3">
      <c r="A175" s="1539">
        <v>2401060011</v>
      </c>
      <c r="B175" s="1540">
        <v>10</v>
      </c>
      <c r="C175" s="1541" t="s">
        <v>184</v>
      </c>
      <c r="D175" s="1542">
        <v>6474653378</v>
      </c>
      <c r="E175" s="1542">
        <v>6474653378</v>
      </c>
      <c r="F175" s="1542">
        <v>6474653378</v>
      </c>
      <c r="G175" s="1542">
        <v>6474653378</v>
      </c>
      <c r="H175" s="1543">
        <v>0</v>
      </c>
    </row>
    <row r="176" spans="1:189" ht="33.75" customHeight="1" x14ac:dyDescent="0.3">
      <c r="A176" s="1539">
        <v>2401060012</v>
      </c>
      <c r="B176" s="1540">
        <v>11</v>
      </c>
      <c r="C176" s="1541" t="s">
        <v>83</v>
      </c>
      <c r="D176" s="1544">
        <f>397814102722+94582265090</f>
        <v>492396367812</v>
      </c>
      <c r="E176" s="1542">
        <f>37814102722+94582265090</f>
        <v>132396367812</v>
      </c>
      <c r="F176" s="1542">
        <f>37814102722+94582265090</f>
        <v>132396367812</v>
      </c>
      <c r="G176" s="1542">
        <v>0</v>
      </c>
      <c r="H176" s="1543">
        <v>0</v>
      </c>
    </row>
    <row r="177" spans="1:8" ht="47.25" customHeight="1" x14ac:dyDescent="0.3">
      <c r="A177" s="1539">
        <v>2401060031</v>
      </c>
      <c r="B177" s="1540">
        <v>10</v>
      </c>
      <c r="C177" s="1541" t="s">
        <v>185</v>
      </c>
      <c r="D177" s="1542">
        <v>11348399141</v>
      </c>
      <c r="E177" s="1542">
        <v>0</v>
      </c>
      <c r="F177" s="1542">
        <v>0</v>
      </c>
      <c r="G177" s="1542">
        <v>0</v>
      </c>
      <c r="H177" s="1543">
        <v>0</v>
      </c>
    </row>
    <row r="178" spans="1:8" ht="45.75" customHeight="1" x14ac:dyDescent="0.3">
      <c r="A178" s="1539">
        <v>240160031</v>
      </c>
      <c r="B178" s="1540">
        <v>20</v>
      </c>
      <c r="C178" s="1541" t="s">
        <v>185</v>
      </c>
      <c r="D178" s="1544">
        <v>50000000000</v>
      </c>
      <c r="E178" s="1542">
        <v>0</v>
      </c>
      <c r="F178" s="1542">
        <v>0</v>
      </c>
      <c r="G178" s="1542">
        <v>0</v>
      </c>
      <c r="H178" s="1543">
        <v>0</v>
      </c>
    </row>
    <row r="179" spans="1:8" ht="13.5" customHeight="1" x14ac:dyDescent="0.3">
      <c r="A179" s="1539">
        <v>2404</v>
      </c>
      <c r="B179" s="1540"/>
      <c r="C179" s="1541" t="s">
        <v>186</v>
      </c>
      <c r="D179" s="1542">
        <f>+D180</f>
        <v>123854526966</v>
      </c>
      <c r="E179" s="1542">
        <f>+E180</f>
        <v>105539312703</v>
      </c>
      <c r="F179" s="1542">
        <f>+F180</f>
        <v>103658862935</v>
      </c>
      <c r="G179" s="1542">
        <f>+G180</f>
        <v>59332736723.709999</v>
      </c>
      <c r="H179" s="1543">
        <f>+H180</f>
        <v>59332736723.709999</v>
      </c>
    </row>
    <row r="180" spans="1:8" ht="13.5" customHeight="1" x14ac:dyDescent="0.3">
      <c r="A180" s="1539">
        <v>24040600</v>
      </c>
      <c r="B180" s="1540"/>
      <c r="C180" s="1541" t="s">
        <v>78</v>
      </c>
      <c r="D180" s="1542">
        <f>SUM(D181:D183)</f>
        <v>123854526966</v>
      </c>
      <c r="E180" s="1542">
        <f>SUM(E181:E183)</f>
        <v>105539312703</v>
      </c>
      <c r="F180" s="1542">
        <f>SUM(F181:F183)</f>
        <v>103658862935</v>
      </c>
      <c r="G180" s="1542">
        <f>SUM(G181:G183)</f>
        <v>59332736723.709999</v>
      </c>
      <c r="H180" s="1543">
        <f>SUM(H181:H183)</f>
        <v>59332736723.709999</v>
      </c>
    </row>
    <row r="181" spans="1:8" ht="43.5" customHeight="1" x14ac:dyDescent="0.3">
      <c r="A181" s="1539">
        <v>240406001</v>
      </c>
      <c r="B181" s="1540">
        <v>10</v>
      </c>
      <c r="C181" s="1541" t="s">
        <v>89</v>
      </c>
      <c r="D181" s="1542">
        <v>25752084287</v>
      </c>
      <c r="E181" s="1542">
        <v>25627532993</v>
      </c>
      <c r="F181" s="1542">
        <v>25506945601</v>
      </c>
      <c r="G181" s="1542">
        <v>15501860115</v>
      </c>
      <c r="H181" s="1543">
        <v>15501860115</v>
      </c>
    </row>
    <row r="182" spans="1:8" ht="45" customHeight="1" x14ac:dyDescent="0.3">
      <c r="A182" s="1539">
        <v>240406001</v>
      </c>
      <c r="B182" s="1540">
        <v>13</v>
      </c>
      <c r="C182" s="1541" t="s">
        <v>89</v>
      </c>
      <c r="D182" s="1542">
        <v>30000000000</v>
      </c>
      <c r="E182" s="1542">
        <v>19549065863</v>
      </c>
      <c r="F182" s="1542">
        <v>18547075809</v>
      </c>
      <c r="G182" s="1544">
        <v>1697898140.71</v>
      </c>
      <c r="H182" s="1545">
        <v>1697898140.71</v>
      </c>
    </row>
    <row r="183" spans="1:8" ht="45" customHeight="1" x14ac:dyDescent="0.3">
      <c r="A183" s="1539">
        <v>240406001</v>
      </c>
      <c r="B183" s="1540">
        <v>20</v>
      </c>
      <c r="C183" s="1541" t="s">
        <v>89</v>
      </c>
      <c r="D183" s="1542">
        <v>68102442679</v>
      </c>
      <c r="E183" s="1542">
        <v>60362713847</v>
      </c>
      <c r="F183" s="1542">
        <v>59604841525</v>
      </c>
      <c r="G183" s="1544">
        <v>42132978468</v>
      </c>
      <c r="H183" s="1545">
        <v>42132978468</v>
      </c>
    </row>
    <row r="184" spans="1:8" ht="15.6" x14ac:dyDescent="0.3">
      <c r="A184" s="1539">
        <v>2405</v>
      </c>
      <c r="B184" s="1540"/>
      <c r="C184" s="1541" t="s">
        <v>187</v>
      </c>
      <c r="D184" s="1542">
        <f>+D185</f>
        <v>3500000000</v>
      </c>
      <c r="E184" s="1542">
        <f>+E185</f>
        <v>2438213185</v>
      </c>
      <c r="F184" s="1542">
        <f>+F185</f>
        <v>2438213185</v>
      </c>
      <c r="G184" s="1542">
        <f>+G185</f>
        <v>1590292977</v>
      </c>
      <c r="H184" s="1543">
        <f>+H185</f>
        <v>1590292977</v>
      </c>
    </row>
    <row r="185" spans="1:8" ht="16.5" customHeight="1" thickBot="1" x14ac:dyDescent="0.35">
      <c r="A185" s="1547">
        <v>24050600</v>
      </c>
      <c r="B185" s="1548"/>
      <c r="C185" s="1549" t="s">
        <v>78</v>
      </c>
      <c r="D185" s="1550">
        <f>+D196</f>
        <v>3500000000</v>
      </c>
      <c r="E185" s="1550">
        <f>+E196</f>
        <v>2438213185</v>
      </c>
      <c r="F185" s="1550">
        <f>+F196</f>
        <v>2438213185</v>
      </c>
      <c r="G185" s="1550">
        <f>+G196</f>
        <v>1590292977</v>
      </c>
      <c r="H185" s="1551">
        <f>+H196</f>
        <v>1590292977</v>
      </c>
    </row>
    <row r="186" spans="1:8" ht="6" customHeight="1" thickBot="1" x14ac:dyDescent="0.35">
      <c r="A186" s="1592"/>
      <c r="B186" s="1592"/>
      <c r="C186" s="1593"/>
      <c r="D186" s="1594"/>
      <c r="E186" s="1594"/>
      <c r="F186" s="1594"/>
      <c r="G186" s="1594"/>
      <c r="H186" s="1594"/>
    </row>
    <row r="187" spans="1:8" x14ac:dyDescent="0.3">
      <c r="A187" s="2040" t="s">
        <v>1</v>
      </c>
      <c r="B187" s="2041"/>
      <c r="C187" s="2041"/>
      <c r="D187" s="2041"/>
      <c r="E187" s="2041"/>
      <c r="F187" s="2041"/>
      <c r="G187" s="2041"/>
      <c r="H187" s="2042"/>
    </row>
    <row r="188" spans="1:8" ht="12" customHeight="1" x14ac:dyDescent="0.3">
      <c r="A188" s="2043" t="s">
        <v>115</v>
      </c>
      <c r="B188" s="2044"/>
      <c r="C188" s="2044"/>
      <c r="D188" s="2044"/>
      <c r="E188" s="2044"/>
      <c r="F188" s="2044"/>
      <c r="G188" s="2044"/>
      <c r="H188" s="2045"/>
    </row>
    <row r="189" spans="1:8" ht="1.5" hidden="1" customHeight="1" x14ac:dyDescent="0.3">
      <c r="A189" s="1510"/>
      <c r="H189" s="1511"/>
    </row>
    <row r="190" spans="1:8" ht="12" customHeight="1" x14ac:dyDescent="0.3">
      <c r="A190" s="1512" t="s">
        <v>0</v>
      </c>
      <c r="H190" s="1511"/>
    </row>
    <row r="191" spans="1:8" ht="2.25" hidden="1" customHeight="1" x14ac:dyDescent="0.3">
      <c r="A191" s="1510"/>
      <c r="H191" s="1513"/>
    </row>
    <row r="192" spans="1:8" ht="15.75" customHeight="1" thickBot="1" x14ac:dyDescent="0.35">
      <c r="A192" s="1510" t="s">
        <v>116</v>
      </c>
      <c r="C192" s="1508" t="s">
        <v>4</v>
      </c>
      <c r="E192" s="1509" t="str">
        <f>E128</f>
        <v>MES:</v>
      </c>
      <c r="F192" s="1509" t="str">
        <f>F7</f>
        <v>NOVIEMBRE</v>
      </c>
      <c r="G192" s="1509" t="str">
        <f>G167</f>
        <v xml:space="preserve">                                VIGENCIA FISCAL:      2017</v>
      </c>
      <c r="H192" s="1511"/>
    </row>
    <row r="193" spans="1:9" ht="3" hidden="1" customHeight="1" thickBot="1" x14ac:dyDescent="0.35">
      <c r="A193" s="1510"/>
      <c r="H193" s="1511"/>
    </row>
    <row r="194" spans="1:9" ht="15" customHeight="1" thickBot="1" x14ac:dyDescent="0.35">
      <c r="A194" s="1559"/>
      <c r="B194" s="1560"/>
      <c r="C194" s="1561"/>
      <c r="D194" s="1562"/>
      <c r="E194" s="1562"/>
      <c r="F194" s="1562"/>
      <c r="G194" s="1562"/>
      <c r="H194" s="1563"/>
    </row>
    <row r="195" spans="1:9" ht="27.75" customHeight="1" thickBot="1" x14ac:dyDescent="0.35">
      <c r="A195" s="1574" t="s">
        <v>119</v>
      </c>
      <c r="B195" s="1524"/>
      <c r="C195" s="1525" t="s">
        <v>120</v>
      </c>
      <c r="D195" s="1526" t="s">
        <v>121</v>
      </c>
      <c r="E195" s="1526" t="s">
        <v>122</v>
      </c>
      <c r="F195" s="1526" t="s">
        <v>123</v>
      </c>
      <c r="G195" s="1526" t="s">
        <v>124</v>
      </c>
      <c r="H195" s="1527" t="s">
        <v>125</v>
      </c>
    </row>
    <row r="196" spans="1:9" ht="37.5" customHeight="1" x14ac:dyDescent="0.3">
      <c r="A196" s="1539">
        <v>240506001</v>
      </c>
      <c r="B196" s="1540">
        <v>20</v>
      </c>
      <c r="C196" s="1536" t="s">
        <v>91</v>
      </c>
      <c r="D196" s="1542">
        <v>3500000000</v>
      </c>
      <c r="E196" s="1542">
        <v>2438213185</v>
      </c>
      <c r="F196" s="1542">
        <v>2438213185</v>
      </c>
      <c r="G196" s="1542">
        <v>1590292977</v>
      </c>
      <c r="H196" s="1543">
        <v>1590292977</v>
      </c>
    </row>
    <row r="197" spans="1:9" ht="29.25" customHeight="1" x14ac:dyDescent="0.3">
      <c r="A197" s="1539">
        <v>2499</v>
      </c>
      <c r="B197" s="1540"/>
      <c r="C197" s="1541" t="s">
        <v>188</v>
      </c>
      <c r="D197" s="1542">
        <f>+D198</f>
        <v>52743745324</v>
      </c>
      <c r="E197" s="1542">
        <f>+E198</f>
        <v>47745226394.220001</v>
      </c>
      <c r="F197" s="1542">
        <f>+F198</f>
        <v>44785050895.220001</v>
      </c>
      <c r="G197" s="1542">
        <f>+G198</f>
        <v>24269314729.799999</v>
      </c>
      <c r="H197" s="1543">
        <f>+H198</f>
        <v>24269314729.799999</v>
      </c>
    </row>
    <row r="198" spans="1:9" ht="16.5" customHeight="1" x14ac:dyDescent="0.3">
      <c r="A198" s="1539">
        <v>24990600</v>
      </c>
      <c r="B198" s="1540"/>
      <c r="C198" s="1541" t="s">
        <v>78</v>
      </c>
      <c r="D198" s="1542">
        <f>SUM(D199:D205)</f>
        <v>52743745324</v>
      </c>
      <c r="E198" s="1542">
        <f>SUM(E199:E205)</f>
        <v>47745226394.220001</v>
      </c>
      <c r="F198" s="1542">
        <f>SUM(F199:F205)</f>
        <v>44785050895.220001</v>
      </c>
      <c r="G198" s="1542">
        <f>SUM(G199:G205)</f>
        <v>24269314729.799999</v>
      </c>
      <c r="H198" s="1543">
        <f>SUM(H199:H205)</f>
        <v>24269314729.799999</v>
      </c>
    </row>
    <row r="199" spans="1:9" ht="29.25" customHeight="1" x14ac:dyDescent="0.3">
      <c r="A199" s="1539">
        <v>249906001</v>
      </c>
      <c r="B199" s="1540">
        <v>10</v>
      </c>
      <c r="C199" s="1541" t="s">
        <v>95</v>
      </c>
      <c r="D199" s="1542">
        <v>3796516572</v>
      </c>
      <c r="E199" s="1542">
        <v>3685816965</v>
      </c>
      <c r="F199" s="1542">
        <v>1995921965</v>
      </c>
      <c r="G199" s="1542">
        <v>467972600</v>
      </c>
      <c r="H199" s="1543">
        <v>467972600</v>
      </c>
    </row>
    <row r="200" spans="1:9" ht="33.75" customHeight="1" x14ac:dyDescent="0.3">
      <c r="A200" s="1539">
        <v>249906001</v>
      </c>
      <c r="B200" s="1540">
        <v>13</v>
      </c>
      <c r="C200" s="1541" t="s">
        <v>95</v>
      </c>
      <c r="D200" s="1542">
        <v>5000000000</v>
      </c>
      <c r="E200" s="1542">
        <v>1337237708</v>
      </c>
      <c r="F200" s="1542">
        <v>1113078028</v>
      </c>
      <c r="G200" s="1542">
        <v>547313363</v>
      </c>
      <c r="H200" s="1543">
        <v>547313363</v>
      </c>
    </row>
    <row r="201" spans="1:9" ht="32.25" customHeight="1" x14ac:dyDescent="0.3">
      <c r="A201" s="1539">
        <v>249906001</v>
      </c>
      <c r="B201" s="1540">
        <v>20</v>
      </c>
      <c r="C201" s="1541" t="s">
        <v>95</v>
      </c>
      <c r="D201" s="1542">
        <v>15789524800</v>
      </c>
      <c r="E201" s="1542">
        <v>15441326340</v>
      </c>
      <c r="F201" s="1542">
        <v>15391326340</v>
      </c>
      <c r="G201" s="1542">
        <v>4144507809</v>
      </c>
      <c r="H201" s="1543">
        <v>4144507809</v>
      </c>
    </row>
    <row r="202" spans="1:9" ht="47.4" customHeight="1" x14ac:dyDescent="0.3">
      <c r="A202" s="1539">
        <v>249906002</v>
      </c>
      <c r="B202" s="1540">
        <v>20</v>
      </c>
      <c r="C202" s="1541" t="s">
        <v>189</v>
      </c>
      <c r="D202" s="1542">
        <v>58000000</v>
      </c>
      <c r="E202" s="1542">
        <v>44295903</v>
      </c>
      <c r="F202" s="1542">
        <v>26195903</v>
      </c>
      <c r="G202" s="1542">
        <v>19820903</v>
      </c>
      <c r="H202" s="1543">
        <v>19820903</v>
      </c>
    </row>
    <row r="203" spans="1:9" ht="51" customHeight="1" x14ac:dyDescent="0.3">
      <c r="A203" s="1539">
        <v>249906002</v>
      </c>
      <c r="B203" s="1540">
        <v>21</v>
      </c>
      <c r="C203" s="1541" t="s">
        <v>189</v>
      </c>
      <c r="D203" s="1542">
        <v>192000000</v>
      </c>
      <c r="E203" s="1542">
        <v>141626477</v>
      </c>
      <c r="F203" s="1542">
        <v>42245000</v>
      </c>
      <c r="G203" s="1542">
        <v>0</v>
      </c>
      <c r="H203" s="1543">
        <v>0</v>
      </c>
    </row>
    <row r="204" spans="1:9" ht="61.8" customHeight="1" x14ac:dyDescent="0.3">
      <c r="A204" s="1539">
        <v>249906003</v>
      </c>
      <c r="B204" s="1540">
        <v>20</v>
      </c>
      <c r="C204" s="1541" t="s">
        <v>93</v>
      </c>
      <c r="D204" s="1542">
        <v>4000000000</v>
      </c>
      <c r="E204" s="1542">
        <v>3687217658.6599998</v>
      </c>
      <c r="F204" s="1542">
        <v>3650320352.6599998</v>
      </c>
      <c r="G204" s="1542">
        <v>2326532138.6300001</v>
      </c>
      <c r="H204" s="1543">
        <v>2326532138.6300001</v>
      </c>
    </row>
    <row r="205" spans="1:9" ht="43.2" customHeight="1" thickBot="1" x14ac:dyDescent="0.35">
      <c r="A205" s="1539">
        <v>249906004</v>
      </c>
      <c r="B205" s="1540">
        <v>20</v>
      </c>
      <c r="C205" s="1541" t="s">
        <v>190</v>
      </c>
      <c r="D205" s="1542">
        <v>23907703952</v>
      </c>
      <c r="E205" s="1542">
        <v>23407705342.560001</v>
      </c>
      <c r="F205" s="1542">
        <v>22565963306.560001</v>
      </c>
      <c r="G205" s="1542">
        <v>16763167916.17</v>
      </c>
      <c r="H205" s="1543">
        <v>16763167916.17</v>
      </c>
    </row>
    <row r="206" spans="1:9" ht="15" customHeight="1" thickBot="1" x14ac:dyDescent="0.35">
      <c r="A206" s="2046" t="s">
        <v>191</v>
      </c>
      <c r="B206" s="2047"/>
      <c r="C206" s="2048"/>
      <c r="D206" s="1595">
        <f>+D143+D139+D11</f>
        <v>2631242483304</v>
      </c>
      <c r="E206" s="1595">
        <f>+E143+E139+E11</f>
        <v>2146494076858.55</v>
      </c>
      <c r="F206" s="1595">
        <f>+F143+F139+F11</f>
        <v>2136609749113.24</v>
      </c>
      <c r="G206" s="1595">
        <f>+G143+G139+G11</f>
        <v>1579620242562.3601</v>
      </c>
      <c r="H206" s="1596">
        <f>+H143+H139+H11</f>
        <v>1194789451688.3601</v>
      </c>
    </row>
    <row r="207" spans="1:9" ht="12" customHeight="1" x14ac:dyDescent="0.3">
      <c r="A207" s="1597"/>
      <c r="B207" s="1520"/>
      <c r="C207" s="1521"/>
      <c r="D207" s="1522"/>
      <c r="E207" s="1598"/>
      <c r="F207" s="1599"/>
      <c r="G207" s="1599"/>
      <c r="H207" s="1523"/>
    </row>
    <row r="208" spans="1:9" ht="17.25" customHeight="1" x14ac:dyDescent="0.3">
      <c r="A208" s="1600" t="s">
        <v>275</v>
      </c>
      <c r="B208" s="1601"/>
      <c r="C208" s="1602"/>
      <c r="D208" s="1603"/>
      <c r="E208" s="1603"/>
      <c r="F208" s="1604"/>
      <c r="G208" s="1604"/>
      <c r="H208" s="1605"/>
      <c r="I208" s="1601"/>
    </row>
    <row r="209" spans="1:9" ht="15.75" customHeight="1" x14ac:dyDescent="0.3">
      <c r="A209" s="1600" t="s">
        <v>276</v>
      </c>
      <c r="B209" s="1601"/>
      <c r="C209" s="1602"/>
      <c r="D209" s="1603"/>
      <c r="E209" s="1603"/>
      <c r="F209" s="1604"/>
      <c r="G209" s="1604"/>
      <c r="H209" s="1605"/>
      <c r="I209" s="1601"/>
    </row>
    <row r="210" spans="1:9" ht="18" customHeight="1" x14ac:dyDescent="0.3">
      <c r="A210" s="1600" t="s">
        <v>265</v>
      </c>
      <c r="B210" s="1601"/>
      <c r="C210" s="1602"/>
      <c r="D210" s="1603"/>
      <c r="E210" s="1603"/>
      <c r="F210" s="1604"/>
      <c r="G210" s="1604"/>
      <c r="H210" s="1605"/>
      <c r="I210" s="1601"/>
    </row>
    <row r="211" spans="1:9" ht="17.25" customHeight="1" x14ac:dyDescent="0.3">
      <c r="A211" s="1600" t="s">
        <v>288</v>
      </c>
      <c r="B211" s="1601"/>
      <c r="C211" s="1602"/>
      <c r="D211" s="1603"/>
      <c r="E211" s="1603"/>
      <c r="F211" s="1604"/>
      <c r="G211" s="1604"/>
      <c r="H211" s="1605"/>
      <c r="I211" s="1601"/>
    </row>
    <row r="212" spans="1:9" ht="19.5" customHeight="1" x14ac:dyDescent="0.3">
      <c r="A212" s="1600" t="s">
        <v>277</v>
      </c>
      <c r="B212" s="1601"/>
      <c r="C212" s="1602"/>
      <c r="D212" s="1603"/>
      <c r="E212" s="1603"/>
      <c r="F212" s="1604"/>
      <c r="G212" s="1604"/>
      <c r="H212" s="1605"/>
      <c r="I212" s="1601"/>
    </row>
    <row r="213" spans="1:9" ht="18" customHeight="1" x14ac:dyDescent="0.3">
      <c r="A213" s="1600" t="s">
        <v>287</v>
      </c>
      <c r="B213" s="1601"/>
      <c r="C213" s="1602"/>
      <c r="D213" s="1603"/>
      <c r="E213" s="1603"/>
      <c r="F213" s="1604"/>
      <c r="G213" s="1604"/>
      <c r="H213" s="1605"/>
      <c r="I213" s="1601"/>
    </row>
    <row r="214" spans="1:9" ht="17.25" customHeight="1" x14ac:dyDescent="0.3">
      <c r="A214" s="1600" t="s">
        <v>278</v>
      </c>
      <c r="B214" s="1601"/>
      <c r="C214" s="1602"/>
      <c r="D214" s="1603"/>
      <c r="E214" s="1603"/>
      <c r="F214" s="1604"/>
      <c r="G214" s="1604"/>
      <c r="H214" s="1605"/>
      <c r="I214" s="1601"/>
    </row>
    <row r="215" spans="1:9" ht="19.5" customHeight="1" x14ac:dyDescent="0.3">
      <c r="A215" s="1600" t="s">
        <v>279</v>
      </c>
      <c r="B215" s="1601"/>
      <c r="C215" s="1602"/>
      <c r="D215" s="1603"/>
      <c r="E215" s="1603"/>
      <c r="F215" s="1604"/>
      <c r="G215" s="1604"/>
      <c r="H215" s="1605"/>
      <c r="I215" s="1601"/>
    </row>
    <row r="216" spans="1:9" ht="19.5" customHeight="1" x14ac:dyDescent="0.3">
      <c r="A216" s="1600" t="s">
        <v>280</v>
      </c>
      <c r="B216" s="1601"/>
      <c r="C216" s="1602"/>
      <c r="D216" s="1603"/>
      <c r="E216" s="1603"/>
      <c r="F216" s="1604"/>
      <c r="G216" s="1604"/>
      <c r="H216" s="1605"/>
      <c r="I216" s="1601"/>
    </row>
    <row r="217" spans="1:9" ht="19.5" customHeight="1" x14ac:dyDescent="0.3">
      <c r="A217" s="1600" t="s">
        <v>286</v>
      </c>
      <c r="B217" s="1601"/>
      <c r="C217" s="1602"/>
      <c r="D217" s="1603"/>
      <c r="E217" s="1603"/>
      <c r="F217" s="1604"/>
      <c r="G217" s="1604"/>
      <c r="H217" s="1605"/>
      <c r="I217" s="1601"/>
    </row>
    <row r="218" spans="1:9" ht="19.5" customHeight="1" x14ac:dyDescent="0.3">
      <c r="A218" s="1600" t="s">
        <v>285</v>
      </c>
      <c r="B218" s="1601"/>
      <c r="C218" s="1602"/>
      <c r="D218" s="1603"/>
      <c r="E218" s="1603"/>
      <c r="F218" s="1604"/>
      <c r="G218" s="1604"/>
      <c r="H218" s="1605"/>
      <c r="I218" s="1601"/>
    </row>
    <row r="219" spans="1:9" ht="19.5" customHeight="1" x14ac:dyDescent="0.3">
      <c r="A219" s="1600"/>
      <c r="B219" s="1601"/>
      <c r="C219" s="1602"/>
      <c r="D219" s="1603"/>
      <c r="E219" s="1603"/>
      <c r="F219" s="1604"/>
      <c r="G219" s="1604"/>
      <c r="H219" s="1605"/>
      <c r="I219" s="1601"/>
    </row>
    <row r="220" spans="1:9" ht="2.25" customHeight="1" x14ac:dyDescent="0.3">
      <c r="A220" s="1510"/>
      <c r="F220" s="1594"/>
      <c r="G220" s="1594"/>
      <c r="H220" s="1511"/>
    </row>
    <row r="221" spans="1:9" ht="0.75" hidden="1" customHeight="1" x14ac:dyDescent="0.3">
      <c r="A221" s="1510"/>
      <c r="F221" s="1594"/>
      <c r="G221" s="1594"/>
      <c r="H221" s="1511"/>
    </row>
    <row r="222" spans="1:9" ht="0.75" hidden="1" customHeight="1" x14ac:dyDescent="0.3">
      <c r="A222" s="1510"/>
      <c r="F222" s="1594"/>
      <c r="G222" s="1594"/>
      <c r="H222" s="1511"/>
    </row>
    <row r="223" spans="1:9" ht="0.75" hidden="1" customHeight="1" x14ac:dyDescent="0.3">
      <c r="A223" s="1510"/>
      <c r="F223" s="1594"/>
      <c r="G223" s="1594"/>
      <c r="H223" s="1511"/>
    </row>
    <row r="224" spans="1:9" ht="0.75" customHeight="1" x14ac:dyDescent="0.3">
      <c r="A224" s="1510"/>
      <c r="F224" s="1594"/>
      <c r="G224" s="1594"/>
      <c r="H224" s="1511"/>
    </row>
    <row r="225" spans="1:8" ht="45.75" customHeight="1" x14ac:dyDescent="0.3">
      <c r="A225" s="1510"/>
      <c r="F225" s="1594"/>
      <c r="G225" s="1594"/>
      <c r="H225" s="1511"/>
    </row>
    <row r="226" spans="1:8" ht="5.25" customHeight="1" x14ac:dyDescent="0.3">
      <c r="A226" s="1510"/>
      <c r="C226" s="1508" t="s">
        <v>192</v>
      </c>
      <c r="D226" s="1606"/>
      <c r="E226" s="1507"/>
      <c r="F226" s="1594" t="s">
        <v>193</v>
      </c>
      <c r="G226" s="1594"/>
      <c r="H226" s="1511"/>
    </row>
    <row r="227" spans="1:8" x14ac:dyDescent="0.3">
      <c r="A227" s="1512"/>
      <c r="C227" s="1607" t="s">
        <v>281</v>
      </c>
      <c r="D227" s="1507"/>
      <c r="E227" s="1606"/>
      <c r="F227" s="1608" t="s">
        <v>195</v>
      </c>
      <c r="H227" s="1511"/>
    </row>
    <row r="228" spans="1:8" x14ac:dyDescent="0.3">
      <c r="A228" s="1512"/>
      <c r="C228" s="1607" t="s">
        <v>282</v>
      </c>
      <c r="D228" s="1606"/>
      <c r="E228" s="1507"/>
      <c r="F228" s="1608" t="s">
        <v>197</v>
      </c>
      <c r="H228" s="1609"/>
    </row>
    <row r="229" spans="1:8" x14ac:dyDescent="0.3">
      <c r="A229" s="1512"/>
      <c r="C229" s="1607"/>
      <c r="D229" s="1507"/>
      <c r="E229" s="1507"/>
      <c r="F229" s="1608"/>
      <c r="H229" s="1609"/>
    </row>
    <row r="230" spans="1:8" ht="16.5" hidden="1" customHeight="1" x14ac:dyDescent="0.3">
      <c r="A230" s="1510"/>
      <c r="D230" s="1608"/>
      <c r="H230" s="1511"/>
    </row>
    <row r="231" spans="1:8" ht="16.5" hidden="1" customHeight="1" x14ac:dyDescent="0.3">
      <c r="A231" s="1510"/>
      <c r="D231" s="1608"/>
      <c r="E231" s="1507"/>
      <c r="H231" s="1511"/>
    </row>
    <row r="232" spans="1:8" ht="16.5" customHeight="1" x14ac:dyDescent="0.3">
      <c r="A232" s="1510"/>
      <c r="D232" s="1608"/>
      <c r="E232" s="1507"/>
      <c r="H232" s="1511"/>
    </row>
    <row r="233" spans="1:8" x14ac:dyDescent="0.3">
      <c r="A233" s="1510"/>
      <c r="D233" s="1608"/>
      <c r="E233" s="1507"/>
      <c r="H233" s="1511"/>
    </row>
    <row r="234" spans="1:8" ht="2.25" customHeight="1" x14ac:dyDescent="0.3">
      <c r="A234" s="1510"/>
      <c r="D234" s="1608"/>
      <c r="E234" s="1507"/>
      <c r="H234" s="1511"/>
    </row>
    <row r="235" spans="1:8" x14ac:dyDescent="0.3">
      <c r="A235" s="1510"/>
      <c r="C235" s="1610" t="s">
        <v>193</v>
      </c>
      <c r="D235" s="1608" t="s">
        <v>193</v>
      </c>
      <c r="E235" s="1507"/>
      <c r="F235" s="1608" t="s">
        <v>193</v>
      </c>
      <c r="H235" s="1511"/>
    </row>
    <row r="236" spans="1:8" ht="12.75" customHeight="1" x14ac:dyDescent="0.3">
      <c r="A236" s="1510"/>
      <c r="C236" s="1607" t="s">
        <v>198</v>
      </c>
      <c r="D236" s="1608" t="s">
        <v>199</v>
      </c>
      <c r="E236" s="1507"/>
      <c r="F236" s="1608" t="s">
        <v>110</v>
      </c>
      <c r="H236" s="1511"/>
    </row>
    <row r="237" spans="1:8" ht="17.25" customHeight="1" thickBot="1" x14ac:dyDescent="0.35">
      <c r="A237" s="1514"/>
      <c r="B237" s="1515"/>
      <c r="C237" s="1611" t="s">
        <v>200</v>
      </c>
      <c r="D237" s="1612" t="s">
        <v>201</v>
      </c>
      <c r="E237" s="1515"/>
      <c r="F237" s="1612" t="s">
        <v>202</v>
      </c>
      <c r="G237" s="1517"/>
      <c r="H237" s="1518"/>
    </row>
    <row r="238" spans="1:8" x14ac:dyDescent="0.3">
      <c r="E238" s="1613"/>
    </row>
  </sheetData>
  <mergeCells count="36">
    <mergeCell ref="A123:H123"/>
    <mergeCell ref="A124:H124"/>
    <mergeCell ref="A162:H162"/>
    <mergeCell ref="A163:H163"/>
    <mergeCell ref="A2:H2"/>
    <mergeCell ref="A3:H3"/>
    <mergeCell ref="A49:H49"/>
    <mergeCell ref="A50:H50"/>
    <mergeCell ref="A83:H83"/>
    <mergeCell ref="A84:H84"/>
    <mergeCell ref="FJ163:FQ163"/>
    <mergeCell ref="FR163:FY163"/>
    <mergeCell ref="FZ163:GG163"/>
    <mergeCell ref="CP163:CW163"/>
    <mergeCell ref="CX163:DE163"/>
    <mergeCell ref="DF163:DM163"/>
    <mergeCell ref="DN163:DU163"/>
    <mergeCell ref="DV163:EC163"/>
    <mergeCell ref="ED163:EK163"/>
    <mergeCell ref="FB163:FI163"/>
    <mergeCell ref="A187:H187"/>
    <mergeCell ref="A188:H188"/>
    <mergeCell ref="A206:C206"/>
    <mergeCell ref="EL163:ES163"/>
    <mergeCell ref="ET163:FA163"/>
    <mergeCell ref="AT163:BA163"/>
    <mergeCell ref="BB163:BI163"/>
    <mergeCell ref="BJ163:BQ163"/>
    <mergeCell ref="BR163:BY163"/>
    <mergeCell ref="BZ163:CG163"/>
    <mergeCell ref="CH163:CO163"/>
    <mergeCell ref="J163:M163"/>
    <mergeCell ref="N163:U163"/>
    <mergeCell ref="V163:AC163"/>
    <mergeCell ref="AD163:AK163"/>
    <mergeCell ref="AL163:AS163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2" max="7" man="1"/>
    <brk id="122" max="16383" man="1"/>
    <brk id="160" max="7" man="1"/>
    <brk id="185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Y248"/>
  <sheetViews>
    <sheetView zoomScaleNormal="100" workbookViewId="0">
      <selection activeCell="A168" sqref="A168"/>
    </sheetView>
  </sheetViews>
  <sheetFormatPr baseColWidth="10" defaultColWidth="11.44140625" defaultRowHeight="14.4" x14ac:dyDescent="0.3"/>
  <cols>
    <col min="1" max="1" width="15.44140625" style="1886" customWidth="1"/>
    <col min="2" max="2" width="3.88671875" style="1886" customWidth="1"/>
    <col min="3" max="3" width="49.88671875" style="1887" customWidth="1"/>
    <col min="4" max="4" width="22.5546875" style="1888" customWidth="1"/>
    <col min="5" max="5" width="23" style="1888" customWidth="1"/>
    <col min="6" max="6" width="22.88671875" style="1888" customWidth="1"/>
    <col min="7" max="7" width="23.44140625" style="1888" customWidth="1"/>
    <col min="8" max="8" width="29.21875" style="1888" customWidth="1"/>
    <col min="9" max="9" width="13.88671875" style="1886" customWidth="1"/>
    <col min="10" max="256" width="11.44140625" style="1886"/>
    <col min="257" max="257" width="15.44140625" style="1886" customWidth="1"/>
    <col min="258" max="258" width="3.88671875" style="1886" customWidth="1"/>
    <col min="259" max="259" width="49.88671875" style="1886" customWidth="1"/>
    <col min="260" max="260" width="22.5546875" style="1886" customWidth="1"/>
    <col min="261" max="261" width="23" style="1886" customWidth="1"/>
    <col min="262" max="262" width="22.88671875" style="1886" customWidth="1"/>
    <col min="263" max="263" width="23.44140625" style="1886" customWidth="1"/>
    <col min="264" max="264" width="29.21875" style="1886" customWidth="1"/>
    <col min="265" max="265" width="13.88671875" style="1886" customWidth="1"/>
    <col min="266" max="512" width="11.44140625" style="1886"/>
    <col min="513" max="513" width="15.44140625" style="1886" customWidth="1"/>
    <col min="514" max="514" width="3.88671875" style="1886" customWidth="1"/>
    <col min="515" max="515" width="49.88671875" style="1886" customWidth="1"/>
    <col min="516" max="516" width="22.5546875" style="1886" customWidth="1"/>
    <col min="517" max="517" width="23" style="1886" customWidth="1"/>
    <col min="518" max="518" width="22.88671875" style="1886" customWidth="1"/>
    <col min="519" max="519" width="23.44140625" style="1886" customWidth="1"/>
    <col min="520" max="520" width="29.21875" style="1886" customWidth="1"/>
    <col min="521" max="521" width="13.88671875" style="1886" customWidth="1"/>
    <col min="522" max="768" width="11.44140625" style="1886"/>
    <col min="769" max="769" width="15.44140625" style="1886" customWidth="1"/>
    <col min="770" max="770" width="3.88671875" style="1886" customWidth="1"/>
    <col min="771" max="771" width="49.88671875" style="1886" customWidth="1"/>
    <col min="772" max="772" width="22.5546875" style="1886" customWidth="1"/>
    <col min="773" max="773" width="23" style="1886" customWidth="1"/>
    <col min="774" max="774" width="22.88671875" style="1886" customWidth="1"/>
    <col min="775" max="775" width="23.44140625" style="1886" customWidth="1"/>
    <col min="776" max="776" width="29.21875" style="1886" customWidth="1"/>
    <col min="777" max="777" width="13.88671875" style="1886" customWidth="1"/>
    <col min="778" max="1024" width="11.44140625" style="1886"/>
    <col min="1025" max="1025" width="15.44140625" style="1886" customWidth="1"/>
    <col min="1026" max="1026" width="3.88671875" style="1886" customWidth="1"/>
    <col min="1027" max="1027" width="49.88671875" style="1886" customWidth="1"/>
    <col min="1028" max="1028" width="22.5546875" style="1886" customWidth="1"/>
    <col min="1029" max="1029" width="23" style="1886" customWidth="1"/>
    <col min="1030" max="1030" width="22.88671875" style="1886" customWidth="1"/>
    <col min="1031" max="1031" width="23.44140625" style="1886" customWidth="1"/>
    <col min="1032" max="1032" width="29.21875" style="1886" customWidth="1"/>
    <col min="1033" max="1033" width="13.88671875" style="1886" customWidth="1"/>
    <col min="1034" max="1280" width="11.44140625" style="1886"/>
    <col min="1281" max="1281" width="15.44140625" style="1886" customWidth="1"/>
    <col min="1282" max="1282" width="3.88671875" style="1886" customWidth="1"/>
    <col min="1283" max="1283" width="49.88671875" style="1886" customWidth="1"/>
    <col min="1284" max="1284" width="22.5546875" style="1886" customWidth="1"/>
    <col min="1285" max="1285" width="23" style="1886" customWidth="1"/>
    <col min="1286" max="1286" width="22.88671875" style="1886" customWidth="1"/>
    <col min="1287" max="1287" width="23.44140625" style="1886" customWidth="1"/>
    <col min="1288" max="1288" width="29.21875" style="1886" customWidth="1"/>
    <col min="1289" max="1289" width="13.88671875" style="1886" customWidth="1"/>
    <col min="1290" max="1536" width="11.44140625" style="1886"/>
    <col min="1537" max="1537" width="15.44140625" style="1886" customWidth="1"/>
    <col min="1538" max="1538" width="3.88671875" style="1886" customWidth="1"/>
    <col min="1539" max="1539" width="49.88671875" style="1886" customWidth="1"/>
    <col min="1540" max="1540" width="22.5546875" style="1886" customWidth="1"/>
    <col min="1541" max="1541" width="23" style="1886" customWidth="1"/>
    <col min="1542" max="1542" width="22.88671875" style="1886" customWidth="1"/>
    <col min="1543" max="1543" width="23.44140625" style="1886" customWidth="1"/>
    <col min="1544" max="1544" width="29.21875" style="1886" customWidth="1"/>
    <col min="1545" max="1545" width="13.88671875" style="1886" customWidth="1"/>
    <col min="1546" max="1792" width="11.44140625" style="1886"/>
    <col min="1793" max="1793" width="15.44140625" style="1886" customWidth="1"/>
    <col min="1794" max="1794" width="3.88671875" style="1886" customWidth="1"/>
    <col min="1795" max="1795" width="49.88671875" style="1886" customWidth="1"/>
    <col min="1796" max="1796" width="22.5546875" style="1886" customWidth="1"/>
    <col min="1797" max="1797" width="23" style="1886" customWidth="1"/>
    <col min="1798" max="1798" width="22.88671875" style="1886" customWidth="1"/>
    <col min="1799" max="1799" width="23.44140625" style="1886" customWidth="1"/>
    <col min="1800" max="1800" width="29.21875" style="1886" customWidth="1"/>
    <col min="1801" max="1801" width="13.88671875" style="1886" customWidth="1"/>
    <col min="1802" max="2048" width="11.44140625" style="1886"/>
    <col min="2049" max="2049" width="15.44140625" style="1886" customWidth="1"/>
    <col min="2050" max="2050" width="3.88671875" style="1886" customWidth="1"/>
    <col min="2051" max="2051" width="49.88671875" style="1886" customWidth="1"/>
    <col min="2052" max="2052" width="22.5546875" style="1886" customWidth="1"/>
    <col min="2053" max="2053" width="23" style="1886" customWidth="1"/>
    <col min="2054" max="2054" width="22.88671875" style="1886" customWidth="1"/>
    <col min="2055" max="2055" width="23.44140625" style="1886" customWidth="1"/>
    <col min="2056" max="2056" width="29.21875" style="1886" customWidth="1"/>
    <col min="2057" max="2057" width="13.88671875" style="1886" customWidth="1"/>
    <col min="2058" max="2304" width="11.44140625" style="1886"/>
    <col min="2305" max="2305" width="15.44140625" style="1886" customWidth="1"/>
    <col min="2306" max="2306" width="3.88671875" style="1886" customWidth="1"/>
    <col min="2307" max="2307" width="49.88671875" style="1886" customWidth="1"/>
    <col min="2308" max="2308" width="22.5546875" style="1886" customWidth="1"/>
    <col min="2309" max="2309" width="23" style="1886" customWidth="1"/>
    <col min="2310" max="2310" width="22.88671875" style="1886" customWidth="1"/>
    <col min="2311" max="2311" width="23.44140625" style="1886" customWidth="1"/>
    <col min="2312" max="2312" width="29.21875" style="1886" customWidth="1"/>
    <col min="2313" max="2313" width="13.88671875" style="1886" customWidth="1"/>
    <col min="2314" max="2560" width="11.44140625" style="1886"/>
    <col min="2561" max="2561" width="15.44140625" style="1886" customWidth="1"/>
    <col min="2562" max="2562" width="3.88671875" style="1886" customWidth="1"/>
    <col min="2563" max="2563" width="49.88671875" style="1886" customWidth="1"/>
    <col min="2564" max="2564" width="22.5546875" style="1886" customWidth="1"/>
    <col min="2565" max="2565" width="23" style="1886" customWidth="1"/>
    <col min="2566" max="2566" width="22.88671875" style="1886" customWidth="1"/>
    <col min="2567" max="2567" width="23.44140625" style="1886" customWidth="1"/>
    <col min="2568" max="2568" width="29.21875" style="1886" customWidth="1"/>
    <col min="2569" max="2569" width="13.88671875" style="1886" customWidth="1"/>
    <col min="2570" max="2816" width="11.44140625" style="1886"/>
    <col min="2817" max="2817" width="15.44140625" style="1886" customWidth="1"/>
    <col min="2818" max="2818" width="3.88671875" style="1886" customWidth="1"/>
    <col min="2819" max="2819" width="49.88671875" style="1886" customWidth="1"/>
    <col min="2820" max="2820" width="22.5546875" style="1886" customWidth="1"/>
    <col min="2821" max="2821" width="23" style="1886" customWidth="1"/>
    <col min="2822" max="2822" width="22.88671875" style="1886" customWidth="1"/>
    <col min="2823" max="2823" width="23.44140625" style="1886" customWidth="1"/>
    <col min="2824" max="2824" width="29.21875" style="1886" customWidth="1"/>
    <col min="2825" max="2825" width="13.88671875" style="1886" customWidth="1"/>
    <col min="2826" max="3072" width="11.44140625" style="1886"/>
    <col min="3073" max="3073" width="15.44140625" style="1886" customWidth="1"/>
    <col min="3074" max="3074" width="3.88671875" style="1886" customWidth="1"/>
    <col min="3075" max="3075" width="49.88671875" style="1886" customWidth="1"/>
    <col min="3076" max="3076" width="22.5546875" style="1886" customWidth="1"/>
    <col min="3077" max="3077" width="23" style="1886" customWidth="1"/>
    <col min="3078" max="3078" width="22.88671875" style="1886" customWidth="1"/>
    <col min="3079" max="3079" width="23.44140625" style="1886" customWidth="1"/>
    <col min="3080" max="3080" width="29.21875" style="1886" customWidth="1"/>
    <col min="3081" max="3081" width="13.88671875" style="1886" customWidth="1"/>
    <col min="3082" max="3328" width="11.44140625" style="1886"/>
    <col min="3329" max="3329" width="15.44140625" style="1886" customWidth="1"/>
    <col min="3330" max="3330" width="3.88671875" style="1886" customWidth="1"/>
    <col min="3331" max="3331" width="49.88671875" style="1886" customWidth="1"/>
    <col min="3332" max="3332" width="22.5546875" style="1886" customWidth="1"/>
    <col min="3333" max="3333" width="23" style="1886" customWidth="1"/>
    <col min="3334" max="3334" width="22.88671875" style="1886" customWidth="1"/>
    <col min="3335" max="3335" width="23.44140625" style="1886" customWidth="1"/>
    <col min="3336" max="3336" width="29.21875" style="1886" customWidth="1"/>
    <col min="3337" max="3337" width="13.88671875" style="1886" customWidth="1"/>
    <col min="3338" max="3584" width="11.44140625" style="1886"/>
    <col min="3585" max="3585" width="15.44140625" style="1886" customWidth="1"/>
    <col min="3586" max="3586" width="3.88671875" style="1886" customWidth="1"/>
    <col min="3587" max="3587" width="49.88671875" style="1886" customWidth="1"/>
    <col min="3588" max="3588" width="22.5546875" style="1886" customWidth="1"/>
    <col min="3589" max="3589" width="23" style="1886" customWidth="1"/>
    <col min="3590" max="3590" width="22.88671875" style="1886" customWidth="1"/>
    <col min="3591" max="3591" width="23.44140625" style="1886" customWidth="1"/>
    <col min="3592" max="3592" width="29.21875" style="1886" customWidth="1"/>
    <col min="3593" max="3593" width="13.88671875" style="1886" customWidth="1"/>
    <col min="3594" max="3840" width="11.44140625" style="1886"/>
    <col min="3841" max="3841" width="15.44140625" style="1886" customWidth="1"/>
    <col min="3842" max="3842" width="3.88671875" style="1886" customWidth="1"/>
    <col min="3843" max="3843" width="49.88671875" style="1886" customWidth="1"/>
    <col min="3844" max="3844" width="22.5546875" style="1886" customWidth="1"/>
    <col min="3845" max="3845" width="23" style="1886" customWidth="1"/>
    <col min="3846" max="3846" width="22.88671875" style="1886" customWidth="1"/>
    <col min="3847" max="3847" width="23.44140625" style="1886" customWidth="1"/>
    <col min="3848" max="3848" width="29.21875" style="1886" customWidth="1"/>
    <col min="3849" max="3849" width="13.88671875" style="1886" customWidth="1"/>
    <col min="3850" max="4096" width="11.44140625" style="1886"/>
    <col min="4097" max="4097" width="15.44140625" style="1886" customWidth="1"/>
    <col min="4098" max="4098" width="3.88671875" style="1886" customWidth="1"/>
    <col min="4099" max="4099" width="49.88671875" style="1886" customWidth="1"/>
    <col min="4100" max="4100" width="22.5546875" style="1886" customWidth="1"/>
    <col min="4101" max="4101" width="23" style="1886" customWidth="1"/>
    <col min="4102" max="4102" width="22.88671875" style="1886" customWidth="1"/>
    <col min="4103" max="4103" width="23.44140625" style="1886" customWidth="1"/>
    <col min="4104" max="4104" width="29.21875" style="1886" customWidth="1"/>
    <col min="4105" max="4105" width="13.88671875" style="1886" customWidth="1"/>
    <col min="4106" max="4352" width="11.44140625" style="1886"/>
    <col min="4353" max="4353" width="15.44140625" style="1886" customWidth="1"/>
    <col min="4354" max="4354" width="3.88671875" style="1886" customWidth="1"/>
    <col min="4355" max="4355" width="49.88671875" style="1886" customWidth="1"/>
    <col min="4356" max="4356" width="22.5546875" style="1886" customWidth="1"/>
    <col min="4357" max="4357" width="23" style="1886" customWidth="1"/>
    <col min="4358" max="4358" width="22.88671875" style="1886" customWidth="1"/>
    <col min="4359" max="4359" width="23.44140625" style="1886" customWidth="1"/>
    <col min="4360" max="4360" width="29.21875" style="1886" customWidth="1"/>
    <col min="4361" max="4361" width="13.88671875" style="1886" customWidth="1"/>
    <col min="4362" max="4608" width="11.44140625" style="1886"/>
    <col min="4609" max="4609" width="15.44140625" style="1886" customWidth="1"/>
    <col min="4610" max="4610" width="3.88671875" style="1886" customWidth="1"/>
    <col min="4611" max="4611" width="49.88671875" style="1886" customWidth="1"/>
    <col min="4612" max="4612" width="22.5546875" style="1886" customWidth="1"/>
    <col min="4613" max="4613" width="23" style="1886" customWidth="1"/>
    <col min="4614" max="4614" width="22.88671875" style="1886" customWidth="1"/>
    <col min="4615" max="4615" width="23.44140625" style="1886" customWidth="1"/>
    <col min="4616" max="4616" width="29.21875" style="1886" customWidth="1"/>
    <col min="4617" max="4617" width="13.88671875" style="1886" customWidth="1"/>
    <col min="4618" max="4864" width="11.44140625" style="1886"/>
    <col min="4865" max="4865" width="15.44140625" style="1886" customWidth="1"/>
    <col min="4866" max="4866" width="3.88671875" style="1886" customWidth="1"/>
    <col min="4867" max="4867" width="49.88671875" style="1886" customWidth="1"/>
    <col min="4868" max="4868" width="22.5546875" style="1886" customWidth="1"/>
    <col min="4869" max="4869" width="23" style="1886" customWidth="1"/>
    <col min="4870" max="4870" width="22.88671875" style="1886" customWidth="1"/>
    <col min="4871" max="4871" width="23.44140625" style="1886" customWidth="1"/>
    <col min="4872" max="4872" width="29.21875" style="1886" customWidth="1"/>
    <col min="4873" max="4873" width="13.88671875" style="1886" customWidth="1"/>
    <col min="4874" max="5120" width="11.44140625" style="1886"/>
    <col min="5121" max="5121" width="15.44140625" style="1886" customWidth="1"/>
    <col min="5122" max="5122" width="3.88671875" style="1886" customWidth="1"/>
    <col min="5123" max="5123" width="49.88671875" style="1886" customWidth="1"/>
    <col min="5124" max="5124" width="22.5546875" style="1886" customWidth="1"/>
    <col min="5125" max="5125" width="23" style="1886" customWidth="1"/>
    <col min="5126" max="5126" width="22.88671875" style="1886" customWidth="1"/>
    <col min="5127" max="5127" width="23.44140625" style="1886" customWidth="1"/>
    <col min="5128" max="5128" width="29.21875" style="1886" customWidth="1"/>
    <col min="5129" max="5129" width="13.88671875" style="1886" customWidth="1"/>
    <col min="5130" max="5376" width="11.44140625" style="1886"/>
    <col min="5377" max="5377" width="15.44140625" style="1886" customWidth="1"/>
    <col min="5378" max="5378" width="3.88671875" style="1886" customWidth="1"/>
    <col min="5379" max="5379" width="49.88671875" style="1886" customWidth="1"/>
    <col min="5380" max="5380" width="22.5546875" style="1886" customWidth="1"/>
    <col min="5381" max="5381" width="23" style="1886" customWidth="1"/>
    <col min="5382" max="5382" width="22.88671875" style="1886" customWidth="1"/>
    <col min="5383" max="5383" width="23.44140625" style="1886" customWidth="1"/>
    <col min="5384" max="5384" width="29.21875" style="1886" customWidth="1"/>
    <col min="5385" max="5385" width="13.88671875" style="1886" customWidth="1"/>
    <col min="5386" max="5632" width="11.44140625" style="1886"/>
    <col min="5633" max="5633" width="15.44140625" style="1886" customWidth="1"/>
    <col min="5634" max="5634" width="3.88671875" style="1886" customWidth="1"/>
    <col min="5635" max="5635" width="49.88671875" style="1886" customWidth="1"/>
    <col min="5636" max="5636" width="22.5546875" style="1886" customWidth="1"/>
    <col min="5637" max="5637" width="23" style="1886" customWidth="1"/>
    <col min="5638" max="5638" width="22.88671875" style="1886" customWidth="1"/>
    <col min="5639" max="5639" width="23.44140625" style="1886" customWidth="1"/>
    <col min="5640" max="5640" width="29.21875" style="1886" customWidth="1"/>
    <col min="5641" max="5641" width="13.88671875" style="1886" customWidth="1"/>
    <col min="5642" max="5888" width="11.44140625" style="1886"/>
    <col min="5889" max="5889" width="15.44140625" style="1886" customWidth="1"/>
    <col min="5890" max="5890" width="3.88671875" style="1886" customWidth="1"/>
    <col min="5891" max="5891" width="49.88671875" style="1886" customWidth="1"/>
    <col min="5892" max="5892" width="22.5546875" style="1886" customWidth="1"/>
    <col min="5893" max="5893" width="23" style="1886" customWidth="1"/>
    <col min="5894" max="5894" width="22.88671875" style="1886" customWidth="1"/>
    <col min="5895" max="5895" width="23.44140625" style="1886" customWidth="1"/>
    <col min="5896" max="5896" width="29.21875" style="1886" customWidth="1"/>
    <col min="5897" max="5897" width="13.88671875" style="1886" customWidth="1"/>
    <col min="5898" max="6144" width="11.44140625" style="1886"/>
    <col min="6145" max="6145" width="15.44140625" style="1886" customWidth="1"/>
    <col min="6146" max="6146" width="3.88671875" style="1886" customWidth="1"/>
    <col min="6147" max="6147" width="49.88671875" style="1886" customWidth="1"/>
    <col min="6148" max="6148" width="22.5546875" style="1886" customWidth="1"/>
    <col min="6149" max="6149" width="23" style="1886" customWidth="1"/>
    <col min="6150" max="6150" width="22.88671875" style="1886" customWidth="1"/>
    <col min="6151" max="6151" width="23.44140625" style="1886" customWidth="1"/>
    <col min="6152" max="6152" width="29.21875" style="1886" customWidth="1"/>
    <col min="6153" max="6153" width="13.88671875" style="1886" customWidth="1"/>
    <col min="6154" max="6400" width="11.44140625" style="1886"/>
    <col min="6401" max="6401" width="15.44140625" style="1886" customWidth="1"/>
    <col min="6402" max="6402" width="3.88671875" style="1886" customWidth="1"/>
    <col min="6403" max="6403" width="49.88671875" style="1886" customWidth="1"/>
    <col min="6404" max="6404" width="22.5546875" style="1886" customWidth="1"/>
    <col min="6405" max="6405" width="23" style="1886" customWidth="1"/>
    <col min="6406" max="6406" width="22.88671875" style="1886" customWidth="1"/>
    <col min="6407" max="6407" width="23.44140625" style="1886" customWidth="1"/>
    <col min="6408" max="6408" width="29.21875" style="1886" customWidth="1"/>
    <col min="6409" max="6409" width="13.88671875" style="1886" customWidth="1"/>
    <col min="6410" max="6656" width="11.44140625" style="1886"/>
    <col min="6657" max="6657" width="15.44140625" style="1886" customWidth="1"/>
    <col min="6658" max="6658" width="3.88671875" style="1886" customWidth="1"/>
    <col min="6659" max="6659" width="49.88671875" style="1886" customWidth="1"/>
    <col min="6660" max="6660" width="22.5546875" style="1886" customWidth="1"/>
    <col min="6661" max="6661" width="23" style="1886" customWidth="1"/>
    <col min="6662" max="6662" width="22.88671875" style="1886" customWidth="1"/>
    <col min="6663" max="6663" width="23.44140625" style="1886" customWidth="1"/>
    <col min="6664" max="6664" width="29.21875" style="1886" customWidth="1"/>
    <col min="6665" max="6665" width="13.88671875" style="1886" customWidth="1"/>
    <col min="6666" max="6912" width="11.44140625" style="1886"/>
    <col min="6913" max="6913" width="15.44140625" style="1886" customWidth="1"/>
    <col min="6914" max="6914" width="3.88671875" style="1886" customWidth="1"/>
    <col min="6915" max="6915" width="49.88671875" style="1886" customWidth="1"/>
    <col min="6916" max="6916" width="22.5546875" style="1886" customWidth="1"/>
    <col min="6917" max="6917" width="23" style="1886" customWidth="1"/>
    <col min="6918" max="6918" width="22.88671875" style="1886" customWidth="1"/>
    <col min="6919" max="6919" width="23.44140625" style="1886" customWidth="1"/>
    <col min="6920" max="6920" width="29.21875" style="1886" customWidth="1"/>
    <col min="6921" max="6921" width="13.88671875" style="1886" customWidth="1"/>
    <col min="6922" max="7168" width="11.44140625" style="1886"/>
    <col min="7169" max="7169" width="15.44140625" style="1886" customWidth="1"/>
    <col min="7170" max="7170" width="3.88671875" style="1886" customWidth="1"/>
    <col min="7171" max="7171" width="49.88671875" style="1886" customWidth="1"/>
    <col min="7172" max="7172" width="22.5546875" style="1886" customWidth="1"/>
    <col min="7173" max="7173" width="23" style="1886" customWidth="1"/>
    <col min="7174" max="7174" width="22.88671875" style="1886" customWidth="1"/>
    <col min="7175" max="7175" width="23.44140625" style="1886" customWidth="1"/>
    <col min="7176" max="7176" width="29.21875" style="1886" customWidth="1"/>
    <col min="7177" max="7177" width="13.88671875" style="1886" customWidth="1"/>
    <col min="7178" max="7424" width="11.44140625" style="1886"/>
    <col min="7425" max="7425" width="15.44140625" style="1886" customWidth="1"/>
    <col min="7426" max="7426" width="3.88671875" style="1886" customWidth="1"/>
    <col min="7427" max="7427" width="49.88671875" style="1886" customWidth="1"/>
    <col min="7428" max="7428" width="22.5546875" style="1886" customWidth="1"/>
    <col min="7429" max="7429" width="23" style="1886" customWidth="1"/>
    <col min="7430" max="7430" width="22.88671875" style="1886" customWidth="1"/>
    <col min="7431" max="7431" width="23.44140625" style="1886" customWidth="1"/>
    <col min="7432" max="7432" width="29.21875" style="1886" customWidth="1"/>
    <col min="7433" max="7433" width="13.88671875" style="1886" customWidth="1"/>
    <col min="7434" max="7680" width="11.44140625" style="1886"/>
    <col min="7681" max="7681" width="15.44140625" style="1886" customWidth="1"/>
    <col min="7682" max="7682" width="3.88671875" style="1886" customWidth="1"/>
    <col min="7683" max="7683" width="49.88671875" style="1886" customWidth="1"/>
    <col min="7684" max="7684" width="22.5546875" style="1886" customWidth="1"/>
    <col min="7685" max="7685" width="23" style="1886" customWidth="1"/>
    <col min="7686" max="7686" width="22.88671875" style="1886" customWidth="1"/>
    <col min="7687" max="7687" width="23.44140625" style="1886" customWidth="1"/>
    <col min="7688" max="7688" width="29.21875" style="1886" customWidth="1"/>
    <col min="7689" max="7689" width="13.88671875" style="1886" customWidth="1"/>
    <col min="7690" max="7936" width="11.44140625" style="1886"/>
    <col min="7937" max="7937" width="15.44140625" style="1886" customWidth="1"/>
    <col min="7938" max="7938" width="3.88671875" style="1886" customWidth="1"/>
    <col min="7939" max="7939" width="49.88671875" style="1886" customWidth="1"/>
    <col min="7940" max="7940" width="22.5546875" style="1886" customWidth="1"/>
    <col min="7941" max="7941" width="23" style="1886" customWidth="1"/>
    <col min="7942" max="7942" width="22.88671875" style="1886" customWidth="1"/>
    <col min="7943" max="7943" width="23.44140625" style="1886" customWidth="1"/>
    <col min="7944" max="7944" width="29.21875" style="1886" customWidth="1"/>
    <col min="7945" max="7945" width="13.88671875" style="1886" customWidth="1"/>
    <col min="7946" max="8192" width="11.44140625" style="1886"/>
    <col min="8193" max="8193" width="15.44140625" style="1886" customWidth="1"/>
    <col min="8194" max="8194" width="3.88671875" style="1886" customWidth="1"/>
    <col min="8195" max="8195" width="49.88671875" style="1886" customWidth="1"/>
    <col min="8196" max="8196" width="22.5546875" style="1886" customWidth="1"/>
    <col min="8197" max="8197" width="23" style="1886" customWidth="1"/>
    <col min="8198" max="8198" width="22.88671875" style="1886" customWidth="1"/>
    <col min="8199" max="8199" width="23.44140625" style="1886" customWidth="1"/>
    <col min="8200" max="8200" width="29.21875" style="1886" customWidth="1"/>
    <col min="8201" max="8201" width="13.88671875" style="1886" customWidth="1"/>
    <col min="8202" max="8448" width="11.44140625" style="1886"/>
    <col min="8449" max="8449" width="15.44140625" style="1886" customWidth="1"/>
    <col min="8450" max="8450" width="3.88671875" style="1886" customWidth="1"/>
    <col min="8451" max="8451" width="49.88671875" style="1886" customWidth="1"/>
    <col min="8452" max="8452" width="22.5546875" style="1886" customWidth="1"/>
    <col min="8453" max="8453" width="23" style="1886" customWidth="1"/>
    <col min="8454" max="8454" width="22.88671875" style="1886" customWidth="1"/>
    <col min="8455" max="8455" width="23.44140625" style="1886" customWidth="1"/>
    <col min="8456" max="8456" width="29.21875" style="1886" customWidth="1"/>
    <col min="8457" max="8457" width="13.88671875" style="1886" customWidth="1"/>
    <col min="8458" max="8704" width="11.44140625" style="1886"/>
    <col min="8705" max="8705" width="15.44140625" style="1886" customWidth="1"/>
    <col min="8706" max="8706" width="3.88671875" style="1886" customWidth="1"/>
    <col min="8707" max="8707" width="49.88671875" style="1886" customWidth="1"/>
    <col min="8708" max="8708" width="22.5546875" style="1886" customWidth="1"/>
    <col min="8709" max="8709" width="23" style="1886" customWidth="1"/>
    <col min="8710" max="8710" width="22.88671875" style="1886" customWidth="1"/>
    <col min="8711" max="8711" width="23.44140625" style="1886" customWidth="1"/>
    <col min="8712" max="8712" width="29.21875" style="1886" customWidth="1"/>
    <col min="8713" max="8713" width="13.88671875" style="1886" customWidth="1"/>
    <col min="8714" max="8960" width="11.44140625" style="1886"/>
    <col min="8961" max="8961" width="15.44140625" style="1886" customWidth="1"/>
    <col min="8962" max="8962" width="3.88671875" style="1886" customWidth="1"/>
    <col min="8963" max="8963" width="49.88671875" style="1886" customWidth="1"/>
    <col min="8964" max="8964" width="22.5546875" style="1886" customWidth="1"/>
    <col min="8965" max="8965" width="23" style="1886" customWidth="1"/>
    <col min="8966" max="8966" width="22.88671875" style="1886" customWidth="1"/>
    <col min="8967" max="8967" width="23.44140625" style="1886" customWidth="1"/>
    <col min="8968" max="8968" width="29.21875" style="1886" customWidth="1"/>
    <col min="8969" max="8969" width="13.88671875" style="1886" customWidth="1"/>
    <col min="8970" max="9216" width="11.44140625" style="1886"/>
    <col min="9217" max="9217" width="15.44140625" style="1886" customWidth="1"/>
    <col min="9218" max="9218" width="3.88671875" style="1886" customWidth="1"/>
    <col min="9219" max="9219" width="49.88671875" style="1886" customWidth="1"/>
    <col min="9220" max="9220" width="22.5546875" style="1886" customWidth="1"/>
    <col min="9221" max="9221" width="23" style="1886" customWidth="1"/>
    <col min="9222" max="9222" width="22.88671875" style="1886" customWidth="1"/>
    <col min="9223" max="9223" width="23.44140625" style="1886" customWidth="1"/>
    <col min="9224" max="9224" width="29.21875" style="1886" customWidth="1"/>
    <col min="9225" max="9225" width="13.88671875" style="1886" customWidth="1"/>
    <col min="9226" max="9472" width="11.44140625" style="1886"/>
    <col min="9473" max="9473" width="15.44140625" style="1886" customWidth="1"/>
    <col min="9474" max="9474" width="3.88671875" style="1886" customWidth="1"/>
    <col min="9475" max="9475" width="49.88671875" style="1886" customWidth="1"/>
    <col min="9476" max="9476" width="22.5546875" style="1886" customWidth="1"/>
    <col min="9477" max="9477" width="23" style="1886" customWidth="1"/>
    <col min="9478" max="9478" width="22.88671875" style="1886" customWidth="1"/>
    <col min="9479" max="9479" width="23.44140625" style="1886" customWidth="1"/>
    <col min="9480" max="9480" width="29.21875" style="1886" customWidth="1"/>
    <col min="9481" max="9481" width="13.88671875" style="1886" customWidth="1"/>
    <col min="9482" max="9728" width="11.44140625" style="1886"/>
    <col min="9729" max="9729" width="15.44140625" style="1886" customWidth="1"/>
    <col min="9730" max="9730" width="3.88671875" style="1886" customWidth="1"/>
    <col min="9731" max="9731" width="49.88671875" style="1886" customWidth="1"/>
    <col min="9732" max="9732" width="22.5546875" style="1886" customWidth="1"/>
    <col min="9733" max="9733" width="23" style="1886" customWidth="1"/>
    <col min="9734" max="9734" width="22.88671875" style="1886" customWidth="1"/>
    <col min="9735" max="9735" width="23.44140625" style="1886" customWidth="1"/>
    <col min="9736" max="9736" width="29.21875" style="1886" customWidth="1"/>
    <col min="9737" max="9737" width="13.88671875" style="1886" customWidth="1"/>
    <col min="9738" max="9984" width="11.44140625" style="1886"/>
    <col min="9985" max="9985" width="15.44140625" style="1886" customWidth="1"/>
    <col min="9986" max="9986" width="3.88671875" style="1886" customWidth="1"/>
    <col min="9987" max="9987" width="49.88671875" style="1886" customWidth="1"/>
    <col min="9988" max="9988" width="22.5546875" style="1886" customWidth="1"/>
    <col min="9989" max="9989" width="23" style="1886" customWidth="1"/>
    <col min="9990" max="9990" width="22.88671875" style="1886" customWidth="1"/>
    <col min="9991" max="9991" width="23.44140625" style="1886" customWidth="1"/>
    <col min="9992" max="9992" width="29.21875" style="1886" customWidth="1"/>
    <col min="9993" max="9993" width="13.88671875" style="1886" customWidth="1"/>
    <col min="9994" max="10240" width="11.44140625" style="1886"/>
    <col min="10241" max="10241" width="15.44140625" style="1886" customWidth="1"/>
    <col min="10242" max="10242" width="3.88671875" style="1886" customWidth="1"/>
    <col min="10243" max="10243" width="49.88671875" style="1886" customWidth="1"/>
    <col min="10244" max="10244" width="22.5546875" style="1886" customWidth="1"/>
    <col min="10245" max="10245" width="23" style="1886" customWidth="1"/>
    <col min="10246" max="10246" width="22.88671875" style="1886" customWidth="1"/>
    <col min="10247" max="10247" width="23.44140625" style="1886" customWidth="1"/>
    <col min="10248" max="10248" width="29.21875" style="1886" customWidth="1"/>
    <col min="10249" max="10249" width="13.88671875" style="1886" customWidth="1"/>
    <col min="10250" max="10496" width="11.44140625" style="1886"/>
    <col min="10497" max="10497" width="15.44140625" style="1886" customWidth="1"/>
    <col min="10498" max="10498" width="3.88671875" style="1886" customWidth="1"/>
    <col min="10499" max="10499" width="49.88671875" style="1886" customWidth="1"/>
    <col min="10500" max="10500" width="22.5546875" style="1886" customWidth="1"/>
    <col min="10501" max="10501" width="23" style="1886" customWidth="1"/>
    <col min="10502" max="10502" width="22.88671875" style="1886" customWidth="1"/>
    <col min="10503" max="10503" width="23.44140625" style="1886" customWidth="1"/>
    <col min="10504" max="10504" width="29.21875" style="1886" customWidth="1"/>
    <col min="10505" max="10505" width="13.88671875" style="1886" customWidth="1"/>
    <col min="10506" max="10752" width="11.44140625" style="1886"/>
    <col min="10753" max="10753" width="15.44140625" style="1886" customWidth="1"/>
    <col min="10754" max="10754" width="3.88671875" style="1886" customWidth="1"/>
    <col min="10755" max="10755" width="49.88671875" style="1886" customWidth="1"/>
    <col min="10756" max="10756" width="22.5546875" style="1886" customWidth="1"/>
    <col min="10757" max="10757" width="23" style="1886" customWidth="1"/>
    <col min="10758" max="10758" width="22.88671875" style="1886" customWidth="1"/>
    <col min="10759" max="10759" width="23.44140625" style="1886" customWidth="1"/>
    <col min="10760" max="10760" width="29.21875" style="1886" customWidth="1"/>
    <col min="10761" max="10761" width="13.88671875" style="1886" customWidth="1"/>
    <col min="10762" max="11008" width="11.44140625" style="1886"/>
    <col min="11009" max="11009" width="15.44140625" style="1886" customWidth="1"/>
    <col min="11010" max="11010" width="3.88671875" style="1886" customWidth="1"/>
    <col min="11011" max="11011" width="49.88671875" style="1886" customWidth="1"/>
    <col min="11012" max="11012" width="22.5546875" style="1886" customWidth="1"/>
    <col min="11013" max="11013" width="23" style="1886" customWidth="1"/>
    <col min="11014" max="11014" width="22.88671875" style="1886" customWidth="1"/>
    <col min="11015" max="11015" width="23.44140625" style="1886" customWidth="1"/>
    <col min="11016" max="11016" width="29.21875" style="1886" customWidth="1"/>
    <col min="11017" max="11017" width="13.88671875" style="1886" customWidth="1"/>
    <col min="11018" max="11264" width="11.44140625" style="1886"/>
    <col min="11265" max="11265" width="15.44140625" style="1886" customWidth="1"/>
    <col min="11266" max="11266" width="3.88671875" style="1886" customWidth="1"/>
    <col min="11267" max="11267" width="49.88671875" style="1886" customWidth="1"/>
    <col min="11268" max="11268" width="22.5546875" style="1886" customWidth="1"/>
    <col min="11269" max="11269" width="23" style="1886" customWidth="1"/>
    <col min="11270" max="11270" width="22.88671875" style="1886" customWidth="1"/>
    <col min="11271" max="11271" width="23.44140625" style="1886" customWidth="1"/>
    <col min="11272" max="11272" width="29.21875" style="1886" customWidth="1"/>
    <col min="11273" max="11273" width="13.88671875" style="1886" customWidth="1"/>
    <col min="11274" max="11520" width="11.44140625" style="1886"/>
    <col min="11521" max="11521" width="15.44140625" style="1886" customWidth="1"/>
    <col min="11522" max="11522" width="3.88671875" style="1886" customWidth="1"/>
    <col min="11523" max="11523" width="49.88671875" style="1886" customWidth="1"/>
    <col min="11524" max="11524" width="22.5546875" style="1886" customWidth="1"/>
    <col min="11525" max="11525" width="23" style="1886" customWidth="1"/>
    <col min="11526" max="11526" width="22.88671875" style="1886" customWidth="1"/>
    <col min="11527" max="11527" width="23.44140625" style="1886" customWidth="1"/>
    <col min="11528" max="11528" width="29.21875" style="1886" customWidth="1"/>
    <col min="11529" max="11529" width="13.88671875" style="1886" customWidth="1"/>
    <col min="11530" max="11776" width="11.44140625" style="1886"/>
    <col min="11777" max="11777" width="15.44140625" style="1886" customWidth="1"/>
    <col min="11778" max="11778" width="3.88671875" style="1886" customWidth="1"/>
    <col min="11779" max="11779" width="49.88671875" style="1886" customWidth="1"/>
    <col min="11780" max="11780" width="22.5546875" style="1886" customWidth="1"/>
    <col min="11781" max="11781" width="23" style="1886" customWidth="1"/>
    <col min="11782" max="11782" width="22.88671875" style="1886" customWidth="1"/>
    <col min="11783" max="11783" width="23.44140625" style="1886" customWidth="1"/>
    <col min="11784" max="11784" width="29.21875" style="1886" customWidth="1"/>
    <col min="11785" max="11785" width="13.88671875" style="1886" customWidth="1"/>
    <col min="11786" max="12032" width="11.44140625" style="1886"/>
    <col min="12033" max="12033" width="15.44140625" style="1886" customWidth="1"/>
    <col min="12034" max="12034" width="3.88671875" style="1886" customWidth="1"/>
    <col min="12035" max="12035" width="49.88671875" style="1886" customWidth="1"/>
    <col min="12036" max="12036" width="22.5546875" style="1886" customWidth="1"/>
    <col min="12037" max="12037" width="23" style="1886" customWidth="1"/>
    <col min="12038" max="12038" width="22.88671875" style="1886" customWidth="1"/>
    <col min="12039" max="12039" width="23.44140625" style="1886" customWidth="1"/>
    <col min="12040" max="12040" width="29.21875" style="1886" customWidth="1"/>
    <col min="12041" max="12041" width="13.88671875" style="1886" customWidth="1"/>
    <col min="12042" max="12288" width="11.44140625" style="1886"/>
    <col min="12289" max="12289" width="15.44140625" style="1886" customWidth="1"/>
    <col min="12290" max="12290" width="3.88671875" style="1886" customWidth="1"/>
    <col min="12291" max="12291" width="49.88671875" style="1886" customWidth="1"/>
    <col min="12292" max="12292" width="22.5546875" style="1886" customWidth="1"/>
    <col min="12293" max="12293" width="23" style="1886" customWidth="1"/>
    <col min="12294" max="12294" width="22.88671875" style="1886" customWidth="1"/>
    <col min="12295" max="12295" width="23.44140625" style="1886" customWidth="1"/>
    <col min="12296" max="12296" width="29.21875" style="1886" customWidth="1"/>
    <col min="12297" max="12297" width="13.88671875" style="1886" customWidth="1"/>
    <col min="12298" max="12544" width="11.44140625" style="1886"/>
    <col min="12545" max="12545" width="15.44140625" style="1886" customWidth="1"/>
    <col min="12546" max="12546" width="3.88671875" style="1886" customWidth="1"/>
    <col min="12547" max="12547" width="49.88671875" style="1886" customWidth="1"/>
    <col min="12548" max="12548" width="22.5546875" style="1886" customWidth="1"/>
    <col min="12549" max="12549" width="23" style="1886" customWidth="1"/>
    <col min="12550" max="12550" width="22.88671875" style="1886" customWidth="1"/>
    <col min="12551" max="12551" width="23.44140625" style="1886" customWidth="1"/>
    <col min="12552" max="12552" width="29.21875" style="1886" customWidth="1"/>
    <col min="12553" max="12553" width="13.88671875" style="1886" customWidth="1"/>
    <col min="12554" max="12800" width="11.44140625" style="1886"/>
    <col min="12801" max="12801" width="15.44140625" style="1886" customWidth="1"/>
    <col min="12802" max="12802" width="3.88671875" style="1886" customWidth="1"/>
    <col min="12803" max="12803" width="49.88671875" style="1886" customWidth="1"/>
    <col min="12804" max="12804" width="22.5546875" style="1886" customWidth="1"/>
    <col min="12805" max="12805" width="23" style="1886" customWidth="1"/>
    <col min="12806" max="12806" width="22.88671875" style="1886" customWidth="1"/>
    <col min="12807" max="12807" width="23.44140625" style="1886" customWidth="1"/>
    <col min="12808" max="12808" width="29.21875" style="1886" customWidth="1"/>
    <col min="12809" max="12809" width="13.88671875" style="1886" customWidth="1"/>
    <col min="12810" max="13056" width="11.44140625" style="1886"/>
    <col min="13057" max="13057" width="15.44140625" style="1886" customWidth="1"/>
    <col min="13058" max="13058" width="3.88671875" style="1886" customWidth="1"/>
    <col min="13059" max="13059" width="49.88671875" style="1886" customWidth="1"/>
    <col min="13060" max="13060" width="22.5546875" style="1886" customWidth="1"/>
    <col min="13061" max="13061" width="23" style="1886" customWidth="1"/>
    <col min="13062" max="13062" width="22.88671875" style="1886" customWidth="1"/>
    <col min="13063" max="13063" width="23.44140625" style="1886" customWidth="1"/>
    <col min="13064" max="13064" width="29.21875" style="1886" customWidth="1"/>
    <col min="13065" max="13065" width="13.88671875" style="1886" customWidth="1"/>
    <col min="13066" max="13312" width="11.44140625" style="1886"/>
    <col min="13313" max="13313" width="15.44140625" style="1886" customWidth="1"/>
    <col min="13314" max="13314" width="3.88671875" style="1886" customWidth="1"/>
    <col min="13315" max="13315" width="49.88671875" style="1886" customWidth="1"/>
    <col min="13316" max="13316" width="22.5546875" style="1886" customWidth="1"/>
    <col min="13317" max="13317" width="23" style="1886" customWidth="1"/>
    <col min="13318" max="13318" width="22.88671875" style="1886" customWidth="1"/>
    <col min="13319" max="13319" width="23.44140625" style="1886" customWidth="1"/>
    <col min="13320" max="13320" width="29.21875" style="1886" customWidth="1"/>
    <col min="13321" max="13321" width="13.88671875" style="1886" customWidth="1"/>
    <col min="13322" max="13568" width="11.44140625" style="1886"/>
    <col min="13569" max="13569" width="15.44140625" style="1886" customWidth="1"/>
    <col min="13570" max="13570" width="3.88671875" style="1886" customWidth="1"/>
    <col min="13571" max="13571" width="49.88671875" style="1886" customWidth="1"/>
    <col min="13572" max="13572" width="22.5546875" style="1886" customWidth="1"/>
    <col min="13573" max="13573" width="23" style="1886" customWidth="1"/>
    <col min="13574" max="13574" width="22.88671875" style="1886" customWidth="1"/>
    <col min="13575" max="13575" width="23.44140625" style="1886" customWidth="1"/>
    <col min="13576" max="13576" width="29.21875" style="1886" customWidth="1"/>
    <col min="13577" max="13577" width="13.88671875" style="1886" customWidth="1"/>
    <col min="13578" max="13824" width="11.44140625" style="1886"/>
    <col min="13825" max="13825" width="15.44140625" style="1886" customWidth="1"/>
    <col min="13826" max="13826" width="3.88671875" style="1886" customWidth="1"/>
    <col min="13827" max="13827" width="49.88671875" style="1886" customWidth="1"/>
    <col min="13828" max="13828" width="22.5546875" style="1886" customWidth="1"/>
    <col min="13829" max="13829" width="23" style="1886" customWidth="1"/>
    <col min="13830" max="13830" width="22.88671875" style="1886" customWidth="1"/>
    <col min="13831" max="13831" width="23.44140625" style="1886" customWidth="1"/>
    <col min="13832" max="13832" width="29.21875" style="1886" customWidth="1"/>
    <col min="13833" max="13833" width="13.88671875" style="1886" customWidth="1"/>
    <col min="13834" max="14080" width="11.44140625" style="1886"/>
    <col min="14081" max="14081" width="15.44140625" style="1886" customWidth="1"/>
    <col min="14082" max="14082" width="3.88671875" style="1886" customWidth="1"/>
    <col min="14083" max="14083" width="49.88671875" style="1886" customWidth="1"/>
    <col min="14084" max="14084" width="22.5546875" style="1886" customWidth="1"/>
    <col min="14085" max="14085" width="23" style="1886" customWidth="1"/>
    <col min="14086" max="14086" width="22.88671875" style="1886" customWidth="1"/>
    <col min="14087" max="14087" width="23.44140625" style="1886" customWidth="1"/>
    <col min="14088" max="14088" width="29.21875" style="1886" customWidth="1"/>
    <col min="14089" max="14089" width="13.88671875" style="1886" customWidth="1"/>
    <col min="14090" max="14336" width="11.44140625" style="1886"/>
    <col min="14337" max="14337" width="15.44140625" style="1886" customWidth="1"/>
    <col min="14338" max="14338" width="3.88671875" style="1886" customWidth="1"/>
    <col min="14339" max="14339" width="49.88671875" style="1886" customWidth="1"/>
    <col min="14340" max="14340" width="22.5546875" style="1886" customWidth="1"/>
    <col min="14341" max="14341" width="23" style="1886" customWidth="1"/>
    <col min="14342" max="14342" width="22.88671875" style="1886" customWidth="1"/>
    <col min="14343" max="14343" width="23.44140625" style="1886" customWidth="1"/>
    <col min="14344" max="14344" width="29.21875" style="1886" customWidth="1"/>
    <col min="14345" max="14345" width="13.88671875" style="1886" customWidth="1"/>
    <col min="14346" max="14592" width="11.44140625" style="1886"/>
    <col min="14593" max="14593" width="15.44140625" style="1886" customWidth="1"/>
    <col min="14594" max="14594" width="3.88671875" style="1886" customWidth="1"/>
    <col min="14595" max="14595" width="49.88671875" style="1886" customWidth="1"/>
    <col min="14596" max="14596" width="22.5546875" style="1886" customWidth="1"/>
    <col min="14597" max="14597" width="23" style="1886" customWidth="1"/>
    <col min="14598" max="14598" width="22.88671875" style="1886" customWidth="1"/>
    <col min="14599" max="14599" width="23.44140625" style="1886" customWidth="1"/>
    <col min="14600" max="14600" width="29.21875" style="1886" customWidth="1"/>
    <col min="14601" max="14601" width="13.88671875" style="1886" customWidth="1"/>
    <col min="14602" max="14848" width="11.44140625" style="1886"/>
    <col min="14849" max="14849" width="15.44140625" style="1886" customWidth="1"/>
    <col min="14850" max="14850" width="3.88671875" style="1886" customWidth="1"/>
    <col min="14851" max="14851" width="49.88671875" style="1886" customWidth="1"/>
    <col min="14852" max="14852" width="22.5546875" style="1886" customWidth="1"/>
    <col min="14853" max="14853" width="23" style="1886" customWidth="1"/>
    <col min="14854" max="14854" width="22.88671875" style="1886" customWidth="1"/>
    <col min="14855" max="14855" width="23.44140625" style="1886" customWidth="1"/>
    <col min="14856" max="14856" width="29.21875" style="1886" customWidth="1"/>
    <col min="14857" max="14857" width="13.88671875" style="1886" customWidth="1"/>
    <col min="14858" max="15104" width="11.44140625" style="1886"/>
    <col min="15105" max="15105" width="15.44140625" style="1886" customWidth="1"/>
    <col min="15106" max="15106" width="3.88671875" style="1886" customWidth="1"/>
    <col min="15107" max="15107" width="49.88671875" style="1886" customWidth="1"/>
    <col min="15108" max="15108" width="22.5546875" style="1886" customWidth="1"/>
    <col min="15109" max="15109" width="23" style="1886" customWidth="1"/>
    <col min="15110" max="15110" width="22.88671875" style="1886" customWidth="1"/>
    <col min="15111" max="15111" width="23.44140625" style="1886" customWidth="1"/>
    <col min="15112" max="15112" width="29.21875" style="1886" customWidth="1"/>
    <col min="15113" max="15113" width="13.88671875" style="1886" customWidth="1"/>
    <col min="15114" max="15360" width="11.44140625" style="1886"/>
    <col min="15361" max="15361" width="15.44140625" style="1886" customWidth="1"/>
    <col min="15362" max="15362" width="3.88671875" style="1886" customWidth="1"/>
    <col min="15363" max="15363" width="49.88671875" style="1886" customWidth="1"/>
    <col min="15364" max="15364" width="22.5546875" style="1886" customWidth="1"/>
    <col min="15365" max="15365" width="23" style="1886" customWidth="1"/>
    <col min="15366" max="15366" width="22.88671875" style="1886" customWidth="1"/>
    <col min="15367" max="15367" width="23.44140625" style="1886" customWidth="1"/>
    <col min="15368" max="15368" width="29.21875" style="1886" customWidth="1"/>
    <col min="15369" max="15369" width="13.88671875" style="1886" customWidth="1"/>
    <col min="15370" max="15616" width="11.44140625" style="1886"/>
    <col min="15617" max="15617" width="15.44140625" style="1886" customWidth="1"/>
    <col min="15618" max="15618" width="3.88671875" style="1886" customWidth="1"/>
    <col min="15619" max="15619" width="49.88671875" style="1886" customWidth="1"/>
    <col min="15620" max="15620" width="22.5546875" style="1886" customWidth="1"/>
    <col min="15621" max="15621" width="23" style="1886" customWidth="1"/>
    <col min="15622" max="15622" width="22.88671875" style="1886" customWidth="1"/>
    <col min="15623" max="15623" width="23.44140625" style="1886" customWidth="1"/>
    <col min="15624" max="15624" width="29.21875" style="1886" customWidth="1"/>
    <col min="15625" max="15625" width="13.88671875" style="1886" customWidth="1"/>
    <col min="15626" max="15872" width="11.44140625" style="1886"/>
    <col min="15873" max="15873" width="15.44140625" style="1886" customWidth="1"/>
    <col min="15874" max="15874" width="3.88671875" style="1886" customWidth="1"/>
    <col min="15875" max="15875" width="49.88671875" style="1886" customWidth="1"/>
    <col min="15876" max="15876" width="22.5546875" style="1886" customWidth="1"/>
    <col min="15877" max="15877" width="23" style="1886" customWidth="1"/>
    <col min="15878" max="15878" width="22.88671875" style="1886" customWidth="1"/>
    <col min="15879" max="15879" width="23.44140625" style="1886" customWidth="1"/>
    <col min="15880" max="15880" width="29.21875" style="1886" customWidth="1"/>
    <col min="15881" max="15881" width="13.88671875" style="1886" customWidth="1"/>
    <col min="15882" max="16128" width="11.44140625" style="1886"/>
    <col min="16129" max="16129" width="15.44140625" style="1886" customWidth="1"/>
    <col min="16130" max="16130" width="3.88671875" style="1886" customWidth="1"/>
    <col min="16131" max="16131" width="49.88671875" style="1886" customWidth="1"/>
    <col min="16132" max="16132" width="22.5546875" style="1886" customWidth="1"/>
    <col min="16133" max="16133" width="23" style="1886" customWidth="1"/>
    <col min="16134" max="16134" width="22.88671875" style="1886" customWidth="1"/>
    <col min="16135" max="16135" width="23.44140625" style="1886" customWidth="1"/>
    <col min="16136" max="16136" width="29.21875" style="1886" customWidth="1"/>
    <col min="16137" max="16137" width="13.88671875" style="1886" customWidth="1"/>
    <col min="16138" max="16384" width="11.44140625" style="1886"/>
  </cols>
  <sheetData>
    <row r="1" spans="1:8" ht="15" thickBot="1" x14ac:dyDescent="0.35"/>
    <row r="2" spans="1:8" x14ac:dyDescent="0.3">
      <c r="A2" s="2052" t="s">
        <v>1</v>
      </c>
      <c r="B2" s="2053"/>
      <c r="C2" s="2053"/>
      <c r="D2" s="2053"/>
      <c r="E2" s="2053"/>
      <c r="F2" s="2053"/>
      <c r="G2" s="2053"/>
      <c r="H2" s="2054"/>
    </row>
    <row r="3" spans="1:8" ht="11.25" customHeight="1" x14ac:dyDescent="0.3">
      <c r="A3" s="2049" t="s">
        <v>115</v>
      </c>
      <c r="B3" s="2050"/>
      <c r="C3" s="2050"/>
      <c r="D3" s="2050"/>
      <c r="E3" s="2050"/>
      <c r="F3" s="2050"/>
      <c r="G3" s="2050"/>
      <c r="H3" s="2051"/>
    </row>
    <row r="4" spans="1:8" ht="0.75" customHeight="1" x14ac:dyDescent="0.3">
      <c r="A4" s="1889"/>
      <c r="H4" s="1890"/>
    </row>
    <row r="5" spans="1:8" ht="21.75" customHeight="1" x14ac:dyDescent="0.3">
      <c r="A5" s="1891" t="s">
        <v>0</v>
      </c>
      <c r="H5" s="1890"/>
    </row>
    <row r="6" spans="1:8" ht="16.5" hidden="1" customHeight="1" x14ac:dyDescent="0.3">
      <c r="A6" s="1889"/>
      <c r="H6" s="1892"/>
    </row>
    <row r="7" spans="1:8" ht="21.75" customHeight="1" thickBot="1" x14ac:dyDescent="0.35">
      <c r="A7" s="1889" t="s">
        <v>116</v>
      </c>
      <c r="C7" s="1887" t="s">
        <v>4</v>
      </c>
      <c r="E7" s="1888" t="s">
        <v>117</v>
      </c>
      <c r="F7" s="1888" t="s">
        <v>289</v>
      </c>
      <c r="G7" s="1888" t="s">
        <v>118</v>
      </c>
      <c r="H7" s="1890"/>
    </row>
    <row r="8" spans="1:8" ht="9.75" hidden="1" customHeight="1" thickBot="1" x14ac:dyDescent="0.35">
      <c r="A8" s="1893"/>
      <c r="B8" s="1894"/>
      <c r="C8" s="1895"/>
      <c r="D8" s="1896"/>
      <c r="E8" s="1896"/>
      <c r="F8" s="1896"/>
      <c r="G8" s="1896"/>
      <c r="H8" s="1897"/>
    </row>
    <row r="9" spans="1:8" ht="15" thickBot="1" x14ac:dyDescent="0.35">
      <c r="A9" s="1898"/>
      <c r="B9" s="1899"/>
      <c r="C9" s="1900"/>
      <c r="D9" s="1901"/>
      <c r="E9" s="1901"/>
      <c r="F9" s="1901"/>
      <c r="G9" s="1901"/>
      <c r="H9" s="1902"/>
    </row>
    <row r="10" spans="1:8" ht="39" customHeight="1" thickBot="1" x14ac:dyDescent="0.35">
      <c r="A10" s="1903" t="s">
        <v>119</v>
      </c>
      <c r="B10" s="1904"/>
      <c r="C10" s="1904" t="s">
        <v>120</v>
      </c>
      <c r="D10" s="1905" t="s">
        <v>121</v>
      </c>
      <c r="E10" s="1905" t="s">
        <v>122</v>
      </c>
      <c r="F10" s="1905" t="s">
        <v>123</v>
      </c>
      <c r="G10" s="1905" t="s">
        <v>124</v>
      </c>
      <c r="H10" s="1906" t="s">
        <v>291</v>
      </c>
    </row>
    <row r="11" spans="1:8" s="1912" customFormat="1" ht="16.2" thickBot="1" x14ac:dyDescent="0.35">
      <c r="A11" s="1907" t="s">
        <v>13</v>
      </c>
      <c r="B11" s="1908"/>
      <c r="C11" s="1909" t="s">
        <v>14</v>
      </c>
      <c r="D11" s="1910">
        <f>+D12+D58+D120</f>
        <v>69284009651</v>
      </c>
      <c r="E11" s="1910">
        <f>+E12+E58+E120</f>
        <v>69120611826</v>
      </c>
      <c r="F11" s="1910">
        <f>+F12+F58+F120</f>
        <v>69120611826</v>
      </c>
      <c r="G11" s="1910">
        <f>+G12+G58+G120</f>
        <v>68823873952.110001</v>
      </c>
      <c r="H11" s="1911">
        <f>+H12+H58+H120</f>
        <v>65037964105.080002</v>
      </c>
    </row>
    <row r="12" spans="1:8" ht="15.6" x14ac:dyDescent="0.3">
      <c r="A12" s="1913">
        <v>1</v>
      </c>
      <c r="B12" s="1914"/>
      <c r="C12" s="1915" t="s">
        <v>15</v>
      </c>
      <c r="D12" s="1916">
        <f>+D13</f>
        <v>50675020122</v>
      </c>
      <c r="E12" s="1916">
        <f>+E13</f>
        <v>50511622297</v>
      </c>
      <c r="F12" s="1916">
        <f>+F13</f>
        <v>50511622297</v>
      </c>
      <c r="G12" s="1916">
        <f>+G13</f>
        <v>50218705775</v>
      </c>
      <c r="H12" s="1917">
        <f>+H13</f>
        <v>49418827971</v>
      </c>
    </row>
    <row r="13" spans="1:8" ht="15.6" x14ac:dyDescent="0.3">
      <c r="A13" s="1918">
        <v>10</v>
      </c>
      <c r="B13" s="1919"/>
      <c r="C13" s="1920" t="s">
        <v>15</v>
      </c>
      <c r="D13" s="1921">
        <f>+D14+D34+D37</f>
        <v>50675020122</v>
      </c>
      <c r="E13" s="1921">
        <f>+E14+E34+E37</f>
        <v>50511622297</v>
      </c>
      <c r="F13" s="1921">
        <f>+F14+F34+F37</f>
        <v>50511622297</v>
      </c>
      <c r="G13" s="1921">
        <f>+G14+G34+G37</f>
        <v>50218705775</v>
      </c>
      <c r="H13" s="1922">
        <f>+H14+H34+H37</f>
        <v>49418827971</v>
      </c>
    </row>
    <row r="14" spans="1:8" ht="14.25" customHeight="1" x14ac:dyDescent="0.3">
      <c r="A14" s="1918">
        <v>101</v>
      </c>
      <c r="B14" s="1919"/>
      <c r="C14" s="1920" t="s">
        <v>16</v>
      </c>
      <c r="D14" s="1921">
        <f>+D15+D19+D22+D30+D33</f>
        <v>32127004957</v>
      </c>
      <c r="E14" s="1921">
        <f>+E15+E19+E22+E30+E33</f>
        <v>32127004957</v>
      </c>
      <c r="F14" s="1921">
        <f>+F15+F19+F22+F30+F33</f>
        <v>32127004957</v>
      </c>
      <c r="G14" s="1921">
        <f>+G15+G19+G22+G30+G33</f>
        <v>32127004957</v>
      </c>
      <c r="H14" s="1921">
        <f>+H15+H19+H22+H30+H33</f>
        <v>32100869984</v>
      </c>
    </row>
    <row r="15" spans="1:8" ht="15.6" x14ac:dyDescent="0.3">
      <c r="A15" s="1918">
        <v>1011</v>
      </c>
      <c r="B15" s="1919"/>
      <c r="C15" s="1920" t="s">
        <v>126</v>
      </c>
      <c r="D15" s="1921">
        <f>SUM(D16:D18)</f>
        <v>22896403741</v>
      </c>
      <c r="E15" s="1921">
        <f>SUM(E16:E18)</f>
        <v>22896403741</v>
      </c>
      <c r="F15" s="1921">
        <f>SUM(F16:F18)</f>
        <v>22896403741</v>
      </c>
      <c r="G15" s="1921">
        <f>SUM(G16:G18)</f>
        <v>22896403741</v>
      </c>
      <c r="H15" s="1922">
        <f>SUM(H16:H18)</f>
        <v>22870268768</v>
      </c>
    </row>
    <row r="16" spans="1:8" ht="15.6" x14ac:dyDescent="0.3">
      <c r="A16" s="1918">
        <v>10111</v>
      </c>
      <c r="B16" s="1919">
        <v>20</v>
      </c>
      <c r="C16" s="1920" t="s">
        <v>18</v>
      </c>
      <c r="D16" s="1921">
        <v>21614037810</v>
      </c>
      <c r="E16" s="1921">
        <v>21614037810</v>
      </c>
      <c r="F16" s="1921">
        <v>21614037810</v>
      </c>
      <c r="G16" s="1921">
        <v>21614037810</v>
      </c>
      <c r="H16" s="1922">
        <v>21587902837</v>
      </c>
    </row>
    <row r="17" spans="1:8" ht="15.6" x14ac:dyDescent="0.3">
      <c r="A17" s="1918">
        <v>10112</v>
      </c>
      <c r="B17" s="1919">
        <v>20</v>
      </c>
      <c r="C17" s="1920" t="s">
        <v>19</v>
      </c>
      <c r="D17" s="1921">
        <v>1219996097</v>
      </c>
      <c r="E17" s="1921">
        <v>1219996097</v>
      </c>
      <c r="F17" s="1921">
        <v>1219996097</v>
      </c>
      <c r="G17" s="1921">
        <v>1219996097</v>
      </c>
      <c r="H17" s="1922">
        <v>1219996097</v>
      </c>
    </row>
    <row r="18" spans="1:8" ht="20.25" customHeight="1" x14ac:dyDescent="0.3">
      <c r="A18" s="1918">
        <v>10114</v>
      </c>
      <c r="B18" s="1919">
        <v>20</v>
      </c>
      <c r="C18" s="1920" t="s">
        <v>20</v>
      </c>
      <c r="D18" s="1923">
        <v>62369834</v>
      </c>
      <c r="E18" s="1923">
        <v>62369834</v>
      </c>
      <c r="F18" s="1923">
        <v>62369834</v>
      </c>
      <c r="G18" s="1921">
        <v>62369834</v>
      </c>
      <c r="H18" s="1922">
        <v>62369834</v>
      </c>
    </row>
    <row r="19" spans="1:8" ht="15.6" x14ac:dyDescent="0.3">
      <c r="A19" s="1918">
        <v>1014</v>
      </c>
      <c r="B19" s="1919"/>
      <c r="C19" s="1920" t="s">
        <v>21</v>
      </c>
      <c r="D19" s="1923">
        <f>SUM(D20:D21)</f>
        <v>3782221477</v>
      </c>
      <c r="E19" s="1923">
        <f>SUM(E20:E21)</f>
        <v>3782221477</v>
      </c>
      <c r="F19" s="1923">
        <f>SUM(F20:F21)</f>
        <v>3782221477</v>
      </c>
      <c r="G19" s="1921">
        <f>SUM(G20:G21)</f>
        <v>3782221477</v>
      </c>
      <c r="H19" s="1922">
        <f>SUM(H20:H21)</f>
        <v>3782221477</v>
      </c>
    </row>
    <row r="20" spans="1:8" ht="15.6" x14ac:dyDescent="0.3">
      <c r="A20" s="1918">
        <v>10141</v>
      </c>
      <c r="B20" s="1919">
        <v>20</v>
      </c>
      <c r="C20" s="1920" t="s">
        <v>22</v>
      </c>
      <c r="D20" s="1923">
        <v>798428010</v>
      </c>
      <c r="E20" s="1923">
        <v>798428010</v>
      </c>
      <c r="F20" s="1923">
        <v>798428010</v>
      </c>
      <c r="G20" s="1921">
        <v>798428010</v>
      </c>
      <c r="H20" s="1922">
        <v>798428010</v>
      </c>
    </row>
    <row r="21" spans="1:8" ht="15.6" x14ac:dyDescent="0.3">
      <c r="A21" s="1918">
        <v>10142</v>
      </c>
      <c r="B21" s="1919">
        <v>20</v>
      </c>
      <c r="C21" s="1920" t="s">
        <v>23</v>
      </c>
      <c r="D21" s="1923">
        <v>2983793467</v>
      </c>
      <c r="E21" s="1923">
        <v>2983793467</v>
      </c>
      <c r="F21" s="1923">
        <v>2983793467</v>
      </c>
      <c r="G21" s="1921">
        <v>2983793467</v>
      </c>
      <c r="H21" s="1922">
        <v>2983793467</v>
      </c>
    </row>
    <row r="22" spans="1:8" ht="15.75" customHeight="1" x14ac:dyDescent="0.3">
      <c r="A22" s="1918">
        <v>1015</v>
      </c>
      <c r="B22" s="1919"/>
      <c r="C22" s="1920" t="s">
        <v>24</v>
      </c>
      <c r="D22" s="1923">
        <f>SUM(D23:D29)</f>
        <v>5092045350</v>
      </c>
      <c r="E22" s="1923">
        <f>SUM(E23:E29)</f>
        <v>5092045350</v>
      </c>
      <c r="F22" s="1923">
        <f>SUM(F23:F29)</f>
        <v>5092045350</v>
      </c>
      <c r="G22" s="1921">
        <f>SUM(G23:G29)</f>
        <v>5092045350</v>
      </c>
      <c r="H22" s="1922">
        <f>SUM(H23:H29)</f>
        <v>5092045350</v>
      </c>
    </row>
    <row r="23" spans="1:8" ht="15.6" x14ac:dyDescent="0.3">
      <c r="A23" s="1918">
        <v>10152</v>
      </c>
      <c r="B23" s="1919">
        <v>20</v>
      </c>
      <c r="C23" s="1920" t="s">
        <v>25</v>
      </c>
      <c r="D23" s="1923">
        <v>703943794</v>
      </c>
      <c r="E23" s="1923">
        <v>703943794</v>
      </c>
      <c r="F23" s="1923">
        <v>703943794</v>
      </c>
      <c r="G23" s="1921">
        <v>703943794</v>
      </c>
      <c r="H23" s="1922">
        <v>703943794</v>
      </c>
    </row>
    <row r="24" spans="1:8" ht="15.6" x14ac:dyDescent="0.3">
      <c r="A24" s="1918">
        <v>10155</v>
      </c>
      <c r="B24" s="1919">
        <v>20</v>
      </c>
      <c r="C24" s="1920" t="s">
        <v>26</v>
      </c>
      <c r="D24" s="1923">
        <v>118999016</v>
      </c>
      <c r="E24" s="1923">
        <v>118999016</v>
      </c>
      <c r="F24" s="1923">
        <v>118999016</v>
      </c>
      <c r="G24" s="1921">
        <v>118999016</v>
      </c>
      <c r="H24" s="1922">
        <v>118999016</v>
      </c>
    </row>
    <row r="25" spans="1:8" ht="15.6" x14ac:dyDescent="0.3">
      <c r="A25" s="1918">
        <v>101512</v>
      </c>
      <c r="B25" s="1919">
        <v>20</v>
      </c>
      <c r="C25" s="1920" t="s">
        <v>127</v>
      </c>
      <c r="D25" s="1923">
        <v>1898959</v>
      </c>
      <c r="E25" s="1923">
        <v>1898959</v>
      </c>
      <c r="F25" s="1923">
        <v>1898959</v>
      </c>
      <c r="G25" s="1921">
        <v>1898959</v>
      </c>
      <c r="H25" s="1922">
        <v>1898959</v>
      </c>
    </row>
    <row r="26" spans="1:8" ht="15.6" x14ac:dyDescent="0.3">
      <c r="A26" s="1918">
        <v>101514</v>
      </c>
      <c r="B26" s="1919">
        <v>20</v>
      </c>
      <c r="C26" s="1920" t="s">
        <v>128</v>
      </c>
      <c r="D26" s="1921">
        <v>1007705196</v>
      </c>
      <c r="E26" s="1921">
        <v>1007705196</v>
      </c>
      <c r="F26" s="1923">
        <v>1007705196</v>
      </c>
      <c r="G26" s="1923">
        <v>1007705196</v>
      </c>
      <c r="H26" s="1924">
        <v>1007705196</v>
      </c>
    </row>
    <row r="27" spans="1:8" ht="15.6" x14ac:dyDescent="0.3">
      <c r="A27" s="1918">
        <v>101515</v>
      </c>
      <c r="B27" s="1919">
        <v>20</v>
      </c>
      <c r="C27" s="1920" t="s">
        <v>28</v>
      </c>
      <c r="D27" s="1921">
        <v>994406644</v>
      </c>
      <c r="E27" s="1921">
        <v>994406644</v>
      </c>
      <c r="F27" s="1921">
        <v>994406644</v>
      </c>
      <c r="G27" s="1921">
        <v>994406644</v>
      </c>
      <c r="H27" s="1922">
        <v>994406644</v>
      </c>
    </row>
    <row r="28" spans="1:8" ht="15.6" x14ac:dyDescent="0.3">
      <c r="A28" s="1918">
        <v>101516</v>
      </c>
      <c r="B28" s="1919">
        <v>20</v>
      </c>
      <c r="C28" s="1920" t="s">
        <v>29</v>
      </c>
      <c r="D28" s="1921">
        <v>2198515533</v>
      </c>
      <c r="E28" s="1921">
        <v>2198515533</v>
      </c>
      <c r="F28" s="1921">
        <v>2198515533</v>
      </c>
      <c r="G28" s="1921">
        <v>2198515533</v>
      </c>
      <c r="H28" s="1922">
        <v>2198515533</v>
      </c>
    </row>
    <row r="29" spans="1:8" ht="15.6" x14ac:dyDescent="0.3">
      <c r="A29" s="1918">
        <v>101592</v>
      </c>
      <c r="B29" s="1919">
        <v>20</v>
      </c>
      <c r="C29" s="1920" t="s">
        <v>129</v>
      </c>
      <c r="D29" s="1921">
        <v>66576208</v>
      </c>
      <c r="E29" s="1921">
        <v>66576208</v>
      </c>
      <c r="F29" s="1921">
        <v>66576208</v>
      </c>
      <c r="G29" s="1921">
        <v>66576208</v>
      </c>
      <c r="H29" s="1922">
        <v>66576208</v>
      </c>
    </row>
    <row r="30" spans="1:8" ht="31.2" x14ac:dyDescent="0.3">
      <c r="A30" s="1918">
        <v>1019</v>
      </c>
      <c r="B30" s="1919"/>
      <c r="C30" s="1920" t="s">
        <v>31</v>
      </c>
      <c r="D30" s="1921">
        <f>+D31+D32</f>
        <v>356334389</v>
      </c>
      <c r="E30" s="1921">
        <f>+E31+E32</f>
        <v>356334389</v>
      </c>
      <c r="F30" s="1921">
        <f>+F31+F32</f>
        <v>356334389</v>
      </c>
      <c r="G30" s="1921">
        <f>+G31+G32</f>
        <v>356334389</v>
      </c>
      <c r="H30" s="1922">
        <f>+H31+H32</f>
        <v>356334389</v>
      </c>
    </row>
    <row r="31" spans="1:8" ht="15.6" x14ac:dyDescent="0.3">
      <c r="A31" s="1918">
        <v>10191</v>
      </c>
      <c r="B31" s="1919">
        <v>20</v>
      </c>
      <c r="C31" s="1920" t="s">
        <v>32</v>
      </c>
      <c r="D31" s="1921">
        <v>87455553</v>
      </c>
      <c r="E31" s="1921">
        <v>87455553</v>
      </c>
      <c r="F31" s="1921">
        <v>87455553</v>
      </c>
      <c r="G31" s="1921">
        <v>87455553</v>
      </c>
      <c r="H31" s="1922">
        <v>87455553</v>
      </c>
    </row>
    <row r="32" spans="1:8" ht="15.6" x14ac:dyDescent="0.3">
      <c r="A32" s="1918">
        <v>10193</v>
      </c>
      <c r="B32" s="1919">
        <v>20</v>
      </c>
      <c r="C32" s="1920" t="s">
        <v>33</v>
      </c>
      <c r="D32" s="1921">
        <v>268878836</v>
      </c>
      <c r="E32" s="1921">
        <v>268878836</v>
      </c>
      <c r="F32" s="1921">
        <v>268878836</v>
      </c>
      <c r="G32" s="1921">
        <v>268878836</v>
      </c>
      <c r="H32" s="1922">
        <v>268878836</v>
      </c>
    </row>
    <row r="33" spans="1:8" ht="30.75" customHeight="1" x14ac:dyDescent="0.3">
      <c r="A33" s="1918">
        <v>10110</v>
      </c>
      <c r="B33" s="1919">
        <v>20</v>
      </c>
      <c r="C33" s="1920" t="s">
        <v>130</v>
      </c>
      <c r="D33" s="1925">
        <v>0</v>
      </c>
      <c r="E33" s="1921">
        <v>0</v>
      </c>
      <c r="F33" s="1921">
        <v>0</v>
      </c>
      <c r="G33" s="1921">
        <v>0</v>
      </c>
      <c r="H33" s="1922">
        <v>0</v>
      </c>
    </row>
    <row r="34" spans="1:8" ht="15.6" x14ac:dyDescent="0.3">
      <c r="A34" s="1918">
        <v>102</v>
      </c>
      <c r="B34" s="1919"/>
      <c r="C34" s="1920" t="s">
        <v>34</v>
      </c>
      <c r="D34" s="1923">
        <f>SUM(D35:D36)</f>
        <v>8911457434</v>
      </c>
      <c r="E34" s="1923">
        <f>SUM(E35:E36)</f>
        <v>8748059609</v>
      </c>
      <c r="F34" s="1923">
        <f>SUM(F35:F36)</f>
        <v>8748059609</v>
      </c>
      <c r="G34" s="1923">
        <f>SUM(G35:G36)</f>
        <v>8455143087</v>
      </c>
      <c r="H34" s="1924">
        <f>SUM(H35:H36)</f>
        <v>8276333656</v>
      </c>
    </row>
    <row r="35" spans="1:8" ht="15.6" x14ac:dyDescent="0.3">
      <c r="A35" s="1918">
        <v>10212</v>
      </c>
      <c r="B35" s="1919">
        <v>20</v>
      </c>
      <c r="C35" s="1920" t="s">
        <v>35</v>
      </c>
      <c r="D35" s="1921">
        <v>433893043</v>
      </c>
      <c r="E35" s="1921">
        <v>360653654</v>
      </c>
      <c r="F35" s="1921">
        <v>360653654</v>
      </c>
      <c r="G35" s="1921">
        <v>70653654</v>
      </c>
      <c r="H35" s="1922">
        <v>70402777</v>
      </c>
    </row>
    <row r="36" spans="1:8" ht="15.6" x14ac:dyDescent="0.3">
      <c r="A36" s="1918">
        <v>10214</v>
      </c>
      <c r="B36" s="1919">
        <v>20</v>
      </c>
      <c r="C36" s="1920" t="s">
        <v>36</v>
      </c>
      <c r="D36" s="1921">
        <v>8477564391</v>
      </c>
      <c r="E36" s="1921">
        <v>8387405955</v>
      </c>
      <c r="F36" s="1921">
        <v>8387405955</v>
      </c>
      <c r="G36" s="1921">
        <v>8384489433</v>
      </c>
      <c r="H36" s="1922">
        <v>8205930879</v>
      </c>
    </row>
    <row r="37" spans="1:8" ht="31.5" customHeight="1" x14ac:dyDescent="0.3">
      <c r="A37" s="1918">
        <v>105</v>
      </c>
      <c r="B37" s="1919"/>
      <c r="C37" s="1920" t="s">
        <v>131</v>
      </c>
      <c r="D37" s="1921">
        <f>+D38+D42+D46+D47</f>
        <v>9636557731</v>
      </c>
      <c r="E37" s="1921">
        <f>+E38+E42+E46+E47</f>
        <v>9636557731</v>
      </c>
      <c r="F37" s="1921">
        <f>+F38+F42+F46+F47</f>
        <v>9636557731</v>
      </c>
      <c r="G37" s="1921">
        <f>+G38+G42+G46+G47</f>
        <v>9636557731</v>
      </c>
      <c r="H37" s="1922">
        <f>+H38+H42+H46+H47</f>
        <v>9041624331</v>
      </c>
    </row>
    <row r="38" spans="1:8" ht="15.6" x14ac:dyDescent="0.3">
      <c r="A38" s="1918">
        <v>1051</v>
      </c>
      <c r="B38" s="1919"/>
      <c r="C38" s="1920" t="s">
        <v>38</v>
      </c>
      <c r="D38" s="1921">
        <f>SUM(D39:D41)</f>
        <v>4823510529</v>
      </c>
      <c r="E38" s="1921">
        <f>SUM(E39:E41)</f>
        <v>4823510529</v>
      </c>
      <c r="F38" s="1921">
        <f>SUM(F39:F41)</f>
        <v>4823510529</v>
      </c>
      <c r="G38" s="1921">
        <f>SUM(G39:G41)</f>
        <v>4823510529</v>
      </c>
      <c r="H38" s="1922">
        <f>SUM(H39:H41)</f>
        <v>4440691329</v>
      </c>
    </row>
    <row r="39" spans="1:8" ht="15.6" x14ac:dyDescent="0.3">
      <c r="A39" s="1918">
        <v>10511</v>
      </c>
      <c r="B39" s="1919">
        <v>20</v>
      </c>
      <c r="C39" s="1920" t="s">
        <v>39</v>
      </c>
      <c r="D39" s="1921">
        <v>1028521300</v>
      </c>
      <c r="E39" s="1921">
        <v>1028521300</v>
      </c>
      <c r="F39" s="1921">
        <v>1028521300</v>
      </c>
      <c r="G39" s="1921">
        <v>1028521300</v>
      </c>
      <c r="H39" s="1922">
        <v>949512600</v>
      </c>
    </row>
    <row r="40" spans="1:8" ht="31.2" x14ac:dyDescent="0.3">
      <c r="A40" s="1918">
        <v>10513</v>
      </c>
      <c r="B40" s="1919">
        <v>20</v>
      </c>
      <c r="C40" s="1920" t="s">
        <v>132</v>
      </c>
      <c r="D40" s="1921">
        <v>1714162604</v>
      </c>
      <c r="E40" s="1921">
        <v>1714162604</v>
      </c>
      <c r="F40" s="1921">
        <v>1714162604</v>
      </c>
      <c r="G40" s="1921">
        <v>1714162604</v>
      </c>
      <c r="H40" s="1922">
        <v>1579785104</v>
      </c>
    </row>
    <row r="41" spans="1:8" ht="15.6" x14ac:dyDescent="0.3">
      <c r="A41" s="1918">
        <v>10514</v>
      </c>
      <c r="B41" s="1919">
        <v>20</v>
      </c>
      <c r="C41" s="1920" t="s">
        <v>41</v>
      </c>
      <c r="D41" s="1921">
        <v>2080826625</v>
      </c>
      <c r="E41" s="1921">
        <v>2080826625</v>
      </c>
      <c r="F41" s="1921">
        <v>2080826625</v>
      </c>
      <c r="G41" s="1921">
        <v>2080826625</v>
      </c>
      <c r="H41" s="1922">
        <v>1911393625</v>
      </c>
    </row>
    <row r="42" spans="1:8" ht="15.6" x14ac:dyDescent="0.3">
      <c r="A42" s="1918">
        <v>1052</v>
      </c>
      <c r="B42" s="1919"/>
      <c r="C42" s="1920" t="s">
        <v>133</v>
      </c>
      <c r="D42" s="1921">
        <f>+D43+D44+D45</f>
        <v>3527287692</v>
      </c>
      <c r="E42" s="1921">
        <f>+E43+E44+E45</f>
        <v>3527287692</v>
      </c>
      <c r="F42" s="1921">
        <f>+F43+F44+F45</f>
        <v>3527287692</v>
      </c>
      <c r="G42" s="1921">
        <f>+G43+G44+G45</f>
        <v>3527287692</v>
      </c>
      <c r="H42" s="1922">
        <f>+H43+H44+H45</f>
        <v>3413946292</v>
      </c>
    </row>
    <row r="43" spans="1:8" ht="15.6" x14ac:dyDescent="0.3">
      <c r="A43" s="1918">
        <v>10522</v>
      </c>
      <c r="B43" s="1919">
        <v>20</v>
      </c>
      <c r="C43" s="1920" t="s">
        <v>43</v>
      </c>
      <c r="D43" s="1921">
        <v>2202207940</v>
      </c>
      <c r="E43" s="1921">
        <v>2202207940</v>
      </c>
      <c r="F43" s="1921">
        <v>2202207940</v>
      </c>
      <c r="G43" s="1921">
        <v>2202207940</v>
      </c>
      <c r="H43" s="1922">
        <v>2202207940</v>
      </c>
    </row>
    <row r="44" spans="1:8" ht="31.2" x14ac:dyDescent="0.3">
      <c r="A44" s="1918">
        <v>10523</v>
      </c>
      <c r="B44" s="1919">
        <v>20</v>
      </c>
      <c r="C44" s="1920" t="s">
        <v>44</v>
      </c>
      <c r="D44" s="1921">
        <v>1204704036</v>
      </c>
      <c r="E44" s="1921">
        <v>1204704036</v>
      </c>
      <c r="F44" s="1921">
        <v>1204704036</v>
      </c>
      <c r="G44" s="1921">
        <v>1204704036</v>
      </c>
      <c r="H44" s="1922">
        <v>1101192336</v>
      </c>
    </row>
    <row r="45" spans="1:8" ht="46.8" x14ac:dyDescent="0.3">
      <c r="A45" s="1918">
        <v>10527</v>
      </c>
      <c r="B45" s="1919">
        <v>20</v>
      </c>
      <c r="C45" s="1920" t="s">
        <v>134</v>
      </c>
      <c r="D45" s="1921">
        <v>120375716</v>
      </c>
      <c r="E45" s="1921">
        <v>120375716</v>
      </c>
      <c r="F45" s="1921">
        <v>120375716</v>
      </c>
      <c r="G45" s="1921">
        <v>120375716</v>
      </c>
      <c r="H45" s="1922">
        <v>110546016</v>
      </c>
    </row>
    <row r="46" spans="1:8" ht="15.6" x14ac:dyDescent="0.3">
      <c r="A46" s="1918">
        <v>1056</v>
      </c>
      <c r="B46" s="1919">
        <v>20</v>
      </c>
      <c r="C46" s="1920" t="s">
        <v>46</v>
      </c>
      <c r="D46" s="1921">
        <v>771433070</v>
      </c>
      <c r="E46" s="1921">
        <v>771433070</v>
      </c>
      <c r="F46" s="1921">
        <v>771433070</v>
      </c>
      <c r="G46" s="1921">
        <v>771433070</v>
      </c>
      <c r="H46" s="1922">
        <v>712171770</v>
      </c>
    </row>
    <row r="47" spans="1:8" ht="16.2" thickBot="1" x14ac:dyDescent="0.35">
      <c r="A47" s="1926">
        <v>1057</v>
      </c>
      <c r="B47" s="1927">
        <v>20</v>
      </c>
      <c r="C47" s="1928" t="s">
        <v>47</v>
      </c>
      <c r="D47" s="1929">
        <v>514326440</v>
      </c>
      <c r="E47" s="1929">
        <v>514326440</v>
      </c>
      <c r="F47" s="1929">
        <v>514326440</v>
      </c>
      <c r="G47" s="1929">
        <v>514326440</v>
      </c>
      <c r="H47" s="1930">
        <v>474814940</v>
      </c>
    </row>
    <row r="48" spans="1:8" ht="6" customHeight="1" thickBot="1" x14ac:dyDescent="0.35">
      <c r="A48" s="1931"/>
      <c r="B48" s="1932"/>
      <c r="C48" s="1933"/>
      <c r="D48" s="1934"/>
      <c r="E48" s="1934"/>
      <c r="F48" s="1935"/>
      <c r="G48" s="1934"/>
      <c r="H48" s="1936"/>
    </row>
    <row r="49" spans="1:8" x14ac:dyDescent="0.3">
      <c r="A49" s="2052" t="s">
        <v>1</v>
      </c>
      <c r="B49" s="2053"/>
      <c r="C49" s="2053"/>
      <c r="D49" s="2053"/>
      <c r="E49" s="2053"/>
      <c r="F49" s="2053"/>
      <c r="G49" s="2053"/>
      <c r="H49" s="2054"/>
    </row>
    <row r="50" spans="1:8" x14ac:dyDescent="0.3">
      <c r="A50" s="2049" t="s">
        <v>115</v>
      </c>
      <c r="B50" s="2050"/>
      <c r="C50" s="2050"/>
      <c r="D50" s="2050"/>
      <c r="E50" s="2050"/>
      <c r="F50" s="2050"/>
      <c r="G50" s="2050"/>
      <c r="H50" s="2051"/>
    </row>
    <row r="51" spans="1:8" hidden="1" x14ac:dyDescent="0.3">
      <c r="A51" s="1889"/>
      <c r="H51" s="1890"/>
    </row>
    <row r="52" spans="1:8" x14ac:dyDescent="0.3">
      <c r="A52" s="1891" t="s">
        <v>0</v>
      </c>
      <c r="D52" s="1937"/>
      <c r="H52" s="1890"/>
    </row>
    <row r="53" spans="1:8" ht="1.5" customHeight="1" x14ac:dyDescent="0.3">
      <c r="A53" s="1889"/>
      <c r="H53" s="1892"/>
    </row>
    <row r="54" spans="1:8" ht="21" customHeight="1" thickBot="1" x14ac:dyDescent="0.35">
      <c r="A54" s="1889" t="s">
        <v>116</v>
      </c>
      <c r="C54" s="1887" t="s">
        <v>4</v>
      </c>
      <c r="E54" s="1888" t="str">
        <f>E7</f>
        <v>MES:</v>
      </c>
      <c r="F54" s="1888" t="str">
        <f>F7</f>
        <v>DICIEMBRE</v>
      </c>
      <c r="G54" s="1888" t="str">
        <f>G7</f>
        <v xml:space="preserve">                                VIGENCIA FISCAL:      2017</v>
      </c>
      <c r="H54" s="1890"/>
    </row>
    <row r="55" spans="1:8" ht="28.5" hidden="1" customHeight="1" thickBot="1" x14ac:dyDescent="0.35">
      <c r="A55" s="1889"/>
      <c r="H55" s="1890"/>
    </row>
    <row r="56" spans="1:8" ht="15" thickBot="1" x14ac:dyDescent="0.35">
      <c r="A56" s="1938"/>
      <c r="B56" s="1939"/>
      <c r="C56" s="1940"/>
      <c r="D56" s="1941"/>
      <c r="E56" s="1941"/>
      <c r="F56" s="1941"/>
      <c r="G56" s="1941"/>
      <c r="H56" s="1942"/>
    </row>
    <row r="57" spans="1:8" ht="33.75" customHeight="1" thickBot="1" x14ac:dyDescent="0.35">
      <c r="A57" s="1943" t="s">
        <v>119</v>
      </c>
      <c r="B57" s="1944"/>
      <c r="C57" s="1945" t="s">
        <v>120</v>
      </c>
      <c r="D57" s="1946" t="s">
        <v>121</v>
      </c>
      <c r="E57" s="1946" t="s">
        <v>122</v>
      </c>
      <c r="F57" s="1946" t="s">
        <v>123</v>
      </c>
      <c r="G57" s="1946" t="s">
        <v>124</v>
      </c>
      <c r="H57" s="1906" t="s">
        <v>291</v>
      </c>
    </row>
    <row r="58" spans="1:8" ht="31.5" customHeight="1" x14ac:dyDescent="0.3">
      <c r="A58" s="1947">
        <v>2</v>
      </c>
      <c r="B58" s="1948"/>
      <c r="C58" s="1949" t="s">
        <v>48</v>
      </c>
      <c r="D58" s="1950">
        <f>+D59</f>
        <v>8460218405.000001</v>
      </c>
      <c r="E58" s="1950">
        <f>+E59</f>
        <v>8460218405.000001</v>
      </c>
      <c r="F58" s="1950">
        <f>+F59</f>
        <v>8460218405.000001</v>
      </c>
      <c r="G58" s="1950">
        <f>+G59</f>
        <v>8456397053.1100006</v>
      </c>
      <c r="H58" s="1951">
        <f>+H59</f>
        <v>8153340966.9100008</v>
      </c>
    </row>
    <row r="59" spans="1:8" ht="15.6" x14ac:dyDescent="0.3">
      <c r="A59" s="1918">
        <v>20</v>
      </c>
      <c r="B59" s="1919"/>
      <c r="C59" s="1920" t="s">
        <v>48</v>
      </c>
      <c r="D59" s="1921">
        <f>+D65+D60</f>
        <v>8460218405.000001</v>
      </c>
      <c r="E59" s="1921">
        <f>+E65+E60</f>
        <v>8460218405.000001</v>
      </c>
      <c r="F59" s="1921">
        <f>+F65+F60</f>
        <v>8460218405.000001</v>
      </c>
      <c r="G59" s="1921">
        <f>+G65+G60</f>
        <v>8456397053.1100006</v>
      </c>
      <c r="H59" s="1922">
        <f>+H65+H60</f>
        <v>8153340966.9100008</v>
      </c>
    </row>
    <row r="60" spans="1:8" ht="20.25" customHeight="1" x14ac:dyDescent="0.3">
      <c r="A60" s="1918">
        <v>203</v>
      </c>
      <c r="B60" s="1919"/>
      <c r="C60" s="1920" t="s">
        <v>135</v>
      </c>
      <c r="D60" s="1921">
        <f>+D61</f>
        <v>0</v>
      </c>
      <c r="E60" s="1921">
        <f>+E61</f>
        <v>0</v>
      </c>
      <c r="F60" s="1921">
        <f>+F61</f>
        <v>0</v>
      </c>
      <c r="G60" s="1921">
        <f>+G61</f>
        <v>0</v>
      </c>
      <c r="H60" s="1922">
        <f>+H61</f>
        <v>0</v>
      </c>
    </row>
    <row r="61" spans="1:8" ht="15.6" x14ac:dyDescent="0.3">
      <c r="A61" s="1918">
        <v>20350</v>
      </c>
      <c r="B61" s="1919"/>
      <c r="C61" s="1920" t="s">
        <v>136</v>
      </c>
      <c r="D61" s="1923">
        <f>+D62+D63+D64</f>
        <v>0</v>
      </c>
      <c r="E61" s="1923">
        <f>+E62+E63+E64</f>
        <v>0</v>
      </c>
      <c r="F61" s="1923">
        <f>+F62+F63+F64</f>
        <v>0</v>
      </c>
      <c r="G61" s="1923">
        <f>+G62+G63+G64</f>
        <v>0</v>
      </c>
      <c r="H61" s="1922">
        <f>+H62+H63+H64</f>
        <v>0</v>
      </c>
    </row>
    <row r="62" spans="1:8" ht="21" customHeight="1" x14ac:dyDescent="0.3">
      <c r="A62" s="1918">
        <v>203502</v>
      </c>
      <c r="B62" s="1919">
        <v>20</v>
      </c>
      <c r="C62" s="1920" t="s">
        <v>137</v>
      </c>
      <c r="D62" s="1923">
        <v>0</v>
      </c>
      <c r="E62" s="1923">
        <v>0</v>
      </c>
      <c r="F62" s="1923">
        <v>0</v>
      </c>
      <c r="G62" s="1923">
        <v>0</v>
      </c>
      <c r="H62" s="1922">
        <v>0</v>
      </c>
    </row>
    <row r="63" spans="1:8" ht="21" customHeight="1" x14ac:dyDescent="0.3">
      <c r="A63" s="1918">
        <v>203503</v>
      </c>
      <c r="B63" s="1919">
        <v>20</v>
      </c>
      <c r="C63" s="1920" t="s">
        <v>138</v>
      </c>
      <c r="D63" s="1923">
        <v>0</v>
      </c>
      <c r="E63" s="1923">
        <v>0</v>
      </c>
      <c r="F63" s="1923">
        <v>0</v>
      </c>
      <c r="G63" s="1923">
        <v>0</v>
      </c>
      <c r="H63" s="1922">
        <v>0</v>
      </c>
    </row>
    <row r="64" spans="1:8" ht="21" customHeight="1" x14ac:dyDescent="0.3">
      <c r="A64" s="1918">
        <v>2035090</v>
      </c>
      <c r="B64" s="1919">
        <v>20</v>
      </c>
      <c r="C64" s="1920" t="s">
        <v>139</v>
      </c>
      <c r="D64" s="1923">
        <v>0</v>
      </c>
      <c r="E64" s="1923">
        <v>0</v>
      </c>
      <c r="F64" s="1923">
        <v>0</v>
      </c>
      <c r="G64" s="1923">
        <v>0</v>
      </c>
      <c r="H64" s="1922">
        <v>0</v>
      </c>
    </row>
    <row r="65" spans="1:8" ht="21.75" customHeight="1" x14ac:dyDescent="0.3">
      <c r="A65" s="1918">
        <v>204</v>
      </c>
      <c r="B65" s="1919"/>
      <c r="C65" s="1920" t="s">
        <v>49</v>
      </c>
      <c r="D65" s="1923">
        <f>+D69+D66+D76+D93+D97+D99+D104+D108+D113+D114+D118+D110</f>
        <v>8460218405.000001</v>
      </c>
      <c r="E65" s="1923">
        <f>+E69+E66+E76+E93+E97+E99+E104+E108+E113+E114+E118+E110</f>
        <v>8460218405.000001</v>
      </c>
      <c r="F65" s="1923">
        <f>+F69+F66+F76+F93+F97+F99+F104+F108+F113+F114+F118+F110</f>
        <v>8460218405.000001</v>
      </c>
      <c r="G65" s="1923">
        <f>+G69+G66+G76+G93+G97+G99+G104+G108+G113+G114+G118+G110</f>
        <v>8456397053.1100006</v>
      </c>
      <c r="H65" s="1922">
        <f>+H69+H66+H76+H93+H97+H99+H104+H108+H113+H114+H118+H110</f>
        <v>8153340966.9100008</v>
      </c>
    </row>
    <row r="66" spans="1:8" ht="22.5" customHeight="1" x14ac:dyDescent="0.3">
      <c r="A66" s="1918">
        <v>2041</v>
      </c>
      <c r="B66" s="1919"/>
      <c r="C66" s="1920" t="s">
        <v>140</v>
      </c>
      <c r="D66" s="1921">
        <f>SUM(D67:D68)</f>
        <v>10585605</v>
      </c>
      <c r="E66" s="1921">
        <f>SUM(E67:E68)</f>
        <v>10585605</v>
      </c>
      <c r="F66" s="1921">
        <f>SUM(F67:F68)</f>
        <v>10585605</v>
      </c>
      <c r="G66" s="1921">
        <f>SUM(G67:G68)</f>
        <v>10585605</v>
      </c>
      <c r="H66" s="1922">
        <f>SUM(H67:H68)</f>
        <v>10570740</v>
      </c>
    </row>
    <row r="67" spans="1:8" ht="24.75" customHeight="1" x14ac:dyDescent="0.3">
      <c r="A67" s="1918">
        <v>20418</v>
      </c>
      <c r="B67" s="1919">
        <v>20</v>
      </c>
      <c r="C67" s="1920" t="s">
        <v>141</v>
      </c>
      <c r="D67" s="1921">
        <v>5118334</v>
      </c>
      <c r="E67" s="1921">
        <v>5118334</v>
      </c>
      <c r="F67" s="1921">
        <v>5118334</v>
      </c>
      <c r="G67" s="1921">
        <v>5118334</v>
      </c>
      <c r="H67" s="1922">
        <v>5118269</v>
      </c>
    </row>
    <row r="68" spans="1:8" ht="25.5" customHeight="1" x14ac:dyDescent="0.3">
      <c r="A68" s="1918">
        <v>204125</v>
      </c>
      <c r="B68" s="1919">
        <v>20</v>
      </c>
      <c r="C68" s="1920" t="s">
        <v>142</v>
      </c>
      <c r="D68" s="1923">
        <v>5467271</v>
      </c>
      <c r="E68" s="1923">
        <v>5467271</v>
      </c>
      <c r="F68" s="1921">
        <v>5467271</v>
      </c>
      <c r="G68" s="1921">
        <v>5467271</v>
      </c>
      <c r="H68" s="1922">
        <v>5452471</v>
      </c>
    </row>
    <row r="69" spans="1:8" ht="31.5" customHeight="1" x14ac:dyDescent="0.3">
      <c r="A69" s="1918">
        <v>2044</v>
      </c>
      <c r="B69" s="1919"/>
      <c r="C69" s="1920" t="s">
        <v>50</v>
      </c>
      <c r="D69" s="1921">
        <f>SUM(D70:D75)</f>
        <v>78518347.180000007</v>
      </c>
      <c r="E69" s="1921">
        <f>SUM(E70:E75)</f>
        <v>78518347.180000007</v>
      </c>
      <c r="F69" s="1921">
        <f>SUM(F70:F75)</f>
        <v>78518347.180000007</v>
      </c>
      <c r="G69" s="1921">
        <f>SUM(G70:G75)</f>
        <v>78518347.180000007</v>
      </c>
      <c r="H69" s="1922">
        <f>SUM(H70:H75)</f>
        <v>75682851.180000007</v>
      </c>
    </row>
    <row r="70" spans="1:8" ht="31.5" customHeight="1" x14ac:dyDescent="0.3">
      <c r="A70" s="1918">
        <v>20441</v>
      </c>
      <c r="B70" s="1919">
        <v>20</v>
      </c>
      <c r="C70" s="1920" t="s">
        <v>51</v>
      </c>
      <c r="D70" s="1921">
        <v>55659789</v>
      </c>
      <c r="E70" s="1921">
        <v>55659789</v>
      </c>
      <c r="F70" s="1921">
        <v>55659789</v>
      </c>
      <c r="G70" s="1921">
        <v>55659789</v>
      </c>
      <c r="H70" s="1922">
        <v>52826511</v>
      </c>
    </row>
    <row r="71" spans="1:8" ht="31.5" customHeight="1" x14ac:dyDescent="0.3">
      <c r="A71" s="1918">
        <v>204413</v>
      </c>
      <c r="B71" s="1919">
        <v>20</v>
      </c>
      <c r="C71" s="1920" t="s">
        <v>143</v>
      </c>
      <c r="D71" s="1921">
        <v>0</v>
      </c>
      <c r="E71" s="1921">
        <v>0</v>
      </c>
      <c r="F71" s="1921">
        <v>0</v>
      </c>
      <c r="G71" s="1921">
        <v>0</v>
      </c>
      <c r="H71" s="1922">
        <v>0</v>
      </c>
    </row>
    <row r="72" spans="1:8" ht="31.5" customHeight="1" x14ac:dyDescent="0.3">
      <c r="A72" s="1918">
        <v>204415</v>
      </c>
      <c r="B72" s="1919">
        <v>20</v>
      </c>
      <c r="C72" s="1920" t="s">
        <v>144</v>
      </c>
      <c r="D72" s="1921">
        <v>19237875.18</v>
      </c>
      <c r="E72" s="1921">
        <v>19237875.18</v>
      </c>
      <c r="F72" s="1921">
        <v>19237875.18</v>
      </c>
      <c r="G72" s="1921">
        <v>19237875.18</v>
      </c>
      <c r="H72" s="1922">
        <v>19235977.18</v>
      </c>
    </row>
    <row r="73" spans="1:8" ht="31.5" customHeight="1" x14ac:dyDescent="0.3">
      <c r="A73" s="1918">
        <v>204418</v>
      </c>
      <c r="B73" s="1919">
        <v>20</v>
      </c>
      <c r="C73" s="1920" t="s">
        <v>145</v>
      </c>
      <c r="D73" s="1921">
        <v>3579511</v>
      </c>
      <c r="E73" s="1921">
        <v>3579511</v>
      </c>
      <c r="F73" s="1921">
        <v>3579511</v>
      </c>
      <c r="G73" s="1921">
        <v>3579511</v>
      </c>
      <c r="H73" s="1922">
        <v>3579209</v>
      </c>
    </row>
    <row r="74" spans="1:8" ht="31.5" customHeight="1" x14ac:dyDescent="0.3">
      <c r="A74" s="1918">
        <v>204420</v>
      </c>
      <c r="B74" s="1919">
        <v>20</v>
      </c>
      <c r="C74" s="1920" t="s">
        <v>292</v>
      </c>
      <c r="D74" s="1921">
        <v>13</v>
      </c>
      <c r="E74" s="1921">
        <v>13</v>
      </c>
      <c r="F74" s="1921">
        <v>13</v>
      </c>
      <c r="G74" s="1921">
        <v>13</v>
      </c>
      <c r="H74" s="1922">
        <v>0</v>
      </c>
    </row>
    <row r="75" spans="1:8" ht="31.5" customHeight="1" x14ac:dyDescent="0.3">
      <c r="A75" s="1918">
        <v>204423</v>
      </c>
      <c r="B75" s="1919">
        <v>20</v>
      </c>
      <c r="C75" s="1920" t="s">
        <v>146</v>
      </c>
      <c r="D75" s="1921">
        <v>41159</v>
      </c>
      <c r="E75" s="1921">
        <v>41159</v>
      </c>
      <c r="F75" s="1921">
        <v>41159</v>
      </c>
      <c r="G75" s="1921">
        <v>41159</v>
      </c>
      <c r="H75" s="1922">
        <v>41154</v>
      </c>
    </row>
    <row r="76" spans="1:8" ht="31.5" customHeight="1" x14ac:dyDescent="0.3">
      <c r="A76" s="1918">
        <v>2045</v>
      </c>
      <c r="B76" s="1919"/>
      <c r="C76" s="1920" t="s">
        <v>52</v>
      </c>
      <c r="D76" s="1921">
        <f>SUM(D77:D83)</f>
        <v>655485022.85000002</v>
      </c>
      <c r="E76" s="1921">
        <f>SUM(E77:E83)</f>
        <v>655485022.85000002</v>
      </c>
      <c r="F76" s="1921">
        <f>SUM(F77:F83)</f>
        <v>655485022.85000002</v>
      </c>
      <c r="G76" s="1921">
        <f>SUM(G77:G83)</f>
        <v>655485022.85000002</v>
      </c>
      <c r="H76" s="1922">
        <f>SUM(H77:H83)</f>
        <v>635900250</v>
      </c>
    </row>
    <row r="77" spans="1:8" ht="27.75" customHeight="1" x14ac:dyDescent="0.3">
      <c r="A77" s="1918">
        <v>20451</v>
      </c>
      <c r="B77" s="1919">
        <v>20</v>
      </c>
      <c r="C77" s="1920" t="s">
        <v>53</v>
      </c>
      <c r="D77" s="1921">
        <v>20008316</v>
      </c>
      <c r="E77" s="1921">
        <v>20008316</v>
      </c>
      <c r="F77" s="1921">
        <v>20008316</v>
      </c>
      <c r="G77" s="1921">
        <v>20008316</v>
      </c>
      <c r="H77" s="1922">
        <v>16813237</v>
      </c>
    </row>
    <row r="78" spans="1:8" ht="27.75" customHeight="1" x14ac:dyDescent="0.3">
      <c r="A78" s="1918">
        <v>20452</v>
      </c>
      <c r="B78" s="1919">
        <v>20</v>
      </c>
      <c r="C78" s="1920" t="s">
        <v>147</v>
      </c>
      <c r="D78" s="1921">
        <v>20011648</v>
      </c>
      <c r="E78" s="1921">
        <v>20011648</v>
      </c>
      <c r="F78" s="1921">
        <v>20011648</v>
      </c>
      <c r="G78" s="1921">
        <v>20011648</v>
      </c>
      <c r="H78" s="1922">
        <v>16818848</v>
      </c>
    </row>
    <row r="79" spans="1:8" ht="30.6" customHeight="1" x14ac:dyDescent="0.3">
      <c r="A79" s="1918">
        <v>20455</v>
      </c>
      <c r="B79" s="1919">
        <v>20</v>
      </c>
      <c r="C79" s="1952" t="s">
        <v>293</v>
      </c>
      <c r="D79" s="1921">
        <v>29</v>
      </c>
      <c r="E79" s="1921">
        <v>29</v>
      </c>
      <c r="F79" s="1921">
        <v>29</v>
      </c>
      <c r="G79" s="1921">
        <v>29</v>
      </c>
      <c r="H79" s="1922">
        <v>0</v>
      </c>
    </row>
    <row r="80" spans="1:8" ht="27.75" customHeight="1" x14ac:dyDescent="0.3">
      <c r="A80" s="1918">
        <v>20456</v>
      </c>
      <c r="B80" s="1919">
        <v>20</v>
      </c>
      <c r="C80" s="1920" t="s">
        <v>148</v>
      </c>
      <c r="D80" s="1921">
        <v>60016974</v>
      </c>
      <c r="E80" s="1921">
        <v>60016974</v>
      </c>
      <c r="F80" s="1921">
        <v>60016974</v>
      </c>
      <c r="G80" s="1921">
        <v>60016974</v>
      </c>
      <c r="H80" s="1922">
        <v>60000000</v>
      </c>
    </row>
    <row r="81" spans="1:8" ht="27.75" customHeight="1" x14ac:dyDescent="0.3">
      <c r="A81" s="1918">
        <v>20458</v>
      </c>
      <c r="B81" s="1919">
        <v>20</v>
      </c>
      <c r="C81" s="1920" t="s">
        <v>149</v>
      </c>
      <c r="D81" s="1921">
        <v>155896098.84999999</v>
      </c>
      <c r="E81" s="1921">
        <v>155896098.84999999</v>
      </c>
      <c r="F81" s="1921">
        <v>155896098.84999999</v>
      </c>
      <c r="G81" s="1921">
        <v>155896098.84999999</v>
      </c>
      <c r="H81" s="1922">
        <v>142725989</v>
      </c>
    </row>
    <row r="82" spans="1:8" ht="27.75" customHeight="1" x14ac:dyDescent="0.3">
      <c r="A82" s="1918">
        <v>204510</v>
      </c>
      <c r="B82" s="1919">
        <v>20</v>
      </c>
      <c r="C82" s="1920" t="s">
        <v>56</v>
      </c>
      <c r="D82" s="1921">
        <v>379545599</v>
      </c>
      <c r="E82" s="1921">
        <v>379545599</v>
      </c>
      <c r="F82" s="1921">
        <v>379545599</v>
      </c>
      <c r="G82" s="1921">
        <v>379545599</v>
      </c>
      <c r="H82" s="1922">
        <v>379542176</v>
      </c>
    </row>
    <row r="83" spans="1:8" ht="27.75" customHeight="1" thickBot="1" x14ac:dyDescent="0.35">
      <c r="A83" s="1926">
        <v>204513</v>
      </c>
      <c r="B83" s="1927">
        <v>20</v>
      </c>
      <c r="C83" s="1928" t="s">
        <v>150</v>
      </c>
      <c r="D83" s="1929">
        <v>20006358</v>
      </c>
      <c r="E83" s="1929">
        <v>20006358</v>
      </c>
      <c r="F83" s="1929">
        <v>20006358</v>
      </c>
      <c r="G83" s="1929">
        <v>20006358</v>
      </c>
      <c r="H83" s="1930">
        <v>20000000</v>
      </c>
    </row>
    <row r="84" spans="1:8" ht="16.2" thickBot="1" x14ac:dyDescent="0.35">
      <c r="A84" s="1931"/>
      <c r="B84" s="1932"/>
      <c r="C84" s="1933"/>
      <c r="D84" s="1934"/>
      <c r="E84" s="1934"/>
      <c r="F84" s="1934"/>
      <c r="G84" s="1934"/>
      <c r="H84" s="1934"/>
    </row>
    <row r="85" spans="1:8" x14ac:dyDescent="0.3">
      <c r="A85" s="2052" t="s">
        <v>1</v>
      </c>
      <c r="B85" s="2053"/>
      <c r="C85" s="2053"/>
      <c r="D85" s="2053"/>
      <c r="E85" s="2053"/>
      <c r="F85" s="2053"/>
      <c r="G85" s="2053"/>
      <c r="H85" s="2054"/>
    </row>
    <row r="86" spans="1:8" x14ac:dyDescent="0.3">
      <c r="A86" s="2049" t="s">
        <v>115</v>
      </c>
      <c r="B86" s="2050"/>
      <c r="C86" s="2050"/>
      <c r="D86" s="2050"/>
      <c r="E86" s="2050"/>
      <c r="F86" s="2050"/>
      <c r="G86" s="2050"/>
      <c r="H86" s="2051"/>
    </row>
    <row r="87" spans="1:8" x14ac:dyDescent="0.3">
      <c r="A87" s="1891" t="s">
        <v>0</v>
      </c>
      <c r="H87" s="1890"/>
    </row>
    <row r="88" spans="1:8" ht="3.75" customHeight="1" x14ac:dyDescent="0.3">
      <c r="A88" s="1889"/>
      <c r="H88" s="1892"/>
    </row>
    <row r="89" spans="1:8" ht="15" thickBot="1" x14ac:dyDescent="0.35">
      <c r="A89" s="1889" t="s">
        <v>116</v>
      </c>
      <c r="C89" s="1887" t="s">
        <v>4</v>
      </c>
      <c r="E89" s="1888" t="str">
        <f>E54</f>
        <v>MES:</v>
      </c>
      <c r="F89" s="1888" t="str">
        <f>F7</f>
        <v>DICIEMBRE</v>
      </c>
      <c r="G89" s="1888" t="str">
        <f>G54</f>
        <v xml:space="preserve">                                VIGENCIA FISCAL:      2017</v>
      </c>
      <c r="H89" s="1890"/>
    </row>
    <row r="90" spans="1:8" ht="6.75" hidden="1" customHeight="1" thickBot="1" x14ac:dyDescent="0.35">
      <c r="A90" s="1889"/>
      <c r="H90" s="1890"/>
    </row>
    <row r="91" spans="1:8" ht="15" thickBot="1" x14ac:dyDescent="0.35">
      <c r="A91" s="1938"/>
      <c r="B91" s="1939"/>
      <c r="C91" s="1940"/>
      <c r="D91" s="1941"/>
      <c r="E91" s="1941"/>
      <c r="F91" s="1941"/>
      <c r="G91" s="1941"/>
      <c r="H91" s="1942"/>
    </row>
    <row r="92" spans="1:8" ht="36" customHeight="1" thickBot="1" x14ac:dyDescent="0.35">
      <c r="A92" s="1953" t="s">
        <v>119</v>
      </c>
      <c r="B92" s="1903"/>
      <c r="C92" s="1904" t="s">
        <v>120</v>
      </c>
      <c r="D92" s="1905" t="s">
        <v>121</v>
      </c>
      <c r="E92" s="1905" t="s">
        <v>122</v>
      </c>
      <c r="F92" s="1905" t="s">
        <v>123</v>
      </c>
      <c r="G92" s="1905" t="s">
        <v>124</v>
      </c>
      <c r="H92" s="1906" t="s">
        <v>291</v>
      </c>
    </row>
    <row r="93" spans="1:8" ht="18.75" customHeight="1" x14ac:dyDescent="0.3">
      <c r="A93" s="1918">
        <v>2046</v>
      </c>
      <c r="B93" s="1919"/>
      <c r="C93" s="1920" t="s">
        <v>58</v>
      </c>
      <c r="D93" s="1921">
        <f>+D94+D95+D96</f>
        <v>63561819.890000001</v>
      </c>
      <c r="E93" s="1921">
        <f>+E95+E96+E94</f>
        <v>63561819.890000001</v>
      </c>
      <c r="F93" s="1921">
        <f>+F95+F96+F94</f>
        <v>63561819.890000001</v>
      </c>
      <c r="G93" s="1921">
        <f>+G95+G96+G94</f>
        <v>61239117</v>
      </c>
      <c r="H93" s="1921">
        <f>+H95+H96+H94</f>
        <v>61238723</v>
      </c>
    </row>
    <row r="94" spans="1:8" ht="18.75" customHeight="1" x14ac:dyDescent="0.3">
      <c r="A94" s="1918">
        <v>20462</v>
      </c>
      <c r="B94" s="1919">
        <v>20</v>
      </c>
      <c r="C94" s="1920" t="s">
        <v>59</v>
      </c>
      <c r="D94" s="1921">
        <v>386</v>
      </c>
      <c r="E94" s="1921">
        <v>386</v>
      </c>
      <c r="F94" s="1921">
        <v>386</v>
      </c>
      <c r="G94" s="1921">
        <v>386</v>
      </c>
      <c r="H94" s="1922">
        <v>0</v>
      </c>
    </row>
    <row r="95" spans="1:8" ht="18.75" customHeight="1" x14ac:dyDescent="0.3">
      <c r="A95" s="1918">
        <v>20465</v>
      </c>
      <c r="B95" s="1919">
        <v>20</v>
      </c>
      <c r="C95" s="1920" t="s">
        <v>60</v>
      </c>
      <c r="D95" s="1921">
        <v>63487323.890000001</v>
      </c>
      <c r="E95" s="1921">
        <v>63487323.890000001</v>
      </c>
      <c r="F95" s="1921">
        <v>63487323.890000001</v>
      </c>
      <c r="G95" s="1921">
        <v>61164621</v>
      </c>
      <c r="H95" s="1922">
        <v>61164621</v>
      </c>
    </row>
    <row r="96" spans="1:8" ht="18.75" customHeight="1" x14ac:dyDescent="0.3">
      <c r="A96" s="1918">
        <v>20467</v>
      </c>
      <c r="B96" s="1919">
        <v>20</v>
      </c>
      <c r="C96" s="1920" t="s">
        <v>151</v>
      </c>
      <c r="D96" s="1921">
        <v>74110</v>
      </c>
      <c r="E96" s="1921">
        <v>74110</v>
      </c>
      <c r="F96" s="1921">
        <v>74110</v>
      </c>
      <c r="G96" s="1921">
        <v>74110</v>
      </c>
      <c r="H96" s="1922">
        <v>74102</v>
      </c>
    </row>
    <row r="97" spans="1:8" ht="18.75" customHeight="1" x14ac:dyDescent="0.3">
      <c r="A97" s="1918">
        <v>2047</v>
      </c>
      <c r="B97" s="1919"/>
      <c r="C97" s="1920" t="s">
        <v>61</v>
      </c>
      <c r="D97" s="1921">
        <f>+D98</f>
        <v>73603584</v>
      </c>
      <c r="E97" s="1921">
        <f>+E98</f>
        <v>73603584</v>
      </c>
      <c r="F97" s="1921">
        <f>+F98</f>
        <v>73603584</v>
      </c>
      <c r="G97" s="1921">
        <f>+G98</f>
        <v>73603584</v>
      </c>
      <c r="H97" s="1922">
        <f>+H98</f>
        <v>73596397</v>
      </c>
    </row>
    <row r="98" spans="1:8" ht="18.75" customHeight="1" x14ac:dyDescent="0.3">
      <c r="A98" s="1918">
        <v>20476</v>
      </c>
      <c r="B98" s="1919">
        <v>20</v>
      </c>
      <c r="C98" s="1920" t="s">
        <v>62</v>
      </c>
      <c r="D98" s="1921">
        <v>73603584</v>
      </c>
      <c r="E98" s="1921">
        <v>73603584</v>
      </c>
      <c r="F98" s="1921">
        <v>73603584</v>
      </c>
      <c r="G98" s="1921">
        <v>73603584</v>
      </c>
      <c r="H98" s="1922">
        <v>73596397</v>
      </c>
    </row>
    <row r="99" spans="1:8" ht="18.75" customHeight="1" x14ac:dyDescent="0.3">
      <c r="A99" s="1918">
        <v>2048</v>
      </c>
      <c r="B99" s="1919"/>
      <c r="C99" s="1920" t="s">
        <v>63</v>
      </c>
      <c r="D99" s="1921">
        <f>SUM(D100:D103)</f>
        <v>274584797.77999997</v>
      </c>
      <c r="E99" s="1921">
        <f>SUM(E100:E103)</f>
        <v>274584797.77999997</v>
      </c>
      <c r="F99" s="1921">
        <f>SUM(F100:F103)</f>
        <v>274584797.77999997</v>
      </c>
      <c r="G99" s="1921">
        <f>SUM(G100:G103)</f>
        <v>273086148.77999997</v>
      </c>
      <c r="H99" s="1922">
        <f>SUM(H100:H103)</f>
        <v>272979478.77999997</v>
      </c>
    </row>
    <row r="100" spans="1:8" ht="18.75" customHeight="1" x14ac:dyDescent="0.3">
      <c r="A100" s="1918">
        <v>20481</v>
      </c>
      <c r="B100" s="1919">
        <v>20</v>
      </c>
      <c r="C100" s="1920" t="s">
        <v>152</v>
      </c>
      <c r="D100" s="1921">
        <v>2575797</v>
      </c>
      <c r="E100" s="1921">
        <v>2575797</v>
      </c>
      <c r="F100" s="1921">
        <v>2575797</v>
      </c>
      <c r="G100" s="1921">
        <v>2575797</v>
      </c>
      <c r="H100" s="1922">
        <v>2575797</v>
      </c>
    </row>
    <row r="101" spans="1:8" ht="18.75" customHeight="1" x14ac:dyDescent="0.3">
      <c r="A101" s="1918">
        <v>20482</v>
      </c>
      <c r="B101" s="1919">
        <v>20</v>
      </c>
      <c r="C101" s="1920" t="s">
        <v>153</v>
      </c>
      <c r="D101" s="1921">
        <v>227491255</v>
      </c>
      <c r="E101" s="1921">
        <v>227491255</v>
      </c>
      <c r="F101" s="1921">
        <v>227491255</v>
      </c>
      <c r="G101" s="1921">
        <v>227491255</v>
      </c>
      <c r="H101" s="1922">
        <v>227403285</v>
      </c>
    </row>
    <row r="102" spans="1:8" ht="18.75" customHeight="1" x14ac:dyDescent="0.3">
      <c r="A102" s="1918">
        <v>20485</v>
      </c>
      <c r="B102" s="1919">
        <v>20</v>
      </c>
      <c r="C102" s="1920" t="s">
        <v>154</v>
      </c>
      <c r="D102" s="1921">
        <v>15263981.779999999</v>
      </c>
      <c r="E102" s="1921">
        <v>15263981.779999999</v>
      </c>
      <c r="F102" s="1921">
        <v>15263981.779999999</v>
      </c>
      <c r="G102" s="1921">
        <v>15263981.779999999</v>
      </c>
      <c r="H102" s="1922">
        <v>15263981.779999999</v>
      </c>
    </row>
    <row r="103" spans="1:8" ht="18.75" customHeight="1" x14ac:dyDescent="0.3">
      <c r="A103" s="1918">
        <v>20486</v>
      </c>
      <c r="B103" s="1919">
        <v>20</v>
      </c>
      <c r="C103" s="1920" t="s">
        <v>64</v>
      </c>
      <c r="D103" s="1921">
        <v>29253764</v>
      </c>
      <c r="E103" s="1921">
        <v>29253764</v>
      </c>
      <c r="F103" s="1921">
        <v>29253764</v>
      </c>
      <c r="G103" s="1921">
        <v>27755115</v>
      </c>
      <c r="H103" s="1922">
        <v>27736415</v>
      </c>
    </row>
    <row r="104" spans="1:8" ht="18.75" customHeight="1" x14ac:dyDescent="0.3">
      <c r="A104" s="1918">
        <v>2049</v>
      </c>
      <c r="B104" s="1919"/>
      <c r="C104" s="1920" t="s">
        <v>65</v>
      </c>
      <c r="D104" s="1921">
        <f>SUM(D105:D107)</f>
        <v>1013420426.15</v>
      </c>
      <c r="E104" s="1921">
        <f>SUM(E105:E107)</f>
        <v>1013420426.15</v>
      </c>
      <c r="F104" s="1921">
        <f>SUM(F105:F107)</f>
        <v>1013420426.15</v>
      </c>
      <c r="G104" s="1921">
        <f>SUM(G105:G107)</f>
        <v>1013420426.15</v>
      </c>
      <c r="H104" s="1922">
        <f>SUM(H105:H107)</f>
        <v>1013420426.15</v>
      </c>
    </row>
    <row r="105" spans="1:8" ht="18.75" customHeight="1" x14ac:dyDescent="0.3">
      <c r="A105" s="1918">
        <v>20495</v>
      </c>
      <c r="B105" s="1919">
        <v>20</v>
      </c>
      <c r="C105" s="1920" t="s">
        <v>155</v>
      </c>
      <c r="D105" s="1921">
        <v>10511123</v>
      </c>
      <c r="E105" s="1921">
        <v>10511123</v>
      </c>
      <c r="F105" s="1921">
        <v>10511123</v>
      </c>
      <c r="G105" s="1921">
        <v>10511123</v>
      </c>
      <c r="H105" s="1922">
        <v>10511123</v>
      </c>
    </row>
    <row r="106" spans="1:8" ht="18.75" customHeight="1" x14ac:dyDescent="0.3">
      <c r="A106" s="1918">
        <v>204911</v>
      </c>
      <c r="B106" s="1919">
        <v>20</v>
      </c>
      <c r="C106" s="1920" t="s">
        <v>156</v>
      </c>
      <c r="D106" s="1921">
        <v>106792673</v>
      </c>
      <c r="E106" s="1921">
        <v>106792673</v>
      </c>
      <c r="F106" s="1921">
        <v>106792673</v>
      </c>
      <c r="G106" s="1921">
        <v>106792673</v>
      </c>
      <c r="H106" s="1922">
        <v>106792673</v>
      </c>
    </row>
    <row r="107" spans="1:8" ht="18.75" customHeight="1" x14ac:dyDescent="0.3">
      <c r="A107" s="1918">
        <v>204913</v>
      </c>
      <c r="B107" s="1919">
        <v>20</v>
      </c>
      <c r="C107" s="1920" t="s">
        <v>157</v>
      </c>
      <c r="D107" s="1921">
        <v>896116630.14999998</v>
      </c>
      <c r="E107" s="1921">
        <v>896116630.14999998</v>
      </c>
      <c r="F107" s="1921">
        <v>896116630.14999998</v>
      </c>
      <c r="G107" s="1921">
        <v>896116630.14999998</v>
      </c>
      <c r="H107" s="1922">
        <v>896116630.14999998</v>
      </c>
    </row>
    <row r="108" spans="1:8" ht="18.75" customHeight="1" x14ac:dyDescent="0.3">
      <c r="A108" s="1918">
        <v>20410</v>
      </c>
      <c r="B108" s="1919"/>
      <c r="C108" s="1920" t="s">
        <v>158</v>
      </c>
      <c r="D108" s="1921">
        <f>+D109</f>
        <v>5120125000</v>
      </c>
      <c r="E108" s="1921">
        <f>+E109</f>
        <v>5120125000</v>
      </c>
      <c r="F108" s="1921">
        <f>+F109</f>
        <v>5120125000</v>
      </c>
      <c r="G108" s="1921">
        <f>+G109</f>
        <v>5120125000</v>
      </c>
      <c r="H108" s="1922">
        <f>+H109</f>
        <v>4886392368</v>
      </c>
    </row>
    <row r="109" spans="1:8" ht="18.75" customHeight="1" x14ac:dyDescent="0.3">
      <c r="A109" s="1918">
        <v>204102</v>
      </c>
      <c r="B109" s="1919">
        <v>20</v>
      </c>
      <c r="C109" s="1920" t="s">
        <v>159</v>
      </c>
      <c r="D109" s="1921">
        <v>5120125000</v>
      </c>
      <c r="E109" s="1921">
        <v>5120125000</v>
      </c>
      <c r="F109" s="1921">
        <v>5120125000</v>
      </c>
      <c r="G109" s="1921">
        <v>5120125000</v>
      </c>
      <c r="H109" s="1922">
        <v>4886392368</v>
      </c>
    </row>
    <row r="110" spans="1:8" ht="18.75" customHeight="1" x14ac:dyDescent="0.3">
      <c r="A110" s="1918">
        <v>20411</v>
      </c>
      <c r="B110" s="1919"/>
      <c r="C110" s="1920" t="s">
        <v>160</v>
      </c>
      <c r="D110" s="1921">
        <f>+D111+D112</f>
        <v>48500231</v>
      </c>
      <c r="E110" s="1921">
        <f>+E111+E112</f>
        <v>48500231</v>
      </c>
      <c r="F110" s="1921">
        <f>+F111+F112</f>
        <v>48500231</v>
      </c>
      <c r="G110" s="1921">
        <f>+G111+G112</f>
        <v>48500231</v>
      </c>
      <c r="H110" s="1921">
        <f>+H111+H112</f>
        <v>48499949</v>
      </c>
    </row>
    <row r="111" spans="1:8" ht="18.75" customHeight="1" x14ac:dyDescent="0.3">
      <c r="A111" s="1918">
        <v>204111</v>
      </c>
      <c r="B111" s="1919">
        <v>20</v>
      </c>
      <c r="C111" s="1920" t="s">
        <v>161</v>
      </c>
      <c r="D111" s="1921">
        <v>30698851</v>
      </c>
      <c r="E111" s="1921">
        <v>30698851</v>
      </c>
      <c r="F111" s="1921">
        <v>30698851</v>
      </c>
      <c r="G111" s="1921">
        <v>30698851</v>
      </c>
      <c r="H111" s="1922">
        <v>30698569</v>
      </c>
    </row>
    <row r="112" spans="1:8" ht="18.75" customHeight="1" x14ac:dyDescent="0.3">
      <c r="A112" s="1918">
        <v>204112</v>
      </c>
      <c r="B112" s="1919">
        <v>20</v>
      </c>
      <c r="C112" s="1920" t="s">
        <v>162</v>
      </c>
      <c r="D112" s="1921">
        <v>17801380</v>
      </c>
      <c r="E112" s="1921">
        <v>17801380</v>
      </c>
      <c r="F112" s="1921">
        <v>17801380</v>
      </c>
      <c r="G112" s="1921">
        <v>17801380</v>
      </c>
      <c r="H112" s="1922">
        <v>17801380</v>
      </c>
    </row>
    <row r="113" spans="1:8" ht="18.75" customHeight="1" x14ac:dyDescent="0.3">
      <c r="A113" s="1918">
        <v>20414</v>
      </c>
      <c r="B113" s="1919">
        <v>20</v>
      </c>
      <c r="C113" s="1920" t="s">
        <v>67</v>
      </c>
      <c r="D113" s="1921">
        <v>3993324.8</v>
      </c>
      <c r="E113" s="1921">
        <v>3993324.8</v>
      </c>
      <c r="F113" s="1921">
        <v>3993324.8</v>
      </c>
      <c r="G113" s="1921">
        <v>3993324.8</v>
      </c>
      <c r="H113" s="1922">
        <v>3991704.8</v>
      </c>
    </row>
    <row r="114" spans="1:8" ht="18.75" customHeight="1" x14ac:dyDescent="0.3">
      <c r="A114" s="1918">
        <v>20421</v>
      </c>
      <c r="B114" s="1919"/>
      <c r="C114" s="1920" t="s">
        <v>163</v>
      </c>
      <c r="D114" s="1921">
        <f>SUM(D115:D117)</f>
        <v>241015004</v>
      </c>
      <c r="E114" s="1921">
        <f>SUM(E115:E117)</f>
        <v>241015004</v>
      </c>
      <c r="F114" s="1921">
        <f>SUM(F115:F117)</f>
        <v>241015004</v>
      </c>
      <c r="G114" s="1921">
        <f>SUM(G115:G117)</f>
        <v>241015004</v>
      </c>
      <c r="H114" s="1922">
        <f>SUM(H115:H117)</f>
        <v>240969571</v>
      </c>
    </row>
    <row r="115" spans="1:8" ht="18.75" customHeight="1" x14ac:dyDescent="0.3">
      <c r="A115" s="1918">
        <v>204213</v>
      </c>
      <c r="B115" s="1919">
        <v>20</v>
      </c>
      <c r="C115" s="1920" t="s">
        <v>164</v>
      </c>
      <c r="D115" s="1921">
        <v>0</v>
      </c>
      <c r="E115" s="1921">
        <v>0</v>
      </c>
      <c r="F115" s="1921">
        <v>0</v>
      </c>
      <c r="G115" s="1921">
        <v>0</v>
      </c>
      <c r="H115" s="1922">
        <v>0</v>
      </c>
    </row>
    <row r="116" spans="1:8" ht="18.75" customHeight="1" x14ac:dyDescent="0.3">
      <c r="A116" s="1918">
        <v>204214</v>
      </c>
      <c r="B116" s="1919">
        <v>20</v>
      </c>
      <c r="C116" s="1920" t="s">
        <v>69</v>
      </c>
      <c r="D116" s="1921">
        <v>197143092</v>
      </c>
      <c r="E116" s="1921">
        <v>197143092</v>
      </c>
      <c r="F116" s="1921">
        <v>197143092</v>
      </c>
      <c r="G116" s="1921">
        <v>197143092</v>
      </c>
      <c r="H116" s="1922">
        <v>197120571</v>
      </c>
    </row>
    <row r="117" spans="1:8" ht="18.75" customHeight="1" x14ac:dyDescent="0.3">
      <c r="A117" s="1918">
        <v>204215</v>
      </c>
      <c r="B117" s="1919">
        <v>20</v>
      </c>
      <c r="C117" s="1920" t="s">
        <v>165</v>
      </c>
      <c r="D117" s="1921">
        <v>43871912</v>
      </c>
      <c r="E117" s="1921">
        <v>43871912</v>
      </c>
      <c r="F117" s="1921">
        <v>43871912</v>
      </c>
      <c r="G117" s="1921">
        <v>43871912</v>
      </c>
      <c r="H117" s="1922">
        <v>43849000</v>
      </c>
    </row>
    <row r="118" spans="1:8" ht="18.75" customHeight="1" x14ac:dyDescent="0.3">
      <c r="A118" s="1918">
        <v>20441</v>
      </c>
      <c r="B118" s="1919"/>
      <c r="C118" s="1920" t="s">
        <v>70</v>
      </c>
      <c r="D118" s="1921">
        <f>+D119</f>
        <v>876825242.35000002</v>
      </c>
      <c r="E118" s="1921">
        <f>+E119</f>
        <v>876825242.35000002</v>
      </c>
      <c r="F118" s="1921">
        <f>+F119</f>
        <v>876825242.35000002</v>
      </c>
      <c r="G118" s="1921">
        <f>+G119</f>
        <v>876825242.35000002</v>
      </c>
      <c r="H118" s="1922">
        <f>+H119</f>
        <v>830098508</v>
      </c>
    </row>
    <row r="119" spans="1:8" ht="18.75" customHeight="1" x14ac:dyDescent="0.3">
      <c r="A119" s="1918">
        <v>2044113</v>
      </c>
      <c r="B119" s="1919">
        <v>20</v>
      </c>
      <c r="C119" s="1920" t="s">
        <v>70</v>
      </c>
      <c r="D119" s="1921">
        <v>876825242.35000002</v>
      </c>
      <c r="E119" s="1921">
        <v>876825242.35000002</v>
      </c>
      <c r="F119" s="1921">
        <v>876825242.35000002</v>
      </c>
      <c r="G119" s="1921">
        <v>876825242.35000002</v>
      </c>
      <c r="H119" s="1922">
        <v>830098508</v>
      </c>
    </row>
    <row r="120" spans="1:8" ht="18.75" customHeight="1" x14ac:dyDescent="0.3">
      <c r="A120" s="1918">
        <v>3</v>
      </c>
      <c r="B120" s="1919"/>
      <c r="C120" s="1920" t="s">
        <v>71</v>
      </c>
      <c r="D120" s="1921">
        <f>+D121+D124</f>
        <v>10148771124</v>
      </c>
      <c r="E120" s="1921">
        <f>+E121+E124</f>
        <v>10148771124</v>
      </c>
      <c r="F120" s="1921">
        <f>+F121+F124</f>
        <v>10148771124</v>
      </c>
      <c r="G120" s="1921">
        <f>+G121+G124</f>
        <v>10148771124</v>
      </c>
      <c r="H120" s="1922">
        <f>+H121+H124</f>
        <v>7465795167.1700001</v>
      </c>
    </row>
    <row r="121" spans="1:8" ht="18.75" customHeight="1" x14ac:dyDescent="0.3">
      <c r="A121" s="1918">
        <v>32</v>
      </c>
      <c r="B121" s="1919"/>
      <c r="C121" s="1920" t="s">
        <v>166</v>
      </c>
      <c r="D121" s="1921">
        <f t="shared" ref="D121:H122" si="0">+D122</f>
        <v>3811953343</v>
      </c>
      <c r="E121" s="1921">
        <f t="shared" si="0"/>
        <v>3811953343</v>
      </c>
      <c r="F121" s="1921">
        <f t="shared" si="0"/>
        <v>3811953343</v>
      </c>
      <c r="G121" s="1921">
        <f t="shared" si="0"/>
        <v>3811953343</v>
      </c>
      <c r="H121" s="1922">
        <f t="shared" si="0"/>
        <v>3811953343</v>
      </c>
    </row>
    <row r="122" spans="1:8" ht="18.75" customHeight="1" x14ac:dyDescent="0.3">
      <c r="A122" s="1918">
        <v>321</v>
      </c>
      <c r="B122" s="1919"/>
      <c r="C122" s="1920" t="s">
        <v>167</v>
      </c>
      <c r="D122" s="1921">
        <f t="shared" si="0"/>
        <v>3811953343</v>
      </c>
      <c r="E122" s="1921">
        <f t="shared" si="0"/>
        <v>3811953343</v>
      </c>
      <c r="F122" s="1921">
        <f t="shared" si="0"/>
        <v>3811953343</v>
      </c>
      <c r="G122" s="1921">
        <f t="shared" si="0"/>
        <v>3811953343</v>
      </c>
      <c r="H122" s="1922">
        <f t="shared" si="0"/>
        <v>3811953343</v>
      </c>
    </row>
    <row r="123" spans="1:8" ht="18.75" customHeight="1" x14ac:dyDescent="0.3">
      <c r="A123" s="1918">
        <v>3211</v>
      </c>
      <c r="B123" s="1919">
        <v>20</v>
      </c>
      <c r="C123" s="1920" t="s">
        <v>168</v>
      </c>
      <c r="D123" s="1921">
        <v>3811953343</v>
      </c>
      <c r="E123" s="1921">
        <v>3811953343</v>
      </c>
      <c r="F123" s="1921">
        <v>3811953343</v>
      </c>
      <c r="G123" s="1921">
        <v>3811953343</v>
      </c>
      <c r="H123" s="1922">
        <v>3811953343</v>
      </c>
    </row>
    <row r="124" spans="1:8" ht="18.75" customHeight="1" thickBot="1" x14ac:dyDescent="0.35">
      <c r="A124" s="1926">
        <v>36</v>
      </c>
      <c r="B124" s="1927"/>
      <c r="C124" s="1928" t="s">
        <v>72</v>
      </c>
      <c r="D124" s="1929">
        <f>+D135</f>
        <v>6336817781</v>
      </c>
      <c r="E124" s="1929">
        <f>+E135</f>
        <v>6336817781</v>
      </c>
      <c r="F124" s="1929">
        <f>+F135</f>
        <v>6336817781</v>
      </c>
      <c r="G124" s="1929">
        <f>+G135</f>
        <v>6336817781</v>
      </c>
      <c r="H124" s="1930">
        <f>+H135</f>
        <v>3653841824.1700001</v>
      </c>
    </row>
    <row r="125" spans="1:8" ht="16.2" thickBot="1" x14ac:dyDescent="0.35">
      <c r="A125" s="1931"/>
      <c r="B125" s="1932"/>
      <c r="C125" s="1933"/>
      <c r="D125" s="1935"/>
      <c r="E125" s="1935"/>
      <c r="F125" s="1935"/>
      <c r="G125" s="1935"/>
      <c r="H125" s="1935"/>
    </row>
    <row r="126" spans="1:8" x14ac:dyDescent="0.3">
      <c r="A126" s="2052" t="s">
        <v>1</v>
      </c>
      <c r="B126" s="2053"/>
      <c r="C126" s="2053"/>
      <c r="D126" s="2053"/>
      <c r="E126" s="2053"/>
      <c r="F126" s="2053"/>
      <c r="G126" s="2053"/>
      <c r="H126" s="2054"/>
    </row>
    <row r="127" spans="1:8" ht="12" customHeight="1" x14ac:dyDescent="0.3">
      <c r="A127" s="2049" t="s">
        <v>115</v>
      </c>
      <c r="B127" s="2050"/>
      <c r="C127" s="2050"/>
      <c r="D127" s="2050"/>
      <c r="E127" s="2050"/>
      <c r="F127" s="2050"/>
      <c r="G127" s="2050"/>
      <c r="H127" s="2051"/>
    </row>
    <row r="128" spans="1:8" ht="3" hidden="1" customHeight="1" x14ac:dyDescent="0.3">
      <c r="A128" s="1889"/>
      <c r="H128" s="1890"/>
    </row>
    <row r="129" spans="1:8" ht="14.25" customHeight="1" x14ac:dyDescent="0.3">
      <c r="A129" s="1891" t="s">
        <v>0</v>
      </c>
      <c r="H129" s="1890"/>
    </row>
    <row r="130" spans="1:8" ht="9.75" hidden="1" customHeight="1" x14ac:dyDescent="0.3">
      <c r="A130" s="1889"/>
      <c r="H130" s="1892"/>
    </row>
    <row r="131" spans="1:8" x14ac:dyDescent="0.3">
      <c r="A131" s="1889" t="s">
        <v>116</v>
      </c>
      <c r="C131" s="1887" t="s">
        <v>4</v>
      </c>
      <c r="E131" s="1888" t="str">
        <f>E89</f>
        <v>MES:</v>
      </c>
      <c r="F131" s="1888" t="str">
        <f>F7</f>
        <v>DICIEMBRE</v>
      </c>
      <c r="G131" s="1888" t="str">
        <f>G89:H89</f>
        <v xml:space="preserve">                                VIGENCIA FISCAL:      2017</v>
      </c>
      <c r="H131" s="1890"/>
    </row>
    <row r="132" spans="1:8" ht="1.5" customHeight="1" thickBot="1" x14ac:dyDescent="0.35">
      <c r="A132" s="1889"/>
      <c r="H132" s="1890"/>
    </row>
    <row r="133" spans="1:8" ht="15" thickBot="1" x14ac:dyDescent="0.35">
      <c r="A133" s="1938"/>
      <c r="B133" s="1939"/>
      <c r="C133" s="1940"/>
      <c r="D133" s="1941"/>
      <c r="E133" s="1941"/>
      <c r="F133" s="1941"/>
      <c r="G133" s="1941"/>
      <c r="H133" s="1942"/>
    </row>
    <row r="134" spans="1:8" ht="27" customHeight="1" thickBot="1" x14ac:dyDescent="0.35">
      <c r="A134" s="1953" t="s">
        <v>119</v>
      </c>
      <c r="B134" s="1903"/>
      <c r="C134" s="1904" t="s">
        <v>120</v>
      </c>
      <c r="D134" s="1905" t="s">
        <v>121</v>
      </c>
      <c r="E134" s="1905" t="s">
        <v>122</v>
      </c>
      <c r="F134" s="1905" t="s">
        <v>123</v>
      </c>
      <c r="G134" s="1905" t="s">
        <v>124</v>
      </c>
      <c r="H134" s="1906" t="s">
        <v>291</v>
      </c>
    </row>
    <row r="135" spans="1:8" ht="15.6" x14ac:dyDescent="0.3">
      <c r="A135" s="1913">
        <v>361</v>
      </c>
      <c r="B135" s="1914"/>
      <c r="C135" s="1915" t="s">
        <v>73</v>
      </c>
      <c r="D135" s="1954">
        <f>+D136+D137</f>
        <v>6336817781</v>
      </c>
      <c r="E135" s="1954">
        <f>+E136+E137</f>
        <v>6336817781</v>
      </c>
      <c r="F135" s="1954">
        <f>+F136+F137</f>
        <v>6336817781</v>
      </c>
      <c r="G135" s="1954">
        <f>+G136+G137</f>
        <v>6336817781</v>
      </c>
      <c r="H135" s="1955">
        <f>+H136+H137</f>
        <v>3653841824.1700001</v>
      </c>
    </row>
    <row r="136" spans="1:8" ht="15.6" x14ac:dyDescent="0.3">
      <c r="A136" s="1956">
        <v>3611</v>
      </c>
      <c r="B136" s="1957">
        <v>10</v>
      </c>
      <c r="C136" s="1958" t="s">
        <v>73</v>
      </c>
      <c r="D136" s="1959">
        <f>+D138+D139+D140</f>
        <v>2013993633</v>
      </c>
      <c r="E136" s="1959">
        <f>+E140+E139</f>
        <v>2013993633</v>
      </c>
      <c r="F136" s="1959">
        <f>+F140+F139</f>
        <v>2013993633</v>
      </c>
      <c r="G136" s="1959">
        <f>+G140+G139</f>
        <v>2013993633</v>
      </c>
      <c r="H136" s="1960">
        <f>+H140+H139</f>
        <v>401889578.17000002</v>
      </c>
    </row>
    <row r="137" spans="1:8" ht="15.6" x14ac:dyDescent="0.3">
      <c r="A137" s="1918">
        <v>3611</v>
      </c>
      <c r="B137" s="1919">
        <v>20</v>
      </c>
      <c r="C137" s="1920" t="s">
        <v>73</v>
      </c>
      <c r="D137" s="1961">
        <f>+D141</f>
        <v>4322824148</v>
      </c>
      <c r="E137" s="1961">
        <f>+E138+E141</f>
        <v>4322824148</v>
      </c>
      <c r="F137" s="1961">
        <f>+F138+F141</f>
        <v>4322824148</v>
      </c>
      <c r="G137" s="1961">
        <f>+G138+G141</f>
        <v>4322824148</v>
      </c>
      <c r="H137" s="1962">
        <f>+H138+H141</f>
        <v>3251952246</v>
      </c>
    </row>
    <row r="138" spans="1:8" ht="15.6" x14ac:dyDescent="0.3">
      <c r="A138" s="1918">
        <v>36111</v>
      </c>
      <c r="B138" s="1919">
        <v>10</v>
      </c>
      <c r="C138" s="1920" t="s">
        <v>169</v>
      </c>
      <c r="D138" s="1961">
        <v>0</v>
      </c>
      <c r="E138" s="1961">
        <v>0</v>
      </c>
      <c r="F138" s="1961">
        <v>0</v>
      </c>
      <c r="G138" s="1961">
        <v>0</v>
      </c>
      <c r="H138" s="1962">
        <v>0</v>
      </c>
    </row>
    <row r="139" spans="1:8" ht="15.6" x14ac:dyDescent="0.3">
      <c r="A139" s="1918">
        <v>36112</v>
      </c>
      <c r="B139" s="1919">
        <v>10</v>
      </c>
      <c r="C139" s="1920" t="s">
        <v>170</v>
      </c>
      <c r="D139" s="1961">
        <v>403313594.17000002</v>
      </c>
      <c r="E139" s="1961">
        <v>403313594.17000002</v>
      </c>
      <c r="F139" s="1961">
        <v>403313594.17000002</v>
      </c>
      <c r="G139" s="1961">
        <v>403313594.17000002</v>
      </c>
      <c r="H139" s="1962">
        <v>401889578.17000002</v>
      </c>
    </row>
    <row r="140" spans="1:8" ht="15.6" x14ac:dyDescent="0.3">
      <c r="A140" s="1918">
        <v>36113</v>
      </c>
      <c r="B140" s="1919">
        <v>10</v>
      </c>
      <c r="C140" s="1920" t="s">
        <v>74</v>
      </c>
      <c r="D140" s="1961">
        <v>1610680038.8299999</v>
      </c>
      <c r="E140" s="1961">
        <v>1610680038.8299999</v>
      </c>
      <c r="F140" s="1961">
        <v>1610680038.8299999</v>
      </c>
      <c r="G140" s="1961">
        <v>1610680038.8299999</v>
      </c>
      <c r="H140" s="1962">
        <v>0</v>
      </c>
    </row>
    <row r="141" spans="1:8" ht="16.2" thickBot="1" x14ac:dyDescent="0.35">
      <c r="A141" s="1956">
        <v>36113</v>
      </c>
      <c r="B141" s="1957">
        <v>20</v>
      </c>
      <c r="C141" s="1958" t="s">
        <v>74</v>
      </c>
      <c r="D141" s="1959">
        <v>4322824148</v>
      </c>
      <c r="E141" s="1959">
        <v>4322824148</v>
      </c>
      <c r="F141" s="1959">
        <v>4322824148</v>
      </c>
      <c r="G141" s="1959">
        <v>4322824148</v>
      </c>
      <c r="H141" s="1960">
        <v>3251952246</v>
      </c>
    </row>
    <row r="142" spans="1:8" ht="16.5" customHeight="1" thickBot="1" x14ac:dyDescent="0.35">
      <c r="A142" s="1907" t="s">
        <v>171</v>
      </c>
      <c r="B142" s="1963"/>
      <c r="C142" s="1964" t="s">
        <v>172</v>
      </c>
      <c r="D142" s="1910">
        <f>+D143</f>
        <v>824041891236</v>
      </c>
      <c r="E142" s="1910">
        <f t="shared" ref="E142:H144" si="1">+E143</f>
        <v>824041891235.57007</v>
      </c>
      <c r="F142" s="1910">
        <f t="shared" si="1"/>
        <v>824041891235.57007</v>
      </c>
      <c r="G142" s="1910">
        <f t="shared" si="1"/>
        <v>824041891235.57007</v>
      </c>
      <c r="H142" s="1911">
        <f t="shared" si="1"/>
        <v>824041891235.57007</v>
      </c>
    </row>
    <row r="143" spans="1:8" ht="15.6" x14ac:dyDescent="0.3">
      <c r="A143" s="1913">
        <v>7</v>
      </c>
      <c r="B143" s="1914"/>
      <c r="C143" s="1915" t="s">
        <v>172</v>
      </c>
      <c r="D143" s="1954">
        <f>+D144</f>
        <v>824041891236</v>
      </c>
      <c r="E143" s="1954">
        <f t="shared" si="1"/>
        <v>824041891235.57007</v>
      </c>
      <c r="F143" s="1954">
        <f t="shared" si="1"/>
        <v>824041891235.57007</v>
      </c>
      <c r="G143" s="1954">
        <f t="shared" si="1"/>
        <v>824041891235.57007</v>
      </c>
      <c r="H143" s="1955">
        <f t="shared" si="1"/>
        <v>824041891235.57007</v>
      </c>
    </row>
    <row r="144" spans="1:8" ht="15.6" x14ac:dyDescent="0.3">
      <c r="A144" s="1918">
        <v>71</v>
      </c>
      <c r="B144" s="1919"/>
      <c r="C144" s="1920" t="s">
        <v>173</v>
      </c>
      <c r="D144" s="1961">
        <f>+D145</f>
        <v>824041891236</v>
      </c>
      <c r="E144" s="1961">
        <f t="shared" si="1"/>
        <v>824041891235.57007</v>
      </c>
      <c r="F144" s="1961">
        <f t="shared" si="1"/>
        <v>824041891235.57007</v>
      </c>
      <c r="G144" s="1961">
        <f t="shared" si="1"/>
        <v>824041891235.57007</v>
      </c>
      <c r="H144" s="1962">
        <f t="shared" si="1"/>
        <v>824041891235.57007</v>
      </c>
    </row>
    <row r="145" spans="1:9" ht="16.5" customHeight="1" thickBot="1" x14ac:dyDescent="0.35">
      <c r="A145" s="1926">
        <v>711</v>
      </c>
      <c r="B145" s="1927">
        <v>11</v>
      </c>
      <c r="C145" s="1928" t="s">
        <v>174</v>
      </c>
      <c r="D145" s="1965">
        <f>735949262360+88092628876</f>
        <v>824041891236</v>
      </c>
      <c r="E145" s="1965">
        <f>735949262360+88092628875.57</f>
        <v>824041891235.57007</v>
      </c>
      <c r="F145" s="1965">
        <f>735949262360+88092628875.57</f>
        <v>824041891235.57007</v>
      </c>
      <c r="G145" s="1965">
        <f>735949262360+88092628875.57</f>
        <v>824041891235.57007</v>
      </c>
      <c r="H145" s="1966">
        <f>735949262360+88092628875.57</f>
        <v>824041891235.57007</v>
      </c>
      <c r="I145" s="1967"/>
    </row>
    <row r="146" spans="1:9" ht="14.25" customHeight="1" thickBot="1" x14ac:dyDescent="0.35">
      <c r="A146" s="1907" t="s">
        <v>75</v>
      </c>
      <c r="B146" s="1963"/>
      <c r="C146" s="1964" t="s">
        <v>76</v>
      </c>
      <c r="D146" s="1910">
        <f>+D147+D182+D187+D200</f>
        <v>1572456523605</v>
      </c>
      <c r="E146" s="1910">
        <f>+E147+E182+E187+E200</f>
        <v>1536227954854.8301</v>
      </c>
      <c r="F146" s="1910">
        <f>+F147+F182+F187+F200</f>
        <v>1536227954854.8301</v>
      </c>
      <c r="G146" s="1910">
        <f>+G147+G182+G187+G200</f>
        <v>1123327896386.98</v>
      </c>
      <c r="H146" s="1911">
        <f>+H147+H182+H187+H200</f>
        <v>1099286986847.95</v>
      </c>
    </row>
    <row r="147" spans="1:9" ht="21.75" customHeight="1" x14ac:dyDescent="0.3">
      <c r="A147" s="1913">
        <v>2401</v>
      </c>
      <c r="B147" s="1914"/>
      <c r="C147" s="1915" t="s">
        <v>175</v>
      </c>
      <c r="D147" s="1921">
        <f>+D148</f>
        <v>1393744026498</v>
      </c>
      <c r="E147" s="1921">
        <f>+E148</f>
        <v>1363333380005.97</v>
      </c>
      <c r="F147" s="1921">
        <f>+F148</f>
        <v>1363333380005.97</v>
      </c>
      <c r="G147" s="1921">
        <f>+G148</f>
        <v>966747472956.20996</v>
      </c>
      <c r="H147" s="1922">
        <f>+H148</f>
        <v>964513625926.20996</v>
      </c>
    </row>
    <row r="148" spans="1:9" ht="15.6" x14ac:dyDescent="0.3">
      <c r="A148" s="1918">
        <v>24010600</v>
      </c>
      <c r="B148" s="1919"/>
      <c r="C148" s="1920" t="s">
        <v>78</v>
      </c>
      <c r="D148" s="1921">
        <f>+D149+D150+D151+D152+D153+D154+D155+D156+D157+D158+D159+D160+D161+D162+D163+D173+D174+D175+D176+D177+D178+D179+D180+D181</f>
        <v>1393744026498</v>
      </c>
      <c r="E148" s="1921">
        <f>+E149+E150+E151+E152+E153+E154+E155+E156+E157+E158+E159+E160+E161+E162+E163+E173+E174+E175+E176+E177+E178+E179+E180+E181</f>
        <v>1363333380005.97</v>
      </c>
      <c r="F148" s="1921">
        <f>+F149+F150+F151+F152+F153+F154+F155+F156+F157+F158+F159+F160+F161+F162+F163+F173+F174+F175+F176+F177+F178+F179+F180+F181</f>
        <v>1363333380005.97</v>
      </c>
      <c r="G148" s="1921">
        <f>+G149+G150+G151+G152+G153+G154+G155+G156+G157+G158+G159+G160+G161+G162+G163+G173+G174+G175+G176+G177+G178+G179+G180+G181</f>
        <v>966747472956.20996</v>
      </c>
      <c r="H148" s="1922">
        <f>+H149+H150+H151+H152+H153+H154+H155+H156+H157+H158+H159+H160+H161+H162+H163+H173+H174+H175+H176+H177+H178+H179+H180+H181</f>
        <v>964513625926.20996</v>
      </c>
    </row>
    <row r="149" spans="1:9" ht="30" customHeight="1" x14ac:dyDescent="0.3">
      <c r="A149" s="1918">
        <v>240106001</v>
      </c>
      <c r="B149" s="1919">
        <v>11</v>
      </c>
      <c r="C149" s="1920" t="s">
        <v>176</v>
      </c>
      <c r="D149" s="1921">
        <v>138986000000</v>
      </c>
      <c r="E149" s="1921">
        <v>138986000000</v>
      </c>
      <c r="F149" s="1921">
        <v>138986000000</v>
      </c>
      <c r="G149" s="1921">
        <v>138986000000</v>
      </c>
      <c r="H149" s="1921">
        <v>138986000000</v>
      </c>
    </row>
    <row r="150" spans="1:9" ht="27.75" customHeight="1" x14ac:dyDescent="0.3">
      <c r="A150" s="1918">
        <v>240106001</v>
      </c>
      <c r="B150" s="1919">
        <v>20</v>
      </c>
      <c r="C150" s="1920" t="s">
        <v>176</v>
      </c>
      <c r="D150" s="1921">
        <v>20000000000</v>
      </c>
      <c r="E150" s="1921">
        <v>20000000000</v>
      </c>
      <c r="F150" s="1921">
        <v>20000000000</v>
      </c>
      <c r="G150" s="1921">
        <v>20000000000</v>
      </c>
      <c r="H150" s="1921">
        <v>20000000000</v>
      </c>
    </row>
    <row r="151" spans="1:9" ht="31.5" customHeight="1" x14ac:dyDescent="0.3">
      <c r="A151" s="1918">
        <v>240106002</v>
      </c>
      <c r="B151" s="1919">
        <v>10</v>
      </c>
      <c r="C151" s="1920" t="s">
        <v>177</v>
      </c>
      <c r="D151" s="1921">
        <v>5000000000</v>
      </c>
      <c r="E151" s="1921">
        <v>5000000000</v>
      </c>
      <c r="F151" s="1921">
        <v>5000000000</v>
      </c>
      <c r="G151" s="1921">
        <v>5000000000</v>
      </c>
      <c r="H151" s="1922">
        <v>5000000000</v>
      </c>
    </row>
    <row r="152" spans="1:9" ht="46.5" customHeight="1" x14ac:dyDescent="0.3">
      <c r="A152" s="1918">
        <v>240106003</v>
      </c>
      <c r="B152" s="1919">
        <v>10</v>
      </c>
      <c r="C152" s="1920" t="s">
        <v>98</v>
      </c>
      <c r="D152" s="1921">
        <v>41578250803</v>
      </c>
      <c r="E152" s="1921">
        <v>29238879050</v>
      </c>
      <c r="F152" s="1921">
        <v>29238879050</v>
      </c>
      <c r="G152" s="1921">
        <v>29238879050</v>
      </c>
      <c r="H152" s="1922">
        <v>29238879050</v>
      </c>
    </row>
    <row r="153" spans="1:9" ht="47.25" customHeight="1" x14ac:dyDescent="0.3">
      <c r="A153" s="1968">
        <v>240106003</v>
      </c>
      <c r="B153" s="1969">
        <v>13</v>
      </c>
      <c r="C153" s="1970" t="s">
        <v>98</v>
      </c>
      <c r="D153" s="1923">
        <v>11830398435</v>
      </c>
      <c r="E153" s="1923">
        <v>11029789222</v>
      </c>
      <c r="F153" s="1923">
        <v>11029789222</v>
      </c>
      <c r="G153" s="1923">
        <v>8489478293.6599998</v>
      </c>
      <c r="H153" s="1924">
        <v>8210123839.6599998</v>
      </c>
    </row>
    <row r="154" spans="1:9" ht="45" customHeight="1" x14ac:dyDescent="0.3">
      <c r="A154" s="1968">
        <v>240106003</v>
      </c>
      <c r="B154" s="1969">
        <v>11</v>
      </c>
      <c r="C154" s="1970" t="s">
        <v>98</v>
      </c>
      <c r="D154" s="1921">
        <f>39565253575+8841501526</f>
        <v>48406755101</v>
      </c>
      <c r="E154" s="1921">
        <v>35336322121</v>
      </c>
      <c r="F154" s="1921">
        <v>35336322121</v>
      </c>
      <c r="G154" s="1921">
        <v>32442352961.580002</v>
      </c>
      <c r="H154" s="1922">
        <v>32106030840.580002</v>
      </c>
    </row>
    <row r="155" spans="1:9" ht="31.5" customHeight="1" x14ac:dyDescent="0.3">
      <c r="A155" s="1918">
        <v>240106003</v>
      </c>
      <c r="B155" s="1919">
        <v>20</v>
      </c>
      <c r="C155" s="1920" t="s">
        <v>98</v>
      </c>
      <c r="D155" s="1921">
        <v>10494512551</v>
      </c>
      <c r="E155" s="1921">
        <v>6294305852</v>
      </c>
      <c r="F155" s="1921">
        <v>6294305852</v>
      </c>
      <c r="G155" s="1921">
        <v>4813142214</v>
      </c>
      <c r="H155" s="1922">
        <v>3819717164</v>
      </c>
    </row>
    <row r="156" spans="1:9" ht="31.5" customHeight="1" x14ac:dyDescent="0.3">
      <c r="A156" s="1918">
        <v>240106004</v>
      </c>
      <c r="B156" s="1919">
        <v>10</v>
      </c>
      <c r="C156" s="1920" t="s">
        <v>81</v>
      </c>
      <c r="D156" s="1921">
        <v>3151400000</v>
      </c>
      <c r="E156" s="1921">
        <v>3151394153</v>
      </c>
      <c r="F156" s="1921">
        <v>3151394153</v>
      </c>
      <c r="G156" s="1921">
        <v>3151394153</v>
      </c>
      <c r="H156" s="1922">
        <v>3151394153</v>
      </c>
      <c r="I156" s="1971"/>
    </row>
    <row r="157" spans="1:9" ht="35.25" customHeight="1" x14ac:dyDescent="0.3">
      <c r="A157" s="1918">
        <v>240106005</v>
      </c>
      <c r="B157" s="1919">
        <v>11</v>
      </c>
      <c r="C157" s="1920" t="s">
        <v>178</v>
      </c>
      <c r="D157" s="1921">
        <f>298582108895+44099730147</f>
        <v>342681839042</v>
      </c>
      <c r="E157" s="1921">
        <f>298582108895+44099730147</f>
        <v>342681839042</v>
      </c>
      <c r="F157" s="1921">
        <f>298582108895+44099730147</f>
        <v>342681839042</v>
      </c>
      <c r="G157" s="1921">
        <f>298582108895+44099730147</f>
        <v>342681839042</v>
      </c>
      <c r="H157" s="1922">
        <v>342681839042</v>
      </c>
    </row>
    <row r="158" spans="1:9" ht="60.75" customHeight="1" x14ac:dyDescent="0.3">
      <c r="A158" s="1918">
        <v>240106006</v>
      </c>
      <c r="B158" s="1919">
        <v>10</v>
      </c>
      <c r="C158" s="1920" t="s">
        <v>179</v>
      </c>
      <c r="D158" s="1921">
        <v>42360862449</v>
      </c>
      <c r="E158" s="1921">
        <v>42360862449</v>
      </c>
      <c r="F158" s="1921">
        <v>42360862449</v>
      </c>
      <c r="G158" s="1921">
        <v>42360862449</v>
      </c>
      <c r="H158" s="1922">
        <v>42360862449</v>
      </c>
    </row>
    <row r="159" spans="1:9" ht="60.75" customHeight="1" x14ac:dyDescent="0.3">
      <c r="A159" s="1918">
        <v>240106006</v>
      </c>
      <c r="B159" s="1919">
        <v>13</v>
      </c>
      <c r="C159" s="1920" t="s">
        <v>179</v>
      </c>
      <c r="D159" s="1921">
        <v>19811865446</v>
      </c>
      <c r="E159" s="1921">
        <v>19811865445.970001</v>
      </c>
      <c r="F159" s="1921">
        <v>19811865445.970001</v>
      </c>
      <c r="G159" s="1921">
        <v>19811865445.970001</v>
      </c>
      <c r="H159" s="1922">
        <v>19811865445.970001</v>
      </c>
    </row>
    <row r="160" spans="1:9" ht="45.75" customHeight="1" x14ac:dyDescent="0.3">
      <c r="A160" s="1918">
        <v>240106007</v>
      </c>
      <c r="B160" s="1919">
        <v>10</v>
      </c>
      <c r="C160" s="1920" t="s">
        <v>180</v>
      </c>
      <c r="D160" s="1921">
        <v>93138228211</v>
      </c>
      <c r="E160" s="1921">
        <v>93138228211</v>
      </c>
      <c r="F160" s="1921">
        <v>93138228211</v>
      </c>
      <c r="G160" s="1921">
        <v>93138228211</v>
      </c>
      <c r="H160" s="1922">
        <v>93138228211</v>
      </c>
    </row>
    <row r="161" spans="1:181" ht="47.25" customHeight="1" x14ac:dyDescent="0.3">
      <c r="A161" s="1918">
        <v>240106007</v>
      </c>
      <c r="B161" s="1919">
        <v>13</v>
      </c>
      <c r="C161" s="1920" t="s">
        <v>180</v>
      </c>
      <c r="D161" s="1921">
        <v>70000000000</v>
      </c>
      <c r="E161" s="1921">
        <v>70000000000</v>
      </c>
      <c r="F161" s="1921">
        <v>70000000000</v>
      </c>
      <c r="G161" s="1921">
        <v>70000000000</v>
      </c>
      <c r="H161" s="1922">
        <v>70000000000</v>
      </c>
    </row>
    <row r="162" spans="1:181" ht="62.25" customHeight="1" x14ac:dyDescent="0.3">
      <c r="A162" s="1918">
        <v>240106008</v>
      </c>
      <c r="B162" s="1919">
        <v>10</v>
      </c>
      <c r="C162" s="1920" t="s">
        <v>181</v>
      </c>
      <c r="D162" s="1921">
        <v>9828267369</v>
      </c>
      <c r="E162" s="1921">
        <v>9828267369</v>
      </c>
      <c r="F162" s="1921">
        <v>9828267369</v>
      </c>
      <c r="G162" s="1921">
        <v>9828267369</v>
      </c>
      <c r="H162" s="1922">
        <v>9828267369</v>
      </c>
    </row>
    <row r="163" spans="1:181" ht="96.75" customHeight="1" thickBot="1" x14ac:dyDescent="0.35">
      <c r="A163" s="1926">
        <v>240106009</v>
      </c>
      <c r="B163" s="1927">
        <v>10</v>
      </c>
      <c r="C163" s="1928" t="s">
        <v>182</v>
      </c>
      <c r="D163" s="1929">
        <v>53570864256</v>
      </c>
      <c r="E163" s="1921">
        <v>53570864256</v>
      </c>
      <c r="F163" s="1929">
        <v>53570864256</v>
      </c>
      <c r="G163" s="1929">
        <v>53570864256</v>
      </c>
      <c r="H163" s="1930">
        <v>53570864256</v>
      </c>
    </row>
    <row r="164" spans="1:181" ht="8.25" customHeight="1" thickBot="1" x14ac:dyDescent="0.35">
      <c r="A164" s="1931"/>
      <c r="B164" s="1932"/>
      <c r="C164" s="1933"/>
      <c r="D164" s="1934"/>
      <c r="E164" s="1934"/>
      <c r="F164" s="1934"/>
      <c r="G164" s="1934"/>
      <c r="H164" s="1934"/>
    </row>
    <row r="165" spans="1:181" x14ac:dyDescent="0.3">
      <c r="A165" s="2052" t="s">
        <v>1</v>
      </c>
      <c r="B165" s="2053"/>
      <c r="C165" s="2053"/>
      <c r="D165" s="2053"/>
      <c r="E165" s="2053"/>
      <c r="F165" s="2053"/>
      <c r="G165" s="2053"/>
      <c r="H165" s="2054"/>
    </row>
    <row r="166" spans="1:181" ht="14.25" customHeight="1" x14ac:dyDescent="0.3">
      <c r="A166" s="2049" t="s">
        <v>115</v>
      </c>
      <c r="B166" s="2050"/>
      <c r="C166" s="2050"/>
      <c r="D166" s="2050"/>
      <c r="E166" s="2050"/>
      <c r="F166" s="2050"/>
      <c r="G166" s="2050"/>
      <c r="H166" s="2051"/>
      <c r="I166" s="1972"/>
      <c r="J166" s="2050"/>
      <c r="K166" s="2050"/>
      <c r="L166" s="2050"/>
      <c r="M166" s="2050"/>
      <c r="N166" s="2050"/>
      <c r="O166" s="2050"/>
      <c r="P166" s="2050"/>
      <c r="Q166" s="2050"/>
      <c r="R166" s="2050"/>
      <c r="S166" s="2050"/>
      <c r="T166" s="2050"/>
      <c r="U166" s="2050"/>
      <c r="V166" s="2050"/>
      <c r="W166" s="2050"/>
      <c r="X166" s="2050"/>
      <c r="Y166" s="2050"/>
      <c r="Z166" s="2050"/>
      <c r="AA166" s="2050"/>
      <c r="AB166" s="2050"/>
      <c r="AC166" s="2050"/>
      <c r="AD166" s="2050"/>
      <c r="AE166" s="2050"/>
      <c r="AF166" s="2050"/>
      <c r="AG166" s="2050"/>
      <c r="AH166" s="2050"/>
      <c r="AI166" s="2050"/>
      <c r="AJ166" s="2050"/>
      <c r="AK166" s="2051"/>
      <c r="AL166" s="2049"/>
      <c r="AM166" s="2050"/>
      <c r="AN166" s="2050"/>
      <c r="AO166" s="2050"/>
      <c r="AP166" s="2050"/>
      <c r="AQ166" s="2050"/>
      <c r="AR166" s="2050"/>
      <c r="AS166" s="2051"/>
      <c r="AT166" s="2049"/>
      <c r="AU166" s="2050"/>
      <c r="AV166" s="2050"/>
      <c r="AW166" s="2050"/>
      <c r="AX166" s="2050"/>
      <c r="AY166" s="2050"/>
      <c r="AZ166" s="2050"/>
      <c r="BA166" s="2051"/>
      <c r="BB166" s="2049"/>
      <c r="BC166" s="2050"/>
      <c r="BD166" s="2050"/>
      <c r="BE166" s="2050"/>
      <c r="BF166" s="2050"/>
      <c r="BG166" s="2050"/>
      <c r="BH166" s="2050"/>
      <c r="BI166" s="2051"/>
      <c r="BJ166" s="2049"/>
      <c r="BK166" s="2050"/>
      <c r="BL166" s="2050"/>
      <c r="BM166" s="2050"/>
      <c r="BN166" s="2050"/>
      <c r="BO166" s="2050"/>
      <c r="BP166" s="2050"/>
      <c r="BQ166" s="2051"/>
      <c r="BR166" s="2049"/>
      <c r="BS166" s="2050"/>
      <c r="BT166" s="2050"/>
      <c r="BU166" s="2050"/>
      <c r="BV166" s="2050"/>
      <c r="BW166" s="2050"/>
      <c r="BX166" s="2050"/>
      <c r="BY166" s="2051"/>
      <c r="BZ166" s="2049"/>
      <c r="CA166" s="2050"/>
      <c r="CB166" s="2050"/>
      <c r="CC166" s="2050"/>
      <c r="CD166" s="2050"/>
      <c r="CE166" s="2050"/>
      <c r="CF166" s="2050"/>
      <c r="CG166" s="2051"/>
      <c r="CH166" s="2049"/>
      <c r="CI166" s="2050"/>
      <c r="CJ166" s="2050"/>
      <c r="CK166" s="2050"/>
      <c r="CL166" s="2050"/>
      <c r="CM166" s="2050"/>
      <c r="CN166" s="2050"/>
      <c r="CO166" s="2051"/>
      <c r="CP166" s="2049"/>
      <c r="CQ166" s="2050"/>
      <c r="CR166" s="2050"/>
      <c r="CS166" s="2050"/>
      <c r="CT166" s="2050"/>
      <c r="CU166" s="2050"/>
      <c r="CV166" s="2050"/>
      <c r="CW166" s="2051"/>
      <c r="CX166" s="2049"/>
      <c r="CY166" s="2050"/>
      <c r="CZ166" s="2050"/>
      <c r="DA166" s="2050"/>
      <c r="DB166" s="2050"/>
      <c r="DC166" s="2050"/>
      <c r="DD166" s="2050"/>
      <c r="DE166" s="2051"/>
      <c r="DF166" s="2049"/>
      <c r="DG166" s="2050"/>
      <c r="DH166" s="2050"/>
      <c r="DI166" s="2050"/>
      <c r="DJ166" s="2050"/>
      <c r="DK166" s="2050"/>
      <c r="DL166" s="2050"/>
      <c r="DM166" s="2051"/>
      <c r="DN166" s="2049"/>
      <c r="DO166" s="2050"/>
      <c r="DP166" s="2050"/>
      <c r="DQ166" s="2050"/>
      <c r="DR166" s="2050"/>
      <c r="DS166" s="2050"/>
      <c r="DT166" s="2050"/>
      <c r="DU166" s="2051"/>
      <c r="DV166" s="2049"/>
      <c r="DW166" s="2050"/>
      <c r="DX166" s="2050"/>
      <c r="DY166" s="2050"/>
      <c r="DZ166" s="2050"/>
      <c r="EA166" s="2050"/>
      <c r="EB166" s="2050"/>
      <c r="EC166" s="2051"/>
      <c r="ED166" s="2049"/>
      <c r="EE166" s="2050"/>
      <c r="EF166" s="2050"/>
      <c r="EG166" s="2050"/>
      <c r="EH166" s="2050"/>
      <c r="EI166" s="2050"/>
      <c r="EJ166" s="2050"/>
      <c r="EK166" s="2051"/>
      <c r="EL166" s="2049"/>
      <c r="EM166" s="2050"/>
      <c r="EN166" s="2050"/>
      <c r="EO166" s="2050"/>
      <c r="EP166" s="2050"/>
      <c r="EQ166" s="2050"/>
      <c r="ER166" s="2050"/>
      <c r="ES166" s="2051"/>
      <c r="ET166" s="2049"/>
      <c r="EU166" s="2050"/>
      <c r="EV166" s="2050"/>
      <c r="EW166" s="2050"/>
      <c r="EX166" s="2050"/>
      <c r="EY166" s="2050"/>
      <c r="EZ166" s="2050"/>
      <c r="FA166" s="2051"/>
      <c r="FB166" s="2049"/>
      <c r="FC166" s="2050"/>
      <c r="FD166" s="2050"/>
      <c r="FE166" s="2050"/>
      <c r="FF166" s="2050"/>
      <c r="FG166" s="2050"/>
      <c r="FH166" s="2050"/>
      <c r="FI166" s="2051"/>
      <c r="FJ166" s="2049"/>
      <c r="FK166" s="2050"/>
      <c r="FL166" s="2050"/>
      <c r="FM166" s="2050"/>
      <c r="FN166" s="2050"/>
      <c r="FO166" s="2050"/>
      <c r="FP166" s="2050"/>
      <c r="FQ166" s="2051"/>
      <c r="FR166" s="2049"/>
      <c r="FS166" s="2050"/>
      <c r="FT166" s="2050"/>
      <c r="FU166" s="2050"/>
      <c r="FV166" s="2050"/>
      <c r="FW166" s="2050"/>
      <c r="FX166" s="2050"/>
      <c r="FY166" s="2051"/>
    </row>
    <row r="167" spans="1:181" ht="3.75" customHeight="1" x14ac:dyDescent="0.3">
      <c r="A167" s="1889"/>
      <c r="H167" s="1890"/>
      <c r="J167" s="1888"/>
      <c r="K167" s="1888"/>
      <c r="L167" s="1888"/>
      <c r="M167" s="1888"/>
      <c r="P167" s="1887"/>
      <c r="Q167" s="1888"/>
      <c r="R167" s="1888"/>
      <c r="S167" s="1888"/>
      <c r="T167" s="1888"/>
      <c r="U167" s="1888"/>
      <c r="X167" s="1887"/>
      <c r="Y167" s="1888"/>
      <c r="Z167" s="1888"/>
      <c r="AA167" s="1888"/>
      <c r="AB167" s="1888"/>
      <c r="AC167" s="1888"/>
      <c r="AF167" s="1887"/>
      <c r="AG167" s="1888"/>
      <c r="AH167" s="1888"/>
      <c r="AI167" s="1888"/>
      <c r="AJ167" s="1888"/>
      <c r="AK167" s="1890"/>
      <c r="AL167" s="1889"/>
      <c r="AN167" s="1887"/>
      <c r="AO167" s="1888"/>
      <c r="AP167" s="1888"/>
      <c r="AQ167" s="1888"/>
      <c r="AR167" s="1888"/>
      <c r="AS167" s="1890"/>
      <c r="AT167" s="1889"/>
      <c r="AV167" s="1887"/>
      <c r="AW167" s="1888"/>
      <c r="AX167" s="1888"/>
      <c r="AY167" s="1888"/>
      <c r="AZ167" s="1888"/>
      <c r="BA167" s="1890"/>
      <c r="BB167" s="1889"/>
      <c r="BD167" s="1887"/>
      <c r="BE167" s="1888"/>
      <c r="BF167" s="1888"/>
      <c r="BG167" s="1888"/>
      <c r="BH167" s="1888"/>
      <c r="BI167" s="1890"/>
      <c r="BJ167" s="1889"/>
      <c r="BL167" s="1887"/>
      <c r="BM167" s="1888"/>
      <c r="BN167" s="1888"/>
      <c r="BO167" s="1888"/>
      <c r="BP167" s="1888"/>
      <c r="BQ167" s="1890"/>
      <c r="BR167" s="1889"/>
      <c r="BT167" s="1887"/>
      <c r="BU167" s="1888"/>
      <c r="BV167" s="1888"/>
      <c r="BW167" s="1888"/>
      <c r="BX167" s="1888"/>
      <c r="BY167" s="1890"/>
      <c r="BZ167" s="1889"/>
      <c r="CB167" s="1887"/>
      <c r="CC167" s="1888"/>
      <c r="CD167" s="1888"/>
      <c r="CE167" s="1888"/>
      <c r="CF167" s="1888"/>
      <c r="CG167" s="1890"/>
      <c r="CH167" s="1889"/>
      <c r="CJ167" s="1887"/>
      <c r="CK167" s="1888"/>
      <c r="CL167" s="1888"/>
      <c r="CM167" s="1888"/>
      <c r="CN167" s="1888"/>
      <c r="CO167" s="1890"/>
      <c r="CP167" s="1889"/>
      <c r="CR167" s="1887"/>
      <c r="CS167" s="1888"/>
      <c r="CT167" s="1888"/>
      <c r="CU167" s="1888"/>
      <c r="CV167" s="1888"/>
      <c r="CW167" s="1890"/>
      <c r="CX167" s="1889"/>
      <c r="CZ167" s="1887"/>
      <c r="DA167" s="1888"/>
      <c r="DB167" s="1888"/>
      <c r="DC167" s="1888"/>
      <c r="DD167" s="1888"/>
      <c r="DE167" s="1890"/>
      <c r="DF167" s="1889"/>
      <c r="DH167" s="1887"/>
      <c r="DI167" s="1888"/>
      <c r="DJ167" s="1888"/>
      <c r="DK167" s="1888"/>
      <c r="DL167" s="1888"/>
      <c r="DM167" s="1890"/>
      <c r="DN167" s="1889"/>
      <c r="DP167" s="1887"/>
      <c r="DQ167" s="1888"/>
      <c r="DR167" s="1888"/>
      <c r="DS167" s="1888"/>
      <c r="DT167" s="1888"/>
      <c r="DU167" s="1890"/>
      <c r="DV167" s="1889"/>
      <c r="DX167" s="1887"/>
      <c r="DY167" s="1888"/>
      <c r="DZ167" s="1888"/>
      <c r="EA167" s="1888"/>
      <c r="EB167" s="1888"/>
      <c r="EC167" s="1890"/>
      <c r="ED167" s="1889"/>
      <c r="EF167" s="1887"/>
      <c r="EG167" s="1888"/>
      <c r="EH167" s="1888"/>
      <c r="EI167" s="1888"/>
      <c r="EJ167" s="1888"/>
      <c r="EK167" s="1890"/>
      <c r="EL167" s="1889"/>
      <c r="EN167" s="1887"/>
      <c r="EO167" s="1888"/>
      <c r="EP167" s="1888"/>
      <c r="EQ167" s="1888"/>
      <c r="ER167" s="1888"/>
      <c r="ES167" s="1890"/>
      <c r="ET167" s="1889"/>
      <c r="EV167" s="1887"/>
      <c r="EW167" s="1888"/>
      <c r="EX167" s="1888"/>
      <c r="EY167" s="1888"/>
      <c r="EZ167" s="1888"/>
      <c r="FA167" s="1890"/>
      <c r="FB167" s="1889"/>
      <c r="FD167" s="1887"/>
      <c r="FE167" s="1888"/>
      <c r="FF167" s="1888"/>
      <c r="FG167" s="1888"/>
      <c r="FH167" s="1888"/>
      <c r="FI167" s="1890"/>
      <c r="FJ167" s="1889"/>
      <c r="FL167" s="1887"/>
      <c r="FM167" s="1888"/>
      <c r="FN167" s="1888"/>
      <c r="FO167" s="1888"/>
      <c r="FP167" s="1888"/>
      <c r="FQ167" s="1890"/>
      <c r="FR167" s="1889"/>
      <c r="FT167" s="1887"/>
      <c r="FU167" s="1888"/>
      <c r="FV167" s="1888"/>
      <c r="FW167" s="1888"/>
      <c r="FX167" s="1888"/>
      <c r="FY167" s="1890"/>
    </row>
    <row r="168" spans="1:181" ht="11.25" customHeight="1" x14ac:dyDescent="0.3">
      <c r="A168" s="1891" t="s">
        <v>0</v>
      </c>
      <c r="H168" s="1890"/>
      <c r="I168" s="1912"/>
      <c r="J168" s="1888"/>
      <c r="K168" s="1888"/>
      <c r="L168" s="1888"/>
      <c r="M168" s="1888"/>
      <c r="N168" s="1912"/>
      <c r="P168" s="1887"/>
      <c r="Q168" s="1888"/>
      <c r="R168" s="1888"/>
      <c r="S168" s="1888"/>
      <c r="T168" s="1888"/>
      <c r="U168" s="1888"/>
      <c r="V168" s="1912"/>
      <c r="X168" s="1887"/>
      <c r="Y168" s="1888"/>
      <c r="Z168" s="1888"/>
      <c r="AA168" s="1888"/>
      <c r="AB168" s="1888"/>
      <c r="AC168" s="1888"/>
      <c r="AD168" s="1912"/>
      <c r="AF168" s="1887"/>
      <c r="AG168" s="1888"/>
      <c r="AH168" s="1888"/>
      <c r="AI168" s="1888"/>
      <c r="AJ168" s="1888"/>
      <c r="AK168" s="1890"/>
      <c r="AL168" s="1891"/>
      <c r="AN168" s="1887"/>
      <c r="AO168" s="1888"/>
      <c r="AP168" s="1888"/>
      <c r="AQ168" s="1888"/>
      <c r="AR168" s="1888"/>
      <c r="AS168" s="1890"/>
      <c r="AT168" s="1891"/>
      <c r="AV168" s="1887"/>
      <c r="AW168" s="1888"/>
      <c r="AX168" s="1888"/>
      <c r="AY168" s="1888"/>
      <c r="AZ168" s="1888"/>
      <c r="BA168" s="1890"/>
      <c r="BB168" s="1891"/>
      <c r="BD168" s="1887"/>
      <c r="BE168" s="1888"/>
      <c r="BF168" s="1888"/>
      <c r="BG168" s="1888"/>
      <c r="BH168" s="1888"/>
      <c r="BI168" s="1890"/>
      <c r="BJ168" s="1891"/>
      <c r="BL168" s="1887"/>
      <c r="BM168" s="1888"/>
      <c r="BN168" s="1888"/>
      <c r="BO168" s="1888"/>
      <c r="BP168" s="1888"/>
      <c r="BQ168" s="1890"/>
      <c r="BR168" s="1891"/>
      <c r="BT168" s="1887"/>
      <c r="BU168" s="1888"/>
      <c r="BV168" s="1888"/>
      <c r="BW168" s="1888"/>
      <c r="BX168" s="1888"/>
      <c r="BY168" s="1890"/>
      <c r="BZ168" s="1891"/>
      <c r="CB168" s="1887"/>
      <c r="CC168" s="1888"/>
      <c r="CD168" s="1888"/>
      <c r="CE168" s="1888"/>
      <c r="CF168" s="1888"/>
      <c r="CG168" s="1890"/>
      <c r="CH168" s="1891"/>
      <c r="CJ168" s="1887"/>
      <c r="CK168" s="1888"/>
      <c r="CL168" s="1888"/>
      <c r="CM168" s="1888"/>
      <c r="CN168" s="1888"/>
      <c r="CO168" s="1890"/>
      <c r="CP168" s="1891"/>
      <c r="CR168" s="1887"/>
      <c r="CS168" s="1888"/>
      <c r="CT168" s="1888"/>
      <c r="CU168" s="1888"/>
      <c r="CV168" s="1888"/>
      <c r="CW168" s="1890"/>
      <c r="CX168" s="1891"/>
      <c r="CZ168" s="1887"/>
      <c r="DA168" s="1888"/>
      <c r="DB168" s="1888"/>
      <c r="DC168" s="1888"/>
      <c r="DD168" s="1888"/>
      <c r="DE168" s="1890"/>
      <c r="DF168" s="1891"/>
      <c r="DH168" s="1887"/>
      <c r="DI168" s="1888"/>
      <c r="DJ168" s="1888"/>
      <c r="DK168" s="1888"/>
      <c r="DL168" s="1888"/>
      <c r="DM168" s="1890"/>
      <c r="DN168" s="1891"/>
      <c r="DP168" s="1887"/>
      <c r="DQ168" s="1888"/>
      <c r="DR168" s="1888"/>
      <c r="DS168" s="1888"/>
      <c r="DT168" s="1888"/>
      <c r="DU168" s="1890"/>
      <c r="DV168" s="1891"/>
      <c r="DX168" s="1887"/>
      <c r="DY168" s="1888"/>
      <c r="DZ168" s="1888"/>
      <c r="EA168" s="1888"/>
      <c r="EB168" s="1888"/>
      <c r="EC168" s="1890"/>
      <c r="ED168" s="1891"/>
      <c r="EF168" s="1887"/>
      <c r="EG168" s="1888"/>
      <c r="EH168" s="1888"/>
      <c r="EI168" s="1888"/>
      <c r="EJ168" s="1888"/>
      <c r="EK168" s="1890"/>
      <c r="EL168" s="1891"/>
      <c r="EN168" s="1887"/>
      <c r="EO168" s="1888"/>
      <c r="EP168" s="1888"/>
      <c r="EQ168" s="1888"/>
      <c r="ER168" s="1888"/>
      <c r="ES168" s="1890"/>
      <c r="ET168" s="1891"/>
      <c r="EV168" s="1887"/>
      <c r="EW168" s="1888"/>
      <c r="EX168" s="1888"/>
      <c r="EY168" s="1888"/>
      <c r="EZ168" s="1888"/>
      <c r="FA168" s="1890"/>
      <c r="FB168" s="1891"/>
      <c r="FD168" s="1887"/>
      <c r="FE168" s="1888"/>
      <c r="FF168" s="1888"/>
      <c r="FG168" s="1888"/>
      <c r="FH168" s="1888"/>
      <c r="FI168" s="1890"/>
      <c r="FJ168" s="1891"/>
      <c r="FL168" s="1887"/>
      <c r="FM168" s="1888"/>
      <c r="FN168" s="1888"/>
      <c r="FO168" s="1888"/>
      <c r="FP168" s="1888"/>
      <c r="FQ168" s="1890"/>
      <c r="FR168" s="1891"/>
      <c r="FT168" s="1887"/>
      <c r="FU168" s="1888"/>
      <c r="FV168" s="1888"/>
      <c r="FW168" s="1888"/>
      <c r="FX168" s="1888"/>
      <c r="FY168" s="1890"/>
    </row>
    <row r="169" spans="1:181" ht="3.75" customHeight="1" x14ac:dyDescent="0.3">
      <c r="A169" s="1889"/>
      <c r="H169" s="1892"/>
      <c r="J169" s="1888"/>
      <c r="K169" s="1888"/>
      <c r="L169" s="1888"/>
      <c r="M169" s="2163"/>
      <c r="P169" s="1887"/>
      <c r="Q169" s="1888"/>
      <c r="R169" s="1888"/>
      <c r="S169" s="1888"/>
      <c r="T169" s="1888"/>
      <c r="U169" s="2163"/>
      <c r="X169" s="1887"/>
      <c r="Y169" s="1888"/>
      <c r="Z169" s="1888"/>
      <c r="AA169" s="1888"/>
      <c r="AB169" s="1888"/>
      <c r="AC169" s="2163"/>
      <c r="AF169" s="1887"/>
      <c r="AG169" s="1888"/>
      <c r="AH169" s="1888"/>
      <c r="AI169" s="1888"/>
      <c r="AJ169" s="1888"/>
      <c r="AK169" s="1892"/>
      <c r="AL169" s="1889"/>
      <c r="AN169" s="1887"/>
      <c r="AO169" s="1888"/>
      <c r="AP169" s="1888"/>
      <c r="AQ169" s="1888"/>
      <c r="AR169" s="1888"/>
      <c r="AS169" s="1892"/>
      <c r="AT169" s="1889"/>
      <c r="AV169" s="1887"/>
      <c r="AW169" s="1888"/>
      <c r="AX169" s="1888"/>
      <c r="AY169" s="1888"/>
      <c r="AZ169" s="1888"/>
      <c r="BA169" s="1892"/>
      <c r="BB169" s="1889"/>
      <c r="BD169" s="1887"/>
      <c r="BE169" s="1888"/>
      <c r="BF169" s="1888"/>
      <c r="BG169" s="1888"/>
      <c r="BH169" s="1888"/>
      <c r="BI169" s="1892"/>
      <c r="BJ169" s="1889"/>
      <c r="BL169" s="1887"/>
      <c r="BM169" s="1888"/>
      <c r="BN169" s="1888"/>
      <c r="BO169" s="1888"/>
      <c r="BP169" s="1888"/>
      <c r="BQ169" s="1892"/>
      <c r="BR169" s="1889"/>
      <c r="BT169" s="1887"/>
      <c r="BU169" s="1888"/>
      <c r="BV169" s="1888"/>
      <c r="BW169" s="1888"/>
      <c r="BX169" s="1888"/>
      <c r="BY169" s="1892"/>
      <c r="BZ169" s="1889"/>
      <c r="CB169" s="1887"/>
      <c r="CC169" s="1888"/>
      <c r="CD169" s="1888"/>
      <c r="CE169" s="1888"/>
      <c r="CF169" s="1888"/>
      <c r="CG169" s="1892"/>
      <c r="CH169" s="1889"/>
      <c r="CJ169" s="1887"/>
      <c r="CK169" s="1888"/>
      <c r="CL169" s="1888"/>
      <c r="CM169" s="1888"/>
      <c r="CN169" s="1888"/>
      <c r="CO169" s="1892"/>
      <c r="CP169" s="1889"/>
      <c r="CR169" s="1887"/>
      <c r="CS169" s="1888"/>
      <c r="CT169" s="1888"/>
      <c r="CU169" s="1888"/>
      <c r="CV169" s="1888"/>
      <c r="CW169" s="1892"/>
      <c r="CX169" s="1889"/>
      <c r="CZ169" s="1887"/>
      <c r="DA169" s="1888"/>
      <c r="DB169" s="1888"/>
      <c r="DC169" s="1888"/>
      <c r="DD169" s="1888"/>
      <c r="DE169" s="1892"/>
      <c r="DF169" s="1889"/>
      <c r="DH169" s="1887"/>
      <c r="DI169" s="1888"/>
      <c r="DJ169" s="1888"/>
      <c r="DK169" s="1888"/>
      <c r="DL169" s="1888"/>
      <c r="DM169" s="1892"/>
      <c r="DN169" s="1889"/>
      <c r="DP169" s="1887"/>
      <c r="DQ169" s="1888"/>
      <c r="DR169" s="1888"/>
      <c r="DS169" s="1888"/>
      <c r="DT169" s="1888"/>
      <c r="DU169" s="1892"/>
      <c r="DV169" s="1889"/>
      <c r="DX169" s="1887"/>
      <c r="DY169" s="1888"/>
      <c r="DZ169" s="1888"/>
      <c r="EA169" s="1888"/>
      <c r="EB169" s="1888"/>
      <c r="EC169" s="1892"/>
      <c r="ED169" s="1889"/>
      <c r="EF169" s="1887"/>
      <c r="EG169" s="1888"/>
      <c r="EH169" s="1888"/>
      <c r="EI169" s="1888"/>
      <c r="EJ169" s="1888"/>
      <c r="EK169" s="1892"/>
      <c r="EL169" s="1889"/>
      <c r="EN169" s="1887"/>
      <c r="EO169" s="1888"/>
      <c r="EP169" s="1888"/>
      <c r="EQ169" s="1888"/>
      <c r="ER169" s="1888"/>
      <c r="ES169" s="1892"/>
      <c r="ET169" s="1889"/>
      <c r="EV169" s="1887"/>
      <c r="EW169" s="1888"/>
      <c r="EX169" s="1888"/>
      <c r="EY169" s="1888"/>
      <c r="EZ169" s="1888"/>
      <c r="FA169" s="1892"/>
      <c r="FB169" s="1889"/>
      <c r="FD169" s="1887"/>
      <c r="FE169" s="1888"/>
      <c r="FF169" s="1888"/>
      <c r="FG169" s="1888"/>
      <c r="FH169" s="1888"/>
      <c r="FI169" s="1892"/>
      <c r="FJ169" s="1889"/>
      <c r="FL169" s="1887"/>
      <c r="FM169" s="1888"/>
      <c r="FN169" s="1888"/>
      <c r="FO169" s="1888"/>
      <c r="FP169" s="1888"/>
      <c r="FQ169" s="1892"/>
      <c r="FR169" s="1889"/>
      <c r="FT169" s="1887"/>
      <c r="FU169" s="1888"/>
      <c r="FV169" s="1888"/>
      <c r="FW169" s="1888"/>
      <c r="FX169" s="1888"/>
      <c r="FY169" s="1892"/>
    </row>
    <row r="170" spans="1:181" ht="13.5" customHeight="1" x14ac:dyDescent="0.3">
      <c r="A170" s="1889" t="s">
        <v>116</v>
      </c>
      <c r="C170" s="1887" t="s">
        <v>4</v>
      </c>
      <c r="E170" s="1888" t="str">
        <f>E7</f>
        <v>MES:</v>
      </c>
      <c r="F170" s="1888" t="str">
        <f>F7</f>
        <v>DICIEMBRE</v>
      </c>
      <c r="G170" s="1888" t="str">
        <f>G131</f>
        <v xml:space="preserve">                                VIGENCIA FISCAL:      2017</v>
      </c>
      <c r="H170" s="1890"/>
      <c r="J170" s="1888"/>
      <c r="K170" s="1888"/>
      <c r="L170" s="1888"/>
      <c r="M170" s="1888"/>
      <c r="P170" s="1887"/>
      <c r="Q170" s="1888"/>
      <c r="R170" s="1888"/>
      <c r="S170" s="1888"/>
      <c r="T170" s="1888"/>
      <c r="U170" s="1888"/>
      <c r="X170" s="1887"/>
      <c r="Y170" s="1888"/>
      <c r="Z170" s="1888"/>
      <c r="AA170" s="1888"/>
      <c r="AB170" s="1888"/>
      <c r="AC170" s="1888"/>
      <c r="AF170" s="1887"/>
      <c r="AG170" s="1888"/>
      <c r="AH170" s="1888"/>
      <c r="AI170" s="1888"/>
      <c r="AJ170" s="1888"/>
      <c r="AK170" s="1890"/>
      <c r="AL170" s="1889"/>
      <c r="AN170" s="1887"/>
      <c r="AO170" s="1888"/>
      <c r="AP170" s="1888"/>
      <c r="AQ170" s="1888"/>
      <c r="AR170" s="1888"/>
      <c r="AS170" s="1890"/>
      <c r="AT170" s="1889"/>
      <c r="AV170" s="1887"/>
      <c r="AW170" s="1888"/>
      <c r="AX170" s="1888"/>
      <c r="AY170" s="1888"/>
      <c r="AZ170" s="1888"/>
      <c r="BA170" s="1890"/>
      <c r="BB170" s="1889"/>
      <c r="BD170" s="1887"/>
      <c r="BE170" s="1888"/>
      <c r="BF170" s="1888"/>
      <c r="BG170" s="1888"/>
      <c r="BH170" s="1888"/>
      <c r="BI170" s="1890"/>
      <c r="BJ170" s="1889"/>
      <c r="BL170" s="1887"/>
      <c r="BM170" s="1888"/>
      <c r="BN170" s="1888"/>
      <c r="BO170" s="1888"/>
      <c r="BP170" s="1888"/>
      <c r="BQ170" s="1890"/>
      <c r="BR170" s="1889"/>
      <c r="BT170" s="1887"/>
      <c r="BU170" s="1888"/>
      <c r="BV170" s="1888"/>
      <c r="BW170" s="1888"/>
      <c r="BX170" s="1888"/>
      <c r="BY170" s="1890"/>
      <c r="BZ170" s="1889"/>
      <c r="CB170" s="1887"/>
      <c r="CC170" s="1888"/>
      <c r="CD170" s="1888"/>
      <c r="CE170" s="1888"/>
      <c r="CF170" s="1888"/>
      <c r="CG170" s="1890"/>
      <c r="CH170" s="1889"/>
      <c r="CJ170" s="1887"/>
      <c r="CK170" s="1888"/>
      <c r="CL170" s="1888"/>
      <c r="CM170" s="1888"/>
      <c r="CN170" s="1888"/>
      <c r="CO170" s="1890"/>
      <c r="CP170" s="1889"/>
      <c r="CR170" s="1887"/>
      <c r="CS170" s="1888"/>
      <c r="CT170" s="1888"/>
      <c r="CU170" s="1888"/>
      <c r="CV170" s="1888"/>
      <c r="CW170" s="1890"/>
      <c r="CX170" s="1889"/>
      <c r="CZ170" s="1887"/>
      <c r="DA170" s="1888"/>
      <c r="DB170" s="1888"/>
      <c r="DC170" s="1888"/>
      <c r="DD170" s="1888"/>
      <c r="DE170" s="1890"/>
      <c r="DF170" s="1889"/>
      <c r="DH170" s="1887"/>
      <c r="DI170" s="1888"/>
      <c r="DJ170" s="1888"/>
      <c r="DK170" s="1888"/>
      <c r="DL170" s="1888"/>
      <c r="DM170" s="1890"/>
      <c r="DN170" s="1889"/>
      <c r="DP170" s="1887"/>
      <c r="DQ170" s="1888"/>
      <c r="DR170" s="1888"/>
      <c r="DS170" s="1888"/>
      <c r="DT170" s="1888"/>
      <c r="DU170" s="1890"/>
      <c r="DV170" s="1889"/>
      <c r="DX170" s="1887"/>
      <c r="DY170" s="1888"/>
      <c r="DZ170" s="1888"/>
      <c r="EA170" s="1888"/>
      <c r="EB170" s="1888"/>
      <c r="EC170" s="1890"/>
      <c r="ED170" s="1889"/>
      <c r="EF170" s="1887"/>
      <c r="EG170" s="1888"/>
      <c r="EH170" s="1888"/>
      <c r="EI170" s="1888"/>
      <c r="EJ170" s="1888"/>
      <c r="EK170" s="1890"/>
      <c r="EL170" s="1889"/>
      <c r="EN170" s="1887"/>
      <c r="EO170" s="1888"/>
      <c r="EP170" s="1888"/>
      <c r="EQ170" s="1888"/>
      <c r="ER170" s="1888"/>
      <c r="ES170" s="1890"/>
      <c r="ET170" s="1889"/>
      <c r="EV170" s="1887"/>
      <c r="EW170" s="1888"/>
      <c r="EX170" s="1888"/>
      <c r="EY170" s="1888"/>
      <c r="EZ170" s="1888"/>
      <c r="FA170" s="1890"/>
      <c r="FB170" s="1889"/>
      <c r="FD170" s="1887"/>
      <c r="FE170" s="1888"/>
      <c r="FF170" s="1888"/>
      <c r="FG170" s="1888"/>
      <c r="FH170" s="1888"/>
      <c r="FI170" s="1890"/>
      <c r="FJ170" s="1889"/>
      <c r="FL170" s="1887"/>
      <c r="FM170" s="1888"/>
      <c r="FN170" s="1888"/>
      <c r="FO170" s="1888"/>
      <c r="FP170" s="1888"/>
      <c r="FQ170" s="1890"/>
      <c r="FR170" s="1889"/>
      <c r="FT170" s="1887"/>
      <c r="FU170" s="1888"/>
      <c r="FV170" s="1888"/>
      <c r="FW170" s="1888"/>
      <c r="FX170" s="1888"/>
      <c r="FY170" s="1890"/>
    </row>
    <row r="171" spans="1:181" ht="11.25" customHeight="1" thickBot="1" x14ac:dyDescent="0.35">
      <c r="A171" s="1889"/>
      <c r="H171" s="1890"/>
      <c r="J171" s="1888"/>
      <c r="K171" s="1888"/>
      <c r="L171" s="1888"/>
      <c r="M171" s="1888"/>
      <c r="P171" s="1887"/>
      <c r="Q171" s="1888"/>
      <c r="R171" s="1888"/>
      <c r="S171" s="1888"/>
      <c r="T171" s="1888"/>
      <c r="U171" s="1888"/>
      <c r="X171" s="1887"/>
      <c r="Y171" s="1888"/>
      <c r="Z171" s="1888"/>
      <c r="AA171" s="1888"/>
      <c r="AB171" s="1888"/>
      <c r="AC171" s="1888"/>
      <c r="AF171" s="1887"/>
      <c r="AG171" s="1888"/>
      <c r="AH171" s="1888"/>
      <c r="AI171" s="1888"/>
      <c r="AJ171" s="1888"/>
      <c r="AK171" s="1890"/>
      <c r="AL171" s="1889"/>
      <c r="AN171" s="1887"/>
      <c r="AO171" s="1888"/>
      <c r="AP171" s="1888"/>
      <c r="AQ171" s="1888"/>
      <c r="AR171" s="1888"/>
      <c r="AS171" s="1890"/>
      <c r="AT171" s="1889"/>
      <c r="AV171" s="1887"/>
      <c r="AW171" s="1888"/>
      <c r="AX171" s="1888"/>
      <c r="AY171" s="1888"/>
      <c r="AZ171" s="1888"/>
      <c r="BA171" s="1890"/>
      <c r="BB171" s="1889"/>
      <c r="BD171" s="1887"/>
      <c r="BE171" s="1888"/>
      <c r="BF171" s="1888"/>
      <c r="BG171" s="1888"/>
      <c r="BH171" s="1888"/>
      <c r="BI171" s="1890"/>
      <c r="BJ171" s="1889"/>
      <c r="BL171" s="1887"/>
      <c r="BM171" s="1888"/>
      <c r="BN171" s="1888"/>
      <c r="BO171" s="1888"/>
      <c r="BP171" s="1888"/>
      <c r="BQ171" s="1890"/>
      <c r="BR171" s="1889"/>
      <c r="BT171" s="1887"/>
      <c r="BU171" s="1888"/>
      <c r="BV171" s="1888"/>
      <c r="BW171" s="1888"/>
      <c r="BX171" s="1888"/>
      <c r="BY171" s="1890"/>
      <c r="BZ171" s="1889"/>
      <c r="CB171" s="1887"/>
      <c r="CC171" s="1888"/>
      <c r="CD171" s="1888"/>
      <c r="CE171" s="1888"/>
      <c r="CF171" s="1888"/>
      <c r="CG171" s="1890"/>
      <c r="CH171" s="1889"/>
      <c r="CJ171" s="1887"/>
      <c r="CK171" s="1888"/>
      <c r="CL171" s="1888"/>
      <c r="CM171" s="1888"/>
      <c r="CN171" s="1888"/>
      <c r="CO171" s="1890"/>
      <c r="CP171" s="1889"/>
      <c r="CR171" s="1887"/>
      <c r="CS171" s="1888"/>
      <c r="CT171" s="1888"/>
      <c r="CU171" s="1888"/>
      <c r="CV171" s="1888"/>
      <c r="CW171" s="1890"/>
      <c r="CX171" s="1889"/>
      <c r="CZ171" s="1887"/>
      <c r="DA171" s="1888"/>
      <c r="DB171" s="1888"/>
      <c r="DC171" s="1888"/>
      <c r="DD171" s="1888"/>
      <c r="DE171" s="1890"/>
      <c r="DF171" s="1889"/>
      <c r="DH171" s="1887"/>
      <c r="DI171" s="1888"/>
      <c r="DJ171" s="1888"/>
      <c r="DK171" s="1888"/>
      <c r="DL171" s="1888"/>
      <c r="DM171" s="1890"/>
      <c r="DN171" s="1889"/>
      <c r="DP171" s="1887"/>
      <c r="DQ171" s="1888"/>
      <c r="DR171" s="1888"/>
      <c r="DS171" s="1888"/>
      <c r="DT171" s="1888"/>
      <c r="DU171" s="1890"/>
      <c r="DV171" s="1889"/>
      <c r="DX171" s="1887"/>
      <c r="DY171" s="1888"/>
      <c r="DZ171" s="1888"/>
      <c r="EA171" s="1888"/>
      <c r="EB171" s="1888"/>
      <c r="EC171" s="1890"/>
      <c r="ED171" s="1889"/>
      <c r="EF171" s="1887"/>
      <c r="EG171" s="1888"/>
      <c r="EH171" s="1888"/>
      <c r="EI171" s="1888"/>
      <c r="EJ171" s="1888"/>
      <c r="EK171" s="1890"/>
      <c r="EL171" s="1889"/>
      <c r="EN171" s="1887"/>
      <c r="EO171" s="1888"/>
      <c r="EP171" s="1888"/>
      <c r="EQ171" s="1888"/>
      <c r="ER171" s="1888"/>
      <c r="ES171" s="1890"/>
      <c r="ET171" s="1889"/>
      <c r="EV171" s="1887"/>
      <c r="EW171" s="1888"/>
      <c r="EX171" s="1888"/>
      <c r="EY171" s="1888"/>
      <c r="EZ171" s="1888"/>
      <c r="FA171" s="1890"/>
      <c r="FB171" s="1889"/>
      <c r="FD171" s="1887"/>
      <c r="FE171" s="1888"/>
      <c r="FF171" s="1888"/>
      <c r="FG171" s="1888"/>
      <c r="FH171" s="1888"/>
      <c r="FI171" s="1890"/>
      <c r="FJ171" s="1889"/>
      <c r="FL171" s="1887"/>
      <c r="FM171" s="1888"/>
      <c r="FN171" s="1888"/>
      <c r="FO171" s="1888"/>
      <c r="FP171" s="1888"/>
      <c r="FQ171" s="1890"/>
      <c r="FR171" s="1889"/>
      <c r="FT171" s="1887"/>
      <c r="FU171" s="1888"/>
      <c r="FV171" s="1888"/>
      <c r="FW171" s="1888"/>
      <c r="FX171" s="1888"/>
      <c r="FY171" s="1890"/>
    </row>
    <row r="172" spans="1:181" ht="27" customHeight="1" thickBot="1" x14ac:dyDescent="0.35">
      <c r="A172" s="1953" t="s">
        <v>119</v>
      </c>
      <c r="B172" s="1903"/>
      <c r="C172" s="1904" t="s">
        <v>120</v>
      </c>
      <c r="D172" s="1905" t="s">
        <v>121</v>
      </c>
      <c r="E172" s="1905" t="s">
        <v>122</v>
      </c>
      <c r="F172" s="1905" t="s">
        <v>123</v>
      </c>
      <c r="G172" s="1905" t="s">
        <v>124</v>
      </c>
      <c r="H172" s="1906" t="s">
        <v>291</v>
      </c>
    </row>
    <row r="173" spans="1:181" ht="81.75" customHeight="1" x14ac:dyDescent="0.3">
      <c r="A173" s="1913">
        <v>240106009</v>
      </c>
      <c r="B173" s="1914">
        <v>13</v>
      </c>
      <c r="C173" s="1915" t="s">
        <v>182</v>
      </c>
      <c r="D173" s="1916">
        <v>40000000000</v>
      </c>
      <c r="E173" s="1921">
        <v>40000000000</v>
      </c>
      <c r="F173" s="1916">
        <v>40000000000</v>
      </c>
      <c r="G173" s="1916">
        <v>40000000000</v>
      </c>
      <c r="H173" s="1917">
        <v>40000000000</v>
      </c>
    </row>
    <row r="174" spans="1:181" ht="93.75" customHeight="1" x14ac:dyDescent="0.3">
      <c r="A174" s="1918">
        <v>240106009</v>
      </c>
      <c r="B174" s="1919">
        <v>11</v>
      </c>
      <c r="C174" s="1920" t="s">
        <v>182</v>
      </c>
      <c r="D174" s="1921">
        <v>5741762205</v>
      </c>
      <c r="E174" s="1921">
        <v>5741762205</v>
      </c>
      <c r="F174" s="1921">
        <v>5741762205</v>
      </c>
      <c r="G174" s="1921">
        <v>5741762205</v>
      </c>
      <c r="H174" s="1922">
        <v>5741762205</v>
      </c>
    </row>
    <row r="175" spans="1:181" ht="45" customHeight="1" x14ac:dyDescent="0.3">
      <c r="A175" s="1918">
        <v>2401060010</v>
      </c>
      <c r="B175" s="1919">
        <v>10</v>
      </c>
      <c r="C175" s="1920" t="s">
        <v>183</v>
      </c>
      <c r="D175" s="1921">
        <v>19220149540</v>
      </c>
      <c r="E175" s="1921">
        <v>19220149540</v>
      </c>
      <c r="F175" s="1921">
        <v>19220149540</v>
      </c>
      <c r="G175" s="1921">
        <v>19220149540</v>
      </c>
      <c r="H175" s="1922">
        <v>19220149540</v>
      </c>
    </row>
    <row r="176" spans="1:181" ht="50.25" customHeight="1" x14ac:dyDescent="0.3">
      <c r="A176" s="1918">
        <v>2401060010</v>
      </c>
      <c r="B176" s="1919">
        <v>13</v>
      </c>
      <c r="C176" s="1920" t="s">
        <v>183</v>
      </c>
      <c r="D176" s="1921">
        <v>20000000000</v>
      </c>
      <c r="E176" s="1921">
        <v>20000000000</v>
      </c>
      <c r="F176" s="1921">
        <v>20000000000</v>
      </c>
      <c r="G176" s="1921">
        <v>20000000000</v>
      </c>
      <c r="H176" s="1922">
        <v>20000000000</v>
      </c>
    </row>
    <row r="177" spans="1:8" ht="48" customHeight="1" x14ac:dyDescent="0.3">
      <c r="A177" s="1918">
        <v>2401060010</v>
      </c>
      <c r="B177" s="1919">
        <v>11</v>
      </c>
      <c r="C177" s="1920" t="s">
        <v>183</v>
      </c>
      <c r="D177" s="1921">
        <v>1172988983</v>
      </c>
      <c r="E177" s="1921">
        <v>1172988983</v>
      </c>
      <c r="F177" s="1921">
        <v>1172988983</v>
      </c>
      <c r="G177" s="1921">
        <v>1172988983</v>
      </c>
      <c r="H177" s="1922">
        <v>1172988983</v>
      </c>
    </row>
    <row r="178" spans="1:8" ht="79.5" customHeight="1" x14ac:dyDescent="0.3">
      <c r="A178" s="1918">
        <v>2401060011</v>
      </c>
      <c r="B178" s="1919">
        <v>10</v>
      </c>
      <c r="C178" s="1920" t="s">
        <v>184</v>
      </c>
      <c r="D178" s="1921">
        <v>7099398783</v>
      </c>
      <c r="E178" s="1921">
        <v>7099398783</v>
      </c>
      <c r="F178" s="1921">
        <v>7099398783</v>
      </c>
      <c r="G178" s="1921">
        <v>7099398783</v>
      </c>
      <c r="H178" s="1922">
        <v>6474653378</v>
      </c>
    </row>
    <row r="179" spans="1:8" ht="33.75" customHeight="1" x14ac:dyDescent="0.3">
      <c r="A179" s="1918">
        <v>2401060012</v>
      </c>
      <c r="B179" s="1919">
        <v>11</v>
      </c>
      <c r="C179" s="1920" t="s">
        <v>83</v>
      </c>
      <c r="D179" s="1923">
        <v>389670483324</v>
      </c>
      <c r="E179" s="1921">
        <v>389670463324</v>
      </c>
      <c r="F179" s="1921">
        <v>389670463324</v>
      </c>
      <c r="G179" s="1921">
        <v>0</v>
      </c>
      <c r="H179" s="1922">
        <v>0</v>
      </c>
    </row>
    <row r="180" spans="1:8" ht="47.25" customHeight="1" x14ac:dyDescent="0.3">
      <c r="A180" s="1918">
        <v>2401060031</v>
      </c>
      <c r="B180" s="1919">
        <v>10</v>
      </c>
      <c r="C180" s="1920" t="s">
        <v>185</v>
      </c>
      <c r="D180" s="1921">
        <v>0</v>
      </c>
      <c r="E180" s="1921">
        <v>0</v>
      </c>
      <c r="F180" s="1921">
        <v>0</v>
      </c>
      <c r="G180" s="1921">
        <v>0</v>
      </c>
      <c r="H180" s="1922">
        <v>0</v>
      </c>
    </row>
    <row r="181" spans="1:8" ht="45.75" customHeight="1" x14ac:dyDescent="0.3">
      <c r="A181" s="1918">
        <v>240160031</v>
      </c>
      <c r="B181" s="1919">
        <v>20</v>
      </c>
      <c r="C181" s="1920" t="s">
        <v>185</v>
      </c>
      <c r="D181" s="1923">
        <v>0</v>
      </c>
      <c r="E181" s="1921">
        <v>0</v>
      </c>
      <c r="F181" s="1921">
        <v>0</v>
      </c>
      <c r="G181" s="1921">
        <v>0</v>
      </c>
      <c r="H181" s="1922">
        <v>0</v>
      </c>
    </row>
    <row r="182" spans="1:8" ht="13.5" customHeight="1" x14ac:dyDescent="0.3">
      <c r="A182" s="1918">
        <v>2404</v>
      </c>
      <c r="B182" s="1919"/>
      <c r="C182" s="1920" t="s">
        <v>186</v>
      </c>
      <c r="D182" s="1921">
        <f>+D183</f>
        <v>123854526966</v>
      </c>
      <c r="E182" s="1921">
        <f>+E183</f>
        <v>122697752397</v>
      </c>
      <c r="F182" s="1921">
        <f>+F183</f>
        <v>122697752397</v>
      </c>
      <c r="G182" s="1921">
        <f>+G183</f>
        <v>120869543295</v>
      </c>
      <c r="H182" s="1922">
        <f>+H183</f>
        <v>100807572860</v>
      </c>
    </row>
    <row r="183" spans="1:8" ht="13.5" customHeight="1" x14ac:dyDescent="0.3">
      <c r="A183" s="1918">
        <v>24040600</v>
      </c>
      <c r="B183" s="1919"/>
      <c r="C183" s="1920" t="s">
        <v>78</v>
      </c>
      <c r="D183" s="1921">
        <f>SUM(D184:D186)</f>
        <v>123854526966</v>
      </c>
      <c r="E183" s="1921">
        <f>SUM(E184:E186)</f>
        <v>122697752397</v>
      </c>
      <c r="F183" s="1921">
        <f>SUM(F184:F186)</f>
        <v>122697752397</v>
      </c>
      <c r="G183" s="1921">
        <f>SUM(G184:G186)</f>
        <v>120869543295</v>
      </c>
      <c r="H183" s="1922">
        <f>SUM(H184:H186)</f>
        <v>100807572860</v>
      </c>
    </row>
    <row r="184" spans="1:8" ht="43.5" customHeight="1" x14ac:dyDescent="0.3">
      <c r="A184" s="1918">
        <v>240406001</v>
      </c>
      <c r="B184" s="1919">
        <v>10</v>
      </c>
      <c r="C184" s="1920" t="s">
        <v>89</v>
      </c>
      <c r="D184" s="1921">
        <v>25752084287</v>
      </c>
      <c r="E184" s="1921">
        <v>25506945601</v>
      </c>
      <c r="F184" s="1921">
        <v>25506945601</v>
      </c>
      <c r="G184" s="1921">
        <v>25136099823</v>
      </c>
      <c r="H184" s="1922">
        <v>25136099823</v>
      </c>
    </row>
    <row r="185" spans="1:8" ht="45" customHeight="1" x14ac:dyDescent="0.3">
      <c r="A185" s="1918">
        <v>240406001</v>
      </c>
      <c r="B185" s="1919">
        <v>13</v>
      </c>
      <c r="C185" s="1920" t="s">
        <v>89</v>
      </c>
      <c r="D185" s="1921">
        <v>30000000000</v>
      </c>
      <c r="E185" s="1921">
        <v>29841400432</v>
      </c>
      <c r="F185" s="1921">
        <v>29841400432</v>
      </c>
      <c r="G185" s="1923">
        <v>29522641164</v>
      </c>
      <c r="H185" s="1924">
        <v>18228316541</v>
      </c>
    </row>
    <row r="186" spans="1:8" ht="45" customHeight="1" x14ac:dyDescent="0.3">
      <c r="A186" s="1918">
        <v>240406001</v>
      </c>
      <c r="B186" s="1919">
        <v>20</v>
      </c>
      <c r="C186" s="1920" t="s">
        <v>89</v>
      </c>
      <c r="D186" s="1921">
        <v>68102442679</v>
      </c>
      <c r="E186" s="1921">
        <v>67349406364</v>
      </c>
      <c r="F186" s="1921">
        <v>67349406364</v>
      </c>
      <c r="G186" s="1923">
        <v>66210802308</v>
      </c>
      <c r="H186" s="1924">
        <v>57443156496</v>
      </c>
    </row>
    <row r="187" spans="1:8" ht="15.6" x14ac:dyDescent="0.3">
      <c r="A187" s="1918">
        <v>2405</v>
      </c>
      <c r="B187" s="1919"/>
      <c r="C187" s="1920" t="s">
        <v>187</v>
      </c>
      <c r="D187" s="1921">
        <f>+D188</f>
        <v>2464224817</v>
      </c>
      <c r="E187" s="1921">
        <f>+E188</f>
        <v>2464224817</v>
      </c>
      <c r="F187" s="1921">
        <f>+F188</f>
        <v>2464224817</v>
      </c>
      <c r="G187" s="1921">
        <f>+G188</f>
        <v>2280478106.3400002</v>
      </c>
      <c r="H187" s="1922">
        <f>+H188</f>
        <v>2206234594.3400002</v>
      </c>
    </row>
    <row r="188" spans="1:8" ht="16.5" customHeight="1" thickBot="1" x14ac:dyDescent="0.35">
      <c r="A188" s="1926">
        <v>24050600</v>
      </c>
      <c r="B188" s="1927"/>
      <c r="C188" s="1928" t="s">
        <v>78</v>
      </c>
      <c r="D188" s="1929">
        <f>+D199</f>
        <v>2464224817</v>
      </c>
      <c r="E188" s="1929">
        <f>+E199</f>
        <v>2464224817</v>
      </c>
      <c r="F188" s="1929">
        <f>+F199</f>
        <v>2464224817</v>
      </c>
      <c r="G188" s="1929">
        <f>+G199</f>
        <v>2280478106.3400002</v>
      </c>
      <c r="H188" s="1930">
        <f>+H199</f>
        <v>2206234594.3400002</v>
      </c>
    </row>
    <row r="189" spans="1:8" ht="6" customHeight="1" thickBot="1" x14ac:dyDescent="0.35">
      <c r="A189" s="1973"/>
      <c r="B189" s="1973"/>
      <c r="C189" s="1974"/>
      <c r="D189" s="1975"/>
      <c r="E189" s="1975"/>
      <c r="F189" s="1975"/>
      <c r="G189" s="1975"/>
      <c r="H189" s="1975"/>
    </row>
    <row r="190" spans="1:8" x14ac:dyDescent="0.3">
      <c r="A190" s="2052" t="s">
        <v>1</v>
      </c>
      <c r="B190" s="2053"/>
      <c r="C190" s="2053"/>
      <c r="D190" s="2053"/>
      <c r="E190" s="2053"/>
      <c r="F190" s="2053"/>
      <c r="G190" s="2053"/>
      <c r="H190" s="2054"/>
    </row>
    <row r="191" spans="1:8" ht="12" customHeight="1" x14ac:dyDescent="0.3">
      <c r="A191" s="2049" t="s">
        <v>115</v>
      </c>
      <c r="B191" s="2050"/>
      <c r="C191" s="2050"/>
      <c r="D191" s="2050"/>
      <c r="E191" s="2050"/>
      <c r="F191" s="2050"/>
      <c r="G191" s="2050"/>
      <c r="H191" s="2051"/>
    </row>
    <row r="192" spans="1:8" ht="1.5" hidden="1" customHeight="1" x14ac:dyDescent="0.3">
      <c r="A192" s="1889"/>
      <c r="H192" s="1890"/>
    </row>
    <row r="193" spans="1:8" ht="12" customHeight="1" x14ac:dyDescent="0.3">
      <c r="A193" s="1891" t="s">
        <v>0</v>
      </c>
      <c r="H193" s="1890"/>
    </row>
    <row r="194" spans="1:8" ht="2.25" hidden="1" customHeight="1" x14ac:dyDescent="0.3">
      <c r="A194" s="1889"/>
      <c r="H194" s="1892"/>
    </row>
    <row r="195" spans="1:8" ht="15.75" customHeight="1" thickBot="1" x14ac:dyDescent="0.35">
      <c r="A195" s="1889" t="s">
        <v>116</v>
      </c>
      <c r="C195" s="1887" t="s">
        <v>4</v>
      </c>
      <c r="E195" s="1888" t="str">
        <f>E131</f>
        <v>MES:</v>
      </c>
      <c r="F195" s="1888" t="str">
        <f>F7</f>
        <v>DICIEMBRE</v>
      </c>
      <c r="G195" s="1888" t="str">
        <f>G170</f>
        <v xml:space="preserve">                                VIGENCIA FISCAL:      2017</v>
      </c>
      <c r="H195" s="1890"/>
    </row>
    <row r="196" spans="1:8" ht="3" hidden="1" customHeight="1" thickBot="1" x14ac:dyDescent="0.35">
      <c r="A196" s="1889"/>
      <c r="H196" s="1890"/>
    </row>
    <row r="197" spans="1:8" ht="15" customHeight="1" thickBot="1" x14ac:dyDescent="0.35">
      <c r="A197" s="1938"/>
      <c r="B197" s="1939"/>
      <c r="C197" s="1940"/>
      <c r="D197" s="1941"/>
      <c r="E197" s="1941"/>
      <c r="F197" s="1941"/>
      <c r="G197" s="1941"/>
      <c r="H197" s="1942"/>
    </row>
    <row r="198" spans="1:8" ht="27.75" customHeight="1" thickBot="1" x14ac:dyDescent="0.35">
      <c r="A198" s="1953" t="s">
        <v>119</v>
      </c>
      <c r="B198" s="1903"/>
      <c r="C198" s="1904" t="s">
        <v>120</v>
      </c>
      <c r="D198" s="1905" t="s">
        <v>121</v>
      </c>
      <c r="E198" s="1905" t="s">
        <v>122</v>
      </c>
      <c r="F198" s="1905" t="s">
        <v>123</v>
      </c>
      <c r="G198" s="1905" t="s">
        <v>124</v>
      </c>
      <c r="H198" s="1906" t="s">
        <v>291</v>
      </c>
    </row>
    <row r="199" spans="1:8" ht="29.4" customHeight="1" x14ac:dyDescent="0.3">
      <c r="A199" s="1918">
        <v>240506001</v>
      </c>
      <c r="B199" s="1919">
        <v>20</v>
      </c>
      <c r="C199" s="1915" t="s">
        <v>91</v>
      </c>
      <c r="D199" s="1921">
        <v>2464224817</v>
      </c>
      <c r="E199" s="1921">
        <v>2464224817</v>
      </c>
      <c r="F199" s="1921">
        <v>2464224817</v>
      </c>
      <c r="G199" s="1921">
        <v>2280478106.3400002</v>
      </c>
      <c r="H199" s="1922">
        <v>2206234594.3400002</v>
      </c>
    </row>
    <row r="200" spans="1:8" ht="29.25" customHeight="1" x14ac:dyDescent="0.3">
      <c r="A200" s="1918">
        <v>2499</v>
      </c>
      <c r="B200" s="1919"/>
      <c r="C200" s="1920" t="s">
        <v>188</v>
      </c>
      <c r="D200" s="1921">
        <f>+D201</f>
        <v>52393745324</v>
      </c>
      <c r="E200" s="1921">
        <f>+E201</f>
        <v>47732597634.860001</v>
      </c>
      <c r="F200" s="1921">
        <f>+F201</f>
        <v>47732597634.860001</v>
      </c>
      <c r="G200" s="1921">
        <f>+G201</f>
        <v>33430402029.43</v>
      </c>
      <c r="H200" s="1922">
        <f>+H201</f>
        <v>31759553467.399998</v>
      </c>
    </row>
    <row r="201" spans="1:8" ht="16.5" customHeight="1" x14ac:dyDescent="0.3">
      <c r="A201" s="1918">
        <v>24990600</v>
      </c>
      <c r="B201" s="1919"/>
      <c r="C201" s="1920" t="s">
        <v>78</v>
      </c>
      <c r="D201" s="1921">
        <f>SUM(D202:D208)</f>
        <v>52393745324</v>
      </c>
      <c r="E201" s="1921">
        <f>SUM(E202:E208)</f>
        <v>47732597634.860001</v>
      </c>
      <c r="F201" s="1921">
        <f>SUM(F202:F208)</f>
        <v>47732597634.860001</v>
      </c>
      <c r="G201" s="1921">
        <f>SUM(G202:G208)</f>
        <v>33430402029.43</v>
      </c>
      <c r="H201" s="1922">
        <f>SUM(H202:H208)</f>
        <v>31759553467.399998</v>
      </c>
    </row>
    <row r="202" spans="1:8" ht="29.25" customHeight="1" x14ac:dyDescent="0.3">
      <c r="A202" s="1918">
        <v>249906001</v>
      </c>
      <c r="B202" s="1919">
        <v>10</v>
      </c>
      <c r="C202" s="1920" t="s">
        <v>95</v>
      </c>
      <c r="D202" s="1921">
        <v>3796516572</v>
      </c>
      <c r="E202" s="1921">
        <v>3604905298</v>
      </c>
      <c r="F202" s="1921">
        <v>3604905298</v>
      </c>
      <c r="G202" s="1921">
        <v>997183035</v>
      </c>
      <c r="H202" s="1922">
        <v>907157069</v>
      </c>
    </row>
    <row r="203" spans="1:8" ht="33.75" customHeight="1" x14ac:dyDescent="0.3">
      <c r="A203" s="1918">
        <v>249906001</v>
      </c>
      <c r="B203" s="1919">
        <v>13</v>
      </c>
      <c r="C203" s="1920" t="s">
        <v>95</v>
      </c>
      <c r="D203" s="1921">
        <v>5000000000</v>
      </c>
      <c r="E203" s="1921">
        <v>1264851372</v>
      </c>
      <c r="F203" s="1921">
        <v>1264851372</v>
      </c>
      <c r="G203" s="1921">
        <v>805748182</v>
      </c>
      <c r="H203" s="1922">
        <v>680744746</v>
      </c>
    </row>
    <row r="204" spans="1:8" ht="32.25" customHeight="1" x14ac:dyDescent="0.3">
      <c r="A204" s="1918">
        <v>249906001</v>
      </c>
      <c r="B204" s="1919">
        <v>20</v>
      </c>
      <c r="C204" s="1920" t="s">
        <v>95</v>
      </c>
      <c r="D204" s="1921">
        <v>15789524800</v>
      </c>
      <c r="E204" s="1921">
        <v>15390457288</v>
      </c>
      <c r="F204" s="1921">
        <v>15390457288</v>
      </c>
      <c r="G204" s="1921">
        <v>6607306249</v>
      </c>
      <c r="H204" s="1922">
        <v>6284682789</v>
      </c>
    </row>
    <row r="205" spans="1:8" ht="47.4" customHeight="1" x14ac:dyDescent="0.3">
      <c r="A205" s="1918">
        <v>249906002</v>
      </c>
      <c r="B205" s="1919">
        <v>20</v>
      </c>
      <c r="C205" s="1920" t="s">
        <v>189</v>
      </c>
      <c r="D205" s="1921">
        <v>58000000</v>
      </c>
      <c r="E205" s="1921">
        <v>44295903</v>
      </c>
      <c r="F205" s="1921">
        <v>44295903</v>
      </c>
      <c r="G205" s="1921">
        <v>44295903</v>
      </c>
      <c r="H205" s="1922">
        <v>44295903</v>
      </c>
    </row>
    <row r="206" spans="1:8" ht="51" customHeight="1" x14ac:dyDescent="0.3">
      <c r="A206" s="1918">
        <v>249906002</v>
      </c>
      <c r="B206" s="1919">
        <v>21</v>
      </c>
      <c r="C206" s="1920" t="s">
        <v>189</v>
      </c>
      <c r="D206" s="1921">
        <v>192000000</v>
      </c>
      <c r="E206" s="1921">
        <v>90953000</v>
      </c>
      <c r="F206" s="1921">
        <v>90953000</v>
      </c>
      <c r="G206" s="1921">
        <v>72038200</v>
      </c>
      <c r="H206" s="1922">
        <v>72038200</v>
      </c>
    </row>
    <row r="207" spans="1:8" ht="60.6" customHeight="1" x14ac:dyDescent="0.3">
      <c r="A207" s="1918">
        <v>249906003</v>
      </c>
      <c r="B207" s="1919">
        <v>20</v>
      </c>
      <c r="C207" s="1920" t="s">
        <v>93</v>
      </c>
      <c r="D207" s="1921">
        <v>4000000000</v>
      </c>
      <c r="E207" s="1921">
        <v>3860586703.3000002</v>
      </c>
      <c r="F207" s="1921">
        <v>3860586703.3000002</v>
      </c>
      <c r="G207" s="1921">
        <v>3039861205.8699999</v>
      </c>
      <c r="H207" s="1922">
        <v>2816672422.23</v>
      </c>
    </row>
    <row r="208" spans="1:8" ht="33.6" customHeight="1" thickBot="1" x14ac:dyDescent="0.35">
      <c r="A208" s="1918">
        <v>249906004</v>
      </c>
      <c r="B208" s="1919">
        <v>20</v>
      </c>
      <c r="C208" s="1920" t="s">
        <v>190</v>
      </c>
      <c r="D208" s="1921">
        <v>23557703952</v>
      </c>
      <c r="E208" s="1921">
        <v>23476548070.560001</v>
      </c>
      <c r="F208" s="1921">
        <v>23476548070.560001</v>
      </c>
      <c r="G208" s="1921">
        <v>21863969254.560001</v>
      </c>
      <c r="H208" s="1922">
        <v>20953962338.169998</v>
      </c>
    </row>
    <row r="209" spans="1:9" ht="15" customHeight="1" thickBot="1" x14ac:dyDescent="0.35">
      <c r="A209" s="2055" t="s">
        <v>191</v>
      </c>
      <c r="B209" s="2056"/>
      <c r="C209" s="2057"/>
      <c r="D209" s="1976">
        <f>+D146+D142+D11</f>
        <v>2465782424492</v>
      </c>
      <c r="E209" s="1976">
        <f>+E146+E142+E11</f>
        <v>2429390457916.4004</v>
      </c>
      <c r="F209" s="1976">
        <f>+F146+F142+F11</f>
        <v>2429390457916.4004</v>
      </c>
      <c r="G209" s="1976">
        <f>+G146+G142+G11</f>
        <v>2016193661574.6602</v>
      </c>
      <c r="H209" s="1977">
        <f>+H146+H142+H11</f>
        <v>1988366842188.6001</v>
      </c>
    </row>
    <row r="210" spans="1:9" ht="12" customHeight="1" x14ac:dyDescent="0.3">
      <c r="A210" s="1978"/>
      <c r="B210" s="1899"/>
      <c r="C210" s="1900"/>
      <c r="D210" s="1901"/>
      <c r="E210" s="1979"/>
      <c r="F210" s="1980"/>
      <c r="G210" s="1980"/>
      <c r="H210" s="1902"/>
    </row>
    <row r="211" spans="1:9" ht="17.25" customHeight="1" x14ac:dyDescent="0.3">
      <c r="A211" s="1981" t="s">
        <v>275</v>
      </c>
      <c r="B211" s="1982"/>
      <c r="C211" s="1983"/>
      <c r="D211" s="1984"/>
      <c r="E211" s="1984"/>
      <c r="F211" s="1985"/>
      <c r="G211" s="1985"/>
      <c r="H211" s="1986"/>
      <c r="I211" s="1982"/>
    </row>
    <row r="212" spans="1:9" ht="15.75" customHeight="1" x14ac:dyDescent="0.3">
      <c r="A212" s="1981" t="s">
        <v>276</v>
      </c>
      <c r="B212" s="1982"/>
      <c r="C212" s="1983"/>
      <c r="D212" s="1984"/>
      <c r="E212" s="1984"/>
      <c r="F212" s="1985"/>
      <c r="G212" s="1985"/>
      <c r="H212" s="1986"/>
      <c r="I212" s="1982"/>
    </row>
    <row r="213" spans="1:9" ht="18" customHeight="1" x14ac:dyDescent="0.3">
      <c r="A213" s="1981" t="s">
        <v>265</v>
      </c>
      <c r="B213" s="1982"/>
      <c r="C213" s="1983"/>
      <c r="D213" s="1984"/>
      <c r="E213" s="1984"/>
      <c r="F213" s="1985"/>
      <c r="G213" s="1985"/>
      <c r="H213" s="1986"/>
      <c r="I213" s="1982"/>
    </row>
    <row r="214" spans="1:9" ht="17.25" customHeight="1" x14ac:dyDescent="0.3">
      <c r="A214" s="1981" t="s">
        <v>288</v>
      </c>
      <c r="B214" s="1982"/>
      <c r="C214" s="1983"/>
      <c r="D214" s="1984"/>
      <c r="E214" s="1984"/>
      <c r="F214" s="1985"/>
      <c r="G214" s="1985"/>
      <c r="H214" s="1986"/>
      <c r="I214" s="1982"/>
    </row>
    <row r="215" spans="1:9" ht="19.5" customHeight="1" x14ac:dyDescent="0.3">
      <c r="A215" s="1981" t="s">
        <v>277</v>
      </c>
      <c r="B215" s="1982"/>
      <c r="C215" s="1983"/>
      <c r="D215" s="1984"/>
      <c r="E215" s="1984"/>
      <c r="F215" s="1985"/>
      <c r="G215" s="1985"/>
      <c r="H215" s="1986"/>
      <c r="I215" s="1982"/>
    </row>
    <row r="216" spans="1:9" ht="18" customHeight="1" x14ac:dyDescent="0.3">
      <c r="A216" s="1981" t="s">
        <v>287</v>
      </c>
      <c r="B216" s="1982"/>
      <c r="C216" s="1983"/>
      <c r="D216" s="1984"/>
      <c r="E216" s="1984"/>
      <c r="F216" s="1985"/>
      <c r="G216" s="1985"/>
      <c r="H216" s="1986"/>
      <c r="I216" s="1982"/>
    </row>
    <row r="217" spans="1:9" ht="17.25" customHeight="1" x14ac:dyDescent="0.3">
      <c r="A217" s="1981" t="s">
        <v>278</v>
      </c>
      <c r="B217" s="1982"/>
      <c r="C217" s="1983"/>
      <c r="D217" s="1984"/>
      <c r="E217" s="1984"/>
      <c r="F217" s="1985"/>
      <c r="G217" s="1985"/>
      <c r="H217" s="1986"/>
      <c r="I217" s="1982"/>
    </row>
    <row r="218" spans="1:9" ht="19.5" customHeight="1" x14ac:dyDescent="0.3">
      <c r="A218" s="1981" t="s">
        <v>279</v>
      </c>
      <c r="B218" s="1982"/>
      <c r="C218" s="1983"/>
      <c r="D218" s="1984"/>
      <c r="E218" s="1984"/>
      <c r="F218" s="1985"/>
      <c r="G218" s="1985"/>
      <c r="H218" s="1986"/>
      <c r="I218" s="1982"/>
    </row>
    <row r="219" spans="1:9" ht="19.5" customHeight="1" x14ac:dyDescent="0.3">
      <c r="A219" s="1981" t="s">
        <v>280</v>
      </c>
      <c r="B219" s="1982"/>
      <c r="C219" s="1983"/>
      <c r="D219" s="1984"/>
      <c r="E219" s="1984"/>
      <c r="F219" s="1985"/>
      <c r="G219" s="1985"/>
      <c r="H219" s="1986"/>
      <c r="I219" s="1982"/>
    </row>
    <row r="220" spans="1:9" ht="19.5" customHeight="1" x14ac:dyDescent="0.3">
      <c r="A220" s="1981" t="s">
        <v>286</v>
      </c>
      <c r="B220" s="1982"/>
      <c r="C220" s="1983"/>
      <c r="D220" s="1984"/>
      <c r="E220" s="1984"/>
      <c r="F220" s="1985"/>
      <c r="G220" s="1985"/>
      <c r="H220" s="1986"/>
      <c r="I220" s="1982"/>
    </row>
    <row r="221" spans="1:9" ht="19.5" customHeight="1" x14ac:dyDescent="0.3">
      <c r="A221" s="1981" t="s">
        <v>285</v>
      </c>
      <c r="B221" s="1982"/>
      <c r="C221" s="1983"/>
      <c r="D221" s="1984"/>
      <c r="E221" s="1984"/>
      <c r="F221" s="1985"/>
      <c r="G221" s="1985"/>
      <c r="H221" s="1986"/>
      <c r="I221" s="1982"/>
    </row>
    <row r="222" spans="1:9" ht="18" customHeight="1" x14ac:dyDescent="0.3">
      <c r="A222" s="1981" t="s">
        <v>294</v>
      </c>
      <c r="B222" s="1982"/>
      <c r="C222" s="1983"/>
      <c r="D222" s="1984"/>
      <c r="E222" s="1984"/>
      <c r="F222" s="1985"/>
      <c r="G222" s="1985"/>
      <c r="H222" s="1986"/>
      <c r="I222" s="1982"/>
    </row>
    <row r="223" spans="1:9" ht="1.2" hidden="1" customHeight="1" x14ac:dyDescent="0.3">
      <c r="A223" s="1889"/>
      <c r="F223" s="1975"/>
      <c r="G223" s="1975"/>
      <c r="H223" s="1890"/>
    </row>
    <row r="224" spans="1:9" ht="0.75" hidden="1" customHeight="1" x14ac:dyDescent="0.3">
      <c r="A224" s="1889"/>
      <c r="F224" s="1975"/>
      <c r="G224" s="1975"/>
      <c r="H224" s="1890"/>
    </row>
    <row r="225" spans="1:9" ht="0.75" hidden="1" customHeight="1" x14ac:dyDescent="0.3">
      <c r="A225" s="1889"/>
      <c r="F225" s="1975"/>
      <c r="G225" s="1975"/>
      <c r="H225" s="1890"/>
    </row>
    <row r="226" spans="1:9" ht="0.75" hidden="1" customHeight="1" x14ac:dyDescent="0.3">
      <c r="A226" s="1889"/>
      <c r="F226" s="1975"/>
      <c r="G226" s="1975"/>
      <c r="H226" s="1890"/>
    </row>
    <row r="227" spans="1:9" ht="0.75" hidden="1" customHeight="1" x14ac:dyDescent="0.3">
      <c r="A227" s="1889"/>
      <c r="F227" s="1975"/>
      <c r="G227" s="1975"/>
      <c r="H227" s="1890"/>
    </row>
    <row r="228" spans="1:9" ht="19.5" customHeight="1" x14ac:dyDescent="0.3">
      <c r="A228" s="1981" t="s">
        <v>295</v>
      </c>
      <c r="B228" s="1982"/>
      <c r="C228" s="1983"/>
      <c r="D228" s="1984"/>
      <c r="E228" s="1984"/>
      <c r="F228" s="1985"/>
      <c r="G228" s="1985"/>
      <c r="H228" s="1986"/>
      <c r="I228" s="1982"/>
    </row>
    <row r="229" spans="1:9" ht="18.600000000000001" customHeight="1" x14ac:dyDescent="0.3">
      <c r="A229" s="1889" t="s">
        <v>296</v>
      </c>
      <c r="F229" s="1975"/>
      <c r="G229" s="1975"/>
      <c r="H229" s="1890"/>
    </row>
    <row r="230" spans="1:9" ht="18.600000000000001" customHeight="1" x14ac:dyDescent="0.3">
      <c r="A230" s="1889" t="s">
        <v>297</v>
      </c>
      <c r="F230" s="1975"/>
      <c r="G230" s="1975"/>
      <c r="H230" s="1890"/>
    </row>
    <row r="231" spans="1:9" ht="18.600000000000001" customHeight="1" x14ac:dyDescent="0.3">
      <c r="A231" s="1889" t="s">
        <v>298</v>
      </c>
      <c r="F231" s="1975"/>
      <c r="G231" s="1975"/>
      <c r="H231" s="1890"/>
    </row>
    <row r="232" spans="1:9" ht="18.600000000000001" customHeight="1" x14ac:dyDescent="0.3">
      <c r="A232" s="1889" t="s">
        <v>299</v>
      </c>
      <c r="F232" s="1975"/>
      <c r="G232" s="1975"/>
      <c r="H232" s="1890"/>
    </row>
    <row r="233" spans="1:9" ht="18.600000000000001" customHeight="1" x14ac:dyDescent="0.3">
      <c r="A233" s="1889" t="s">
        <v>300</v>
      </c>
      <c r="F233" s="1975"/>
      <c r="G233" s="1975"/>
      <c r="H233" s="1890"/>
    </row>
    <row r="234" spans="1:9" ht="18.600000000000001" customHeight="1" x14ac:dyDescent="0.3">
      <c r="A234" s="1889"/>
      <c r="F234" s="1975"/>
      <c r="G234" s="1975"/>
      <c r="H234" s="1890"/>
    </row>
    <row r="235" spans="1:9" ht="18.600000000000001" customHeight="1" x14ac:dyDescent="0.3">
      <c r="A235" s="1889"/>
      <c r="F235" s="1975"/>
      <c r="G235" s="1975"/>
      <c r="H235" s="1890"/>
    </row>
    <row r="236" spans="1:9" ht="30.6" customHeight="1" x14ac:dyDescent="0.3">
      <c r="A236" s="1889"/>
      <c r="C236" s="1887" t="s">
        <v>192</v>
      </c>
      <c r="D236" s="1987"/>
      <c r="E236" s="1886"/>
      <c r="F236" s="1975" t="s">
        <v>193</v>
      </c>
      <c r="G236" s="1975"/>
      <c r="H236" s="1890"/>
    </row>
    <row r="237" spans="1:9" x14ac:dyDescent="0.3">
      <c r="A237" s="1891"/>
      <c r="C237" s="1988" t="s">
        <v>281</v>
      </c>
      <c r="D237" s="1886"/>
      <c r="E237" s="1987"/>
      <c r="F237" s="1989" t="s">
        <v>195</v>
      </c>
      <c r="H237" s="1890"/>
    </row>
    <row r="238" spans="1:9" x14ac:dyDescent="0.3">
      <c r="A238" s="1891"/>
      <c r="C238" s="1988" t="s">
        <v>196</v>
      </c>
      <c r="D238" s="1987"/>
      <c r="E238" s="1886"/>
      <c r="F238" s="1989" t="s">
        <v>197</v>
      </c>
      <c r="H238" s="1990"/>
    </row>
    <row r="239" spans="1:9" x14ac:dyDescent="0.3">
      <c r="A239" s="1891"/>
      <c r="C239" s="1988"/>
      <c r="D239" s="1886"/>
      <c r="E239" s="1886"/>
      <c r="F239" s="1989"/>
      <c r="H239" s="1990"/>
    </row>
    <row r="240" spans="1:9" ht="16.5" hidden="1" customHeight="1" x14ac:dyDescent="0.3">
      <c r="A240" s="1889"/>
      <c r="D240" s="1989"/>
      <c r="H240" s="1890"/>
    </row>
    <row r="241" spans="1:8" ht="16.5" hidden="1" customHeight="1" x14ac:dyDescent="0.3">
      <c r="A241" s="1889"/>
      <c r="D241" s="1989"/>
      <c r="E241" s="1886"/>
      <c r="H241" s="1890"/>
    </row>
    <row r="242" spans="1:8" ht="16.5" customHeight="1" x14ac:dyDescent="0.3">
      <c r="A242" s="1889"/>
      <c r="D242" s="1989"/>
      <c r="E242" s="1886"/>
      <c r="H242" s="1890"/>
    </row>
    <row r="243" spans="1:8" x14ac:dyDescent="0.3">
      <c r="A243" s="1889"/>
      <c r="D243" s="1989"/>
      <c r="E243" s="1886"/>
      <c r="H243" s="1890"/>
    </row>
    <row r="244" spans="1:8" ht="2.25" customHeight="1" x14ac:dyDescent="0.3">
      <c r="A244" s="1889"/>
      <c r="D244" s="1989"/>
      <c r="E244" s="1886"/>
      <c r="H244" s="1890"/>
    </row>
    <row r="245" spans="1:8" x14ac:dyDescent="0.3">
      <c r="A245" s="1889"/>
      <c r="C245" s="1991" t="s">
        <v>193</v>
      </c>
      <c r="D245" s="1989" t="s">
        <v>193</v>
      </c>
      <c r="E245" s="1886"/>
      <c r="F245" s="1989" t="s">
        <v>193</v>
      </c>
      <c r="H245" s="1890"/>
    </row>
    <row r="246" spans="1:8" ht="12.75" customHeight="1" x14ac:dyDescent="0.3">
      <c r="A246" s="1889"/>
      <c r="C246" s="1988" t="s">
        <v>198</v>
      </c>
      <c r="D246" s="1989" t="s">
        <v>199</v>
      </c>
      <c r="E246" s="1886"/>
      <c r="F246" s="1989" t="s">
        <v>110</v>
      </c>
      <c r="H246" s="1890"/>
    </row>
    <row r="247" spans="1:8" ht="17.25" customHeight="1" thickBot="1" x14ac:dyDescent="0.35">
      <c r="A247" s="1893"/>
      <c r="B247" s="1894"/>
      <c r="C247" s="1992" t="s">
        <v>200</v>
      </c>
      <c r="D247" s="1993" t="s">
        <v>201</v>
      </c>
      <c r="E247" s="1894"/>
      <c r="F247" s="1993" t="s">
        <v>202</v>
      </c>
      <c r="G247" s="1896"/>
      <c r="H247" s="1897"/>
    </row>
    <row r="248" spans="1:8" x14ac:dyDescent="0.3">
      <c r="E248" s="1994"/>
    </row>
  </sheetData>
  <mergeCells count="35">
    <mergeCell ref="N166:U166"/>
    <mergeCell ref="A2:H2"/>
    <mergeCell ref="A3:H3"/>
    <mergeCell ref="A49:H49"/>
    <mergeCell ref="A50:H50"/>
    <mergeCell ref="A85:H85"/>
    <mergeCell ref="A86:H86"/>
    <mergeCell ref="A126:H126"/>
    <mergeCell ref="A127:H127"/>
    <mergeCell ref="A165:H165"/>
    <mergeCell ref="A166:H166"/>
    <mergeCell ref="J166:M166"/>
    <mergeCell ref="DF166:DM166"/>
    <mergeCell ref="V166:AC166"/>
    <mergeCell ref="AD166:AK166"/>
    <mergeCell ref="AL166:AS166"/>
    <mergeCell ref="AT166:BA166"/>
    <mergeCell ref="BB166:BI166"/>
    <mergeCell ref="BJ166:BQ166"/>
    <mergeCell ref="FJ166:FQ166"/>
    <mergeCell ref="FR166:FY166"/>
    <mergeCell ref="A190:H190"/>
    <mergeCell ref="A191:H191"/>
    <mergeCell ref="A209:C209"/>
    <mergeCell ref="DN166:DU166"/>
    <mergeCell ref="DV166:EC166"/>
    <mergeCell ref="ED166:EK166"/>
    <mergeCell ref="EL166:ES166"/>
    <mergeCell ref="ET166:FA166"/>
    <mergeCell ref="FB166:FI166"/>
    <mergeCell ref="BR166:BY166"/>
    <mergeCell ref="BZ166:CG166"/>
    <mergeCell ref="CH166:CO166"/>
    <mergeCell ref="CP166:CW166"/>
    <mergeCell ref="CX166:DE166"/>
  </mergeCells>
  <printOptions horizontalCentered="1" verticalCentered="1"/>
  <pageMargins left="0.31496062992125984" right="0.31496062992125984" top="0" bottom="0" header="0.31496062992125984" footer="0.31496062992125984"/>
  <pageSetup scale="57" orientation="landscape" horizontalDpi="4294967294" r:id="rId1"/>
  <rowBreaks count="5" manualBreakCount="5">
    <brk id="48" max="16383" man="1"/>
    <brk id="84" max="7" man="1"/>
    <brk id="125" max="16383" man="1"/>
    <brk id="163" max="7" man="1"/>
    <brk id="188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92"/>
  <sheetViews>
    <sheetView topLeftCell="B1" zoomScaleNormal="100" workbookViewId="0">
      <selection sqref="A1:M92"/>
    </sheetView>
  </sheetViews>
  <sheetFormatPr baseColWidth="10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0.6640625" style="1" customWidth="1"/>
    <col min="5" max="5" width="18.5546875" style="167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0.664062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0.664062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0.664062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0.664062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0.664062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0.664062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0.664062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0.664062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0.664062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0.664062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0.664062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0.664062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0.664062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0.664062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0.664062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0.664062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0.664062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0.664062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0.664062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0.664062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0.664062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0.664062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0.664062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0.664062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0.664062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0.664062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0.664062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0.664062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0.664062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0.664062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0.664062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0.664062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0.664062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0.664062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0.664062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0.664062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0.664062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0.664062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0.664062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0.664062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0.664062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0.664062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0.664062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0.664062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0.664062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0.664062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0.664062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0.664062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0.664062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0.664062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0.664062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0.664062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0.664062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0.664062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0.664062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0.664062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0.664062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0.664062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0.664062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0.664062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0.664062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0.664062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0.664062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384" width="11.44140625" style="1"/>
  </cols>
  <sheetData>
    <row r="1" spans="1:15" ht="15" thickBot="1" x14ac:dyDescent="0.35"/>
    <row r="2" spans="1:15" x14ac:dyDescent="0.3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3">
      <c r="A3" s="1995" t="s">
        <v>1</v>
      </c>
      <c r="B3" s="1996"/>
      <c r="C3" s="1996"/>
      <c r="D3" s="1996"/>
      <c r="E3" s="1996"/>
      <c r="F3" s="1996"/>
      <c r="G3" s="1996"/>
      <c r="H3" s="1996"/>
      <c r="I3" s="1996"/>
      <c r="J3" s="1996"/>
      <c r="K3" s="1996"/>
      <c r="L3" s="1996"/>
      <c r="M3" s="1997"/>
    </row>
    <row r="4" spans="1:15" x14ac:dyDescent="0.3">
      <c r="A4" s="1995" t="s">
        <v>203</v>
      </c>
      <c r="B4" s="1996"/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997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117</v>
      </c>
      <c r="J8" s="3" t="s">
        <v>225</v>
      </c>
      <c r="K8" s="1"/>
      <c r="M8" s="5" t="s">
        <v>204</v>
      </c>
    </row>
    <row r="9" spans="1:15" ht="6" customHeight="1" thickBot="1" x14ac:dyDescent="0.35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" thickBot="1" x14ac:dyDescent="0.35">
      <c r="A10" s="2058"/>
      <c r="B10" s="2059"/>
      <c r="C10" s="2059"/>
      <c r="D10" s="2059"/>
      <c r="E10" s="2059"/>
      <c r="F10" s="2059"/>
      <c r="G10" s="2059"/>
      <c r="H10" s="2059"/>
      <c r="I10" s="2059"/>
      <c r="J10" s="2059"/>
      <c r="K10" s="2059"/>
      <c r="L10" s="2059"/>
      <c r="M10" s="2060"/>
    </row>
    <row r="11" spans="1:15" ht="50.25" customHeight="1" thickBot="1" x14ac:dyDescent="0.35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2" thickBot="1" x14ac:dyDescent="0.35">
      <c r="A12" s="105" t="s">
        <v>13</v>
      </c>
      <c r="B12" s="117"/>
      <c r="C12" s="106" t="s">
        <v>14</v>
      </c>
      <c r="D12" s="175">
        <f>+D13+D18+D43</f>
        <v>817218822.54999995</v>
      </c>
      <c r="E12" s="176">
        <f>+E13+E18+E43</f>
        <v>0</v>
      </c>
      <c r="F12" s="175">
        <f>+F15+F18+F43</f>
        <v>817218822.54999995</v>
      </c>
      <c r="G12" s="177"/>
      <c r="H12" s="177"/>
      <c r="I12" s="177"/>
      <c r="J12" s="175">
        <f>+J13+J18+J43</f>
        <v>610836</v>
      </c>
      <c r="K12" s="177"/>
      <c r="L12" s="177"/>
      <c r="M12" s="228">
        <f>+M13+M18+M43</f>
        <v>610836</v>
      </c>
      <c r="O12" s="178">
        <f>+M12/F12</f>
        <v>7.4745708633335744E-4</v>
      </c>
    </row>
    <row r="13" spans="1:15" ht="15.6" x14ac:dyDescent="0.3">
      <c r="A13" s="48">
        <v>1</v>
      </c>
      <c r="B13" s="49"/>
      <c r="C13" s="49" t="s">
        <v>15</v>
      </c>
      <c r="D13" s="52">
        <f>+D14</f>
        <v>430924947</v>
      </c>
      <c r="E13" s="51">
        <f>+E14</f>
        <v>0</v>
      </c>
      <c r="F13" s="52">
        <f t="shared" ref="F13:F47" si="0">+D13-E13</f>
        <v>430924947</v>
      </c>
      <c r="G13" s="50"/>
      <c r="H13" s="52"/>
      <c r="I13" s="52"/>
      <c r="J13" s="51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6" x14ac:dyDescent="0.3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0</v>
      </c>
      <c r="F14" s="28">
        <f t="shared" si="0"/>
        <v>430924947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6" x14ac:dyDescent="0.3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0</v>
      </c>
      <c r="F15" s="28">
        <f t="shared" si="0"/>
        <v>430924947</v>
      </c>
      <c r="G15" s="180"/>
      <c r="H15" s="28"/>
      <c r="I15" s="28"/>
      <c r="J15" s="54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6" x14ac:dyDescent="0.3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6" x14ac:dyDescent="0.3">
      <c r="A17" s="26">
        <v>10214</v>
      </c>
      <c r="B17" s="27">
        <v>20</v>
      </c>
      <c r="C17" s="27" t="s">
        <v>36</v>
      </c>
      <c r="D17" s="28">
        <v>6324589</v>
      </c>
      <c r="E17" s="54">
        <v>0</v>
      </c>
      <c r="F17" s="28">
        <f t="shared" si="0"/>
        <v>6324589</v>
      </c>
      <c r="G17" s="180"/>
      <c r="H17" s="28"/>
      <c r="I17" s="28"/>
      <c r="J17" s="54">
        <f t="shared" si="2"/>
        <v>0</v>
      </c>
      <c r="K17" s="54">
        <f t="shared" si="2"/>
        <v>0</v>
      </c>
      <c r="L17" s="54">
        <f t="shared" si="2"/>
        <v>0</v>
      </c>
      <c r="M17" s="181">
        <f t="shared" si="2"/>
        <v>0</v>
      </c>
      <c r="O17" s="178">
        <f t="shared" si="1"/>
        <v>0</v>
      </c>
    </row>
    <row r="18" spans="1:15" ht="15.6" x14ac:dyDescent="0.3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610836</v>
      </c>
      <c r="K18" s="54"/>
      <c r="L18" s="54"/>
      <c r="M18" s="181">
        <f>+M19</f>
        <v>610836</v>
      </c>
      <c r="O18" s="178">
        <f t="shared" si="1"/>
        <v>1.6764878901040666E-2</v>
      </c>
    </row>
    <row r="19" spans="1:15" ht="15.6" x14ac:dyDescent="0.3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610836</v>
      </c>
      <c r="K19" s="54"/>
      <c r="L19" s="54"/>
      <c r="M19" s="181">
        <f>+M20</f>
        <v>610836</v>
      </c>
      <c r="O19" s="178">
        <f t="shared" si="1"/>
        <v>1.6764878901040666E-2</v>
      </c>
    </row>
    <row r="20" spans="1:15" ht="15.6" x14ac:dyDescent="0.3">
      <c r="A20" s="26">
        <v>204</v>
      </c>
      <c r="B20" s="27"/>
      <c r="C20" s="27" t="s">
        <v>49</v>
      </c>
      <c r="D20" s="28">
        <f>+D23+D25+D27+D37+D40+D21</f>
        <v>36435455.549999997</v>
      </c>
      <c r="E20" s="28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610836</v>
      </c>
      <c r="K20" s="28">
        <f>+K23+K25+K27+K37+K40</f>
        <v>0</v>
      </c>
      <c r="L20" s="28">
        <f>+L23+L25+L27+L37+L40</f>
        <v>0</v>
      </c>
      <c r="M20" s="181">
        <f>+M23+M25+M27+M37+M40+M21</f>
        <v>610836</v>
      </c>
      <c r="O20" s="178">
        <f t="shared" si="1"/>
        <v>1.6764878901040666E-2</v>
      </c>
    </row>
    <row r="21" spans="1:15" ht="15.6" x14ac:dyDescent="0.3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2" x14ac:dyDescent="0.3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f>+J28+J37+J40</f>
        <v>0</v>
      </c>
      <c r="K22" s="54"/>
      <c r="L22" s="54"/>
      <c r="M22" s="181">
        <f>+M28+M37+M40</f>
        <v>0</v>
      </c>
      <c r="O22" s="178"/>
    </row>
    <row r="23" spans="1:15" ht="15.6" x14ac:dyDescent="0.3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6" x14ac:dyDescent="0.3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6" x14ac:dyDescent="0.3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6" x14ac:dyDescent="0.3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f>+J32+J41+J44</f>
        <v>0</v>
      </c>
      <c r="K26" s="54"/>
      <c r="L26" s="54"/>
      <c r="M26" s="181">
        <f>+M32+M41+M44</f>
        <v>0</v>
      </c>
      <c r="O26" s="178"/>
    </row>
    <row r="27" spans="1:15" ht="15.6" x14ac:dyDescent="0.3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6" x14ac:dyDescent="0.3">
      <c r="A28" s="26">
        <v>20481</v>
      </c>
      <c r="B28" s="27">
        <v>20</v>
      </c>
      <c r="C28" s="27" t="s">
        <v>152</v>
      </c>
      <c r="D28" s="28">
        <v>747770</v>
      </c>
      <c r="E28" s="28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6" x14ac:dyDescent="0.3">
      <c r="A29" s="26">
        <v>20486</v>
      </c>
      <c r="B29" s="27">
        <v>20</v>
      </c>
      <c r="C29" s="27" t="s">
        <v>214</v>
      </c>
      <c r="D29" s="28">
        <v>3847415</v>
      </c>
      <c r="E29" s="28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6" hidden="1" x14ac:dyDescent="0.3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6" hidden="1" x14ac:dyDescent="0.3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6" hidden="1" x14ac:dyDescent="0.3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6" hidden="1" x14ac:dyDescent="0.3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6" hidden="1" x14ac:dyDescent="0.3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6" hidden="1" x14ac:dyDescent="0.3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6" hidden="1" x14ac:dyDescent="0.3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6" x14ac:dyDescent="0.3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6" hidden="1" x14ac:dyDescent="0.3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6" x14ac:dyDescent="0.3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6" x14ac:dyDescent="0.3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0</v>
      </c>
      <c r="K40" s="54">
        <v>0</v>
      </c>
      <c r="L40" s="54">
        <v>0</v>
      </c>
      <c r="M40" s="181">
        <f>+M41</f>
        <v>0</v>
      </c>
      <c r="O40" s="178">
        <f t="shared" si="1"/>
        <v>0</v>
      </c>
    </row>
    <row r="41" spans="1:15" ht="15.6" x14ac:dyDescent="0.3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0</v>
      </c>
      <c r="K41" s="54"/>
      <c r="L41" s="54"/>
      <c r="M41" s="181">
        <v>0</v>
      </c>
      <c r="O41" s="178">
        <f t="shared" si="1"/>
        <v>0</v>
      </c>
    </row>
    <row r="42" spans="1:15" ht="15.6" hidden="1" x14ac:dyDescent="0.3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6" x14ac:dyDescent="0.3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6" x14ac:dyDescent="0.3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6" x14ac:dyDescent="0.3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6" x14ac:dyDescent="0.3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5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2" thickBot="1" x14ac:dyDescent="0.35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0</v>
      </c>
      <c r="F48" s="185">
        <f>+D48-E48</f>
        <v>11880326999.389999</v>
      </c>
      <c r="G48" s="185"/>
      <c r="H48" s="185"/>
      <c r="I48" s="109"/>
      <c r="J48" s="186">
        <f>+J49+J68+J71+J76</f>
        <v>0</v>
      </c>
      <c r="K48" s="186">
        <f>+K49+K68+K71+K76</f>
        <v>0</v>
      </c>
      <c r="L48" s="186">
        <f>+L49+L68+L71+L76</f>
        <v>0</v>
      </c>
      <c r="M48" s="187">
        <f>+M49+M68+M71+M76</f>
        <v>0</v>
      </c>
      <c r="O48" s="178">
        <f t="shared" ref="O48:O54" si="3">+M48/F48</f>
        <v>0</v>
      </c>
    </row>
    <row r="49" spans="1:15" ht="34.5" customHeight="1" x14ac:dyDescent="0.3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3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3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3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3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3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3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5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3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5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3">
      <c r="A59" s="1998" t="s">
        <v>1</v>
      </c>
      <c r="B59" s="1999"/>
      <c r="C59" s="1999"/>
      <c r="D59" s="1999"/>
      <c r="E59" s="1999"/>
      <c r="F59" s="1999"/>
      <c r="G59" s="1999"/>
      <c r="H59" s="1999"/>
      <c r="I59" s="1999"/>
      <c r="J59" s="1999"/>
      <c r="K59" s="1999"/>
      <c r="L59" s="1999"/>
      <c r="M59" s="2000"/>
    </row>
    <row r="60" spans="1:15" x14ac:dyDescent="0.3">
      <c r="A60" s="1995" t="s">
        <v>203</v>
      </c>
      <c r="B60" s="1996"/>
      <c r="C60" s="1996"/>
      <c r="D60" s="1996"/>
      <c r="E60" s="1996"/>
      <c r="F60" s="1996"/>
      <c r="G60" s="1996"/>
      <c r="H60" s="1996"/>
      <c r="I60" s="1996"/>
      <c r="J60" s="1996"/>
      <c r="K60" s="1996"/>
      <c r="L60" s="1996"/>
      <c r="M60" s="1997"/>
    </row>
    <row r="61" spans="1:15" ht="3" customHeight="1" x14ac:dyDescent="0.3">
      <c r="A61" s="2"/>
      <c r="M61" s="5"/>
    </row>
    <row r="62" spans="1:15" ht="13.5" customHeight="1" x14ac:dyDescent="0.3">
      <c r="A62" s="6" t="s">
        <v>0</v>
      </c>
      <c r="D62" s="193"/>
      <c r="M62" s="5"/>
    </row>
    <row r="63" spans="1:15" ht="2.25" customHeight="1" x14ac:dyDescent="0.3">
      <c r="A63" s="2"/>
      <c r="M63" s="7"/>
    </row>
    <row r="64" spans="1:15" ht="18.75" customHeight="1" x14ac:dyDescent="0.3">
      <c r="A64" s="2" t="s">
        <v>3</v>
      </c>
      <c r="C64" s="1" t="s">
        <v>4</v>
      </c>
      <c r="F64" s="3" t="str">
        <f>F8</f>
        <v>MES:</v>
      </c>
      <c r="J64" s="3" t="str">
        <f>J8:M8</f>
        <v>ENERO</v>
      </c>
      <c r="K64" s="1"/>
      <c r="M64" s="5" t="str">
        <f>M8</f>
        <v>VIGENCIA: 2017</v>
      </c>
    </row>
    <row r="65" spans="1:16" ht="4.5" customHeight="1" thickBot="1" x14ac:dyDescent="0.35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5">
      <c r="A66" s="2061"/>
      <c r="B66" s="2062"/>
      <c r="C66" s="2062"/>
      <c r="D66" s="2062"/>
      <c r="E66" s="2062"/>
      <c r="F66" s="2062"/>
      <c r="G66" s="2062"/>
      <c r="H66" s="2062"/>
      <c r="I66" s="2062"/>
      <c r="J66" s="2062"/>
      <c r="K66" s="2062"/>
      <c r="L66" s="2062"/>
      <c r="M66" s="2063"/>
    </row>
    <row r="67" spans="1:16" ht="54" customHeight="1" thickBot="1" x14ac:dyDescent="0.35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3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3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3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3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0</v>
      </c>
      <c r="F71" s="196">
        <f t="shared" si="4"/>
        <v>7376363628</v>
      </c>
      <c r="G71" s="196"/>
      <c r="H71" s="196"/>
      <c r="I71" s="56"/>
      <c r="J71" s="28">
        <f>+J72</f>
        <v>0</v>
      </c>
      <c r="K71" s="28">
        <f>+K72</f>
        <v>0</v>
      </c>
      <c r="L71" s="28">
        <f>+L72</f>
        <v>0</v>
      </c>
      <c r="M71" s="29">
        <f>+M72</f>
        <v>0</v>
      </c>
      <c r="O71" s="178">
        <f t="shared" si="5"/>
        <v>0</v>
      </c>
      <c r="P71" s="197">
        <f>+M71-10384330698</f>
        <v>-10384330698</v>
      </c>
    </row>
    <row r="72" spans="1:16" s="57" customFormat="1" ht="15.75" customHeight="1" x14ac:dyDescent="0.3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0</v>
      </c>
      <c r="F72" s="196">
        <f t="shared" si="4"/>
        <v>7376363628</v>
      </c>
      <c r="G72" s="196"/>
      <c r="H72" s="196"/>
      <c r="I72" s="56"/>
      <c r="J72" s="28">
        <f>SUM(J73:J75)</f>
        <v>0</v>
      </c>
      <c r="K72" s="28">
        <v>0</v>
      </c>
      <c r="L72" s="28">
        <v>0</v>
      </c>
      <c r="M72" s="29">
        <f>SUM(M73:M75)</f>
        <v>0</v>
      </c>
      <c r="O72" s="178">
        <f t="shared" si="5"/>
        <v>0</v>
      </c>
    </row>
    <row r="73" spans="1:16" s="57" customFormat="1" ht="32.25" customHeight="1" x14ac:dyDescent="0.3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3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3">
      <c r="A75" s="55">
        <v>5206007</v>
      </c>
      <c r="B75" s="30">
        <v>20</v>
      </c>
      <c r="C75" s="30" t="s">
        <v>217</v>
      </c>
      <c r="D75" s="196">
        <v>583526243</v>
      </c>
      <c r="E75" s="54">
        <v>0</v>
      </c>
      <c r="F75" s="28">
        <f t="shared" si="4"/>
        <v>583526243</v>
      </c>
      <c r="G75" s="196"/>
      <c r="H75" s="196"/>
      <c r="I75" s="56"/>
      <c r="J75" s="28">
        <v>0</v>
      </c>
      <c r="K75" s="28"/>
      <c r="L75" s="28"/>
      <c r="M75" s="29">
        <v>0</v>
      </c>
      <c r="O75" s="178">
        <f t="shared" si="5"/>
        <v>0</v>
      </c>
    </row>
    <row r="76" spans="1:16" s="57" customFormat="1" ht="45.75" customHeight="1" x14ac:dyDescent="0.3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3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5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46">
        <v>0</v>
      </c>
      <c r="K78" s="146"/>
      <c r="L78" s="146"/>
      <c r="M78" s="147">
        <v>0</v>
      </c>
      <c r="O78" s="178">
        <f>+M78/F78</f>
        <v>0</v>
      </c>
    </row>
    <row r="79" spans="1:16" ht="16.2" thickBot="1" x14ac:dyDescent="0.35">
      <c r="A79" s="2001" t="s">
        <v>219</v>
      </c>
      <c r="B79" s="2002"/>
      <c r="C79" s="2002"/>
      <c r="D79" s="184">
        <f>+D12+D48</f>
        <v>12697545821.939999</v>
      </c>
      <c r="E79" s="80">
        <f>+E12+E48</f>
        <v>0</v>
      </c>
      <c r="F79" s="184">
        <f>+D79-E79</f>
        <v>12697545821.939999</v>
      </c>
      <c r="G79" s="185"/>
      <c r="H79" s="185"/>
      <c r="I79" s="203" t="e">
        <f>+I20+I25+I43+I49+I71+#REF!</f>
        <v>#REF!</v>
      </c>
      <c r="J79" s="184">
        <f>+J12+J48</f>
        <v>610836</v>
      </c>
      <c r="K79" s="184">
        <f>+K12+K48</f>
        <v>0</v>
      </c>
      <c r="L79" s="184">
        <f>+L12+L48</f>
        <v>0</v>
      </c>
      <c r="M79" s="204">
        <f>+M12+M48</f>
        <v>610836</v>
      </c>
      <c r="O79" s="178">
        <f>+M79/F79</f>
        <v>4.8106619071580027E-5</v>
      </c>
    </row>
    <row r="80" spans="1:16" x14ac:dyDescent="0.3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3">
      <c r="A81" s="2"/>
      <c r="D81" s="3"/>
      <c r="E81" s="4"/>
      <c r="G81" s="5"/>
      <c r="M81" s="5"/>
    </row>
    <row r="82" spans="1:14" x14ac:dyDescent="0.3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3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3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3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3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3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3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3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3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3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5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92"/>
  <sheetViews>
    <sheetView zoomScaleNormal="100" workbookViewId="0">
      <selection activeCell="E15" sqref="E15"/>
    </sheetView>
  </sheetViews>
  <sheetFormatPr baseColWidth="10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0.6640625" style="1" customWidth="1"/>
    <col min="5" max="5" width="18.5546875" style="167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0.664062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0.664062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0.664062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0.664062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0.664062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0.664062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0.664062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0.664062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0.664062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0.664062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0.664062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0.664062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0.664062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0.664062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0.664062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0.664062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0.664062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0.664062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0.664062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0.664062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0.664062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0.664062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0.664062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0.664062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0.664062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0.664062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0.664062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0.664062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0.664062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0.664062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0.664062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0.664062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0.664062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0.664062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0.664062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0.664062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0.664062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0.664062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0.664062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0.664062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0.664062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0.664062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0.664062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0.664062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0.664062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0.664062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0.664062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0.664062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0.664062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0.664062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0.664062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0.664062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0.664062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0.664062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0.664062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0.664062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0.664062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0.664062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0.664062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0.664062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0.664062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0.664062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0.664062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384" width="11.44140625" style="1"/>
  </cols>
  <sheetData>
    <row r="1" spans="1:15" ht="15" thickBot="1" x14ac:dyDescent="0.35"/>
    <row r="2" spans="1:15" x14ac:dyDescent="0.3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3">
      <c r="A3" s="1995" t="s">
        <v>1</v>
      </c>
      <c r="B3" s="1996"/>
      <c r="C3" s="1996"/>
      <c r="D3" s="1996"/>
      <c r="E3" s="1996"/>
      <c r="F3" s="1996"/>
      <c r="G3" s="1996"/>
      <c r="H3" s="1996"/>
      <c r="I3" s="1996"/>
      <c r="J3" s="1996"/>
      <c r="K3" s="1996"/>
      <c r="L3" s="1996"/>
      <c r="M3" s="1997"/>
    </row>
    <row r="4" spans="1:15" x14ac:dyDescent="0.3">
      <c r="A4" s="1995" t="s">
        <v>203</v>
      </c>
      <c r="B4" s="1996"/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997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117</v>
      </c>
      <c r="J8" s="3" t="s">
        <v>114</v>
      </c>
      <c r="K8" s="1"/>
      <c r="M8" s="5" t="s">
        <v>204</v>
      </c>
    </row>
    <row r="9" spans="1:15" ht="6" customHeight="1" thickBot="1" x14ac:dyDescent="0.35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" thickBot="1" x14ac:dyDescent="0.35">
      <c r="A10" s="2058"/>
      <c r="B10" s="2059"/>
      <c r="C10" s="2059"/>
      <c r="D10" s="2059"/>
      <c r="E10" s="2059"/>
      <c r="F10" s="2059"/>
      <c r="G10" s="2059"/>
      <c r="H10" s="2059"/>
      <c r="I10" s="2059"/>
      <c r="J10" s="2059"/>
      <c r="K10" s="2059"/>
      <c r="L10" s="2059"/>
      <c r="M10" s="2060"/>
    </row>
    <row r="11" spans="1:15" ht="50.25" customHeight="1" thickBot="1" x14ac:dyDescent="0.35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2" thickBot="1" x14ac:dyDescent="0.35">
      <c r="A12" s="87" t="s">
        <v>13</v>
      </c>
      <c r="B12" s="117"/>
      <c r="C12" s="88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22156011</v>
      </c>
      <c r="K12" s="175">
        <f>+K13+K18+K43</f>
        <v>0</v>
      </c>
      <c r="L12" s="175">
        <f>+L13+L18+L43</f>
        <v>0</v>
      </c>
      <c r="M12" s="175">
        <f>+M13+M18+M43</f>
        <v>22156011</v>
      </c>
      <c r="O12" s="178">
        <f>+M12/F12</f>
        <v>2.7146946671806671E-2</v>
      </c>
    </row>
    <row r="13" spans="1:15" ht="15.6" x14ac:dyDescent="0.3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6" x14ac:dyDescent="0.3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6" x14ac:dyDescent="0.3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6" x14ac:dyDescent="0.3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6" x14ac:dyDescent="0.3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0</v>
      </c>
      <c r="K17" s="54">
        <f t="shared" si="2"/>
        <v>0</v>
      </c>
      <c r="L17" s="54">
        <f t="shared" si="2"/>
        <v>0</v>
      </c>
      <c r="M17" s="181">
        <v>0</v>
      </c>
      <c r="O17" s="178">
        <f t="shared" si="1"/>
        <v>0</v>
      </c>
    </row>
    <row r="18" spans="1:15" ht="15.6" x14ac:dyDescent="0.3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22156011</v>
      </c>
      <c r="K18" s="54"/>
      <c r="L18" s="54"/>
      <c r="M18" s="181">
        <f>+M19</f>
        <v>22156011</v>
      </c>
      <c r="O18" s="178">
        <f t="shared" si="1"/>
        <v>0.60808930931563454</v>
      </c>
    </row>
    <row r="19" spans="1:15" ht="15.6" x14ac:dyDescent="0.3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22156011</v>
      </c>
      <c r="K19" s="54"/>
      <c r="L19" s="54"/>
      <c r="M19" s="181">
        <f>+M20</f>
        <v>22156011</v>
      </c>
      <c r="O19" s="178">
        <f t="shared" si="1"/>
        <v>0.60808930931563454</v>
      </c>
    </row>
    <row r="20" spans="1:15" ht="15.6" x14ac:dyDescent="0.3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22156011</v>
      </c>
      <c r="K20" s="28">
        <f>+K23+K25+K27+K37+K40</f>
        <v>0</v>
      </c>
      <c r="L20" s="28">
        <f>+L23+L25+L27+L37+L40</f>
        <v>0</v>
      </c>
      <c r="M20" s="181">
        <f>+M23+M25+M27+M37+M40+M21</f>
        <v>22156011</v>
      </c>
      <c r="O20" s="178">
        <f t="shared" si="1"/>
        <v>0.60808930931563454</v>
      </c>
    </row>
    <row r="21" spans="1:15" ht="15.6" x14ac:dyDescent="0.3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2" x14ac:dyDescent="0.3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6" x14ac:dyDescent="0.3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6" x14ac:dyDescent="0.3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6" x14ac:dyDescent="0.3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6" x14ac:dyDescent="0.3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6" x14ac:dyDescent="0.3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6" x14ac:dyDescent="0.3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6" x14ac:dyDescent="0.3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6" hidden="1" x14ac:dyDescent="0.3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6" hidden="1" x14ac:dyDescent="0.3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6" hidden="1" x14ac:dyDescent="0.3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6" hidden="1" x14ac:dyDescent="0.3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6" hidden="1" x14ac:dyDescent="0.3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6" hidden="1" x14ac:dyDescent="0.3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6" hidden="1" x14ac:dyDescent="0.3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6" x14ac:dyDescent="0.3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6" hidden="1" x14ac:dyDescent="0.3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6" x14ac:dyDescent="0.3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6" x14ac:dyDescent="0.3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6" x14ac:dyDescent="0.3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6" hidden="1" x14ac:dyDescent="0.3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6" x14ac:dyDescent="0.3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6" x14ac:dyDescent="0.3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6" x14ac:dyDescent="0.3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6" x14ac:dyDescent="0.3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5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2" thickBot="1" x14ac:dyDescent="0.35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1986384</v>
      </c>
      <c r="K48" s="186">
        <f>+K49+K68+K71+K76</f>
        <v>0</v>
      </c>
      <c r="L48" s="186">
        <f>+L49+L68+L71+L76</f>
        <v>0</v>
      </c>
      <c r="M48" s="187">
        <f>+M49+M68+M71+M76</f>
        <v>1986384</v>
      </c>
      <c r="O48" s="178">
        <f t="shared" ref="O48:O54" si="3">+M48/F48</f>
        <v>1.6723121965252452E-4</v>
      </c>
    </row>
    <row r="49" spans="1:15" ht="34.5" customHeight="1" x14ac:dyDescent="0.3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3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3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3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3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3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3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5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3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5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3">
      <c r="A59" s="1998" t="s">
        <v>1</v>
      </c>
      <c r="B59" s="1999"/>
      <c r="C59" s="1999"/>
      <c r="D59" s="1999"/>
      <c r="E59" s="1999"/>
      <c r="F59" s="1999"/>
      <c r="G59" s="1999"/>
      <c r="H59" s="1999"/>
      <c r="I59" s="1999"/>
      <c r="J59" s="1999"/>
      <c r="K59" s="1999"/>
      <c r="L59" s="1999"/>
      <c r="M59" s="2000"/>
    </row>
    <row r="60" spans="1:15" x14ac:dyDescent="0.3">
      <c r="A60" s="1995" t="s">
        <v>203</v>
      </c>
      <c r="B60" s="1996"/>
      <c r="C60" s="1996"/>
      <c r="D60" s="1996"/>
      <c r="E60" s="1996"/>
      <c r="F60" s="1996"/>
      <c r="G60" s="1996"/>
      <c r="H60" s="1996"/>
      <c r="I60" s="1996"/>
      <c r="J60" s="1996"/>
      <c r="K60" s="1996"/>
      <c r="L60" s="1996"/>
      <c r="M60" s="1997"/>
    </row>
    <row r="61" spans="1:15" ht="3" customHeight="1" x14ac:dyDescent="0.3">
      <c r="A61" s="2"/>
      <c r="M61" s="5"/>
    </row>
    <row r="62" spans="1:15" ht="13.5" customHeight="1" x14ac:dyDescent="0.3">
      <c r="A62" s="6" t="s">
        <v>0</v>
      </c>
      <c r="D62" s="193"/>
      <c r="M62" s="5"/>
    </row>
    <row r="63" spans="1:15" ht="2.25" customHeight="1" x14ac:dyDescent="0.3">
      <c r="A63" s="2"/>
      <c r="M63" s="7"/>
    </row>
    <row r="64" spans="1:15" ht="18.75" customHeight="1" x14ac:dyDescent="0.3">
      <c r="A64" s="2" t="s">
        <v>3</v>
      </c>
      <c r="C64" s="1" t="s">
        <v>4</v>
      </c>
      <c r="F64" s="3" t="str">
        <f>F8</f>
        <v>MES:</v>
      </c>
      <c r="J64" s="3" t="str">
        <f>J8:M8</f>
        <v>FEBRERO</v>
      </c>
      <c r="K64" s="1"/>
      <c r="M64" s="5" t="str">
        <f>M8</f>
        <v>VIGENCIA: 2017</v>
      </c>
    </row>
    <row r="65" spans="1:16" ht="4.5" customHeight="1" thickBot="1" x14ac:dyDescent="0.35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5">
      <c r="A66" s="2061"/>
      <c r="B66" s="2062"/>
      <c r="C66" s="2062"/>
      <c r="D66" s="2062"/>
      <c r="E66" s="2062"/>
      <c r="F66" s="2062"/>
      <c r="G66" s="2062"/>
      <c r="H66" s="2062"/>
      <c r="I66" s="2062"/>
      <c r="J66" s="2062"/>
      <c r="K66" s="2062"/>
      <c r="L66" s="2062"/>
      <c r="M66" s="2063"/>
    </row>
    <row r="67" spans="1:16" ht="54" customHeight="1" thickBot="1" x14ac:dyDescent="0.35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3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3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3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3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4"/>
        <v>7374105832</v>
      </c>
      <c r="G71" s="196"/>
      <c r="H71" s="196"/>
      <c r="I71" s="56"/>
      <c r="J71" s="28">
        <f>+J72</f>
        <v>1986384</v>
      </c>
      <c r="K71" s="28">
        <f>+K72</f>
        <v>0</v>
      </c>
      <c r="L71" s="28">
        <f>+L72</f>
        <v>0</v>
      </c>
      <c r="M71" s="29">
        <f>+M72</f>
        <v>1986384</v>
      </c>
      <c r="O71" s="178">
        <f t="shared" si="5"/>
        <v>2.6937286299581818E-4</v>
      </c>
      <c r="P71" s="197">
        <f>+M71-10384330698</f>
        <v>-10382344314</v>
      </c>
    </row>
    <row r="72" spans="1:16" s="57" customFormat="1" ht="15.75" customHeight="1" x14ac:dyDescent="0.3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4"/>
        <v>7374105832</v>
      </c>
      <c r="G72" s="196"/>
      <c r="H72" s="196"/>
      <c r="I72" s="56"/>
      <c r="J72" s="28">
        <f>SUM(J73:J75)</f>
        <v>1986384</v>
      </c>
      <c r="K72" s="28">
        <v>0</v>
      </c>
      <c r="L72" s="28">
        <v>0</v>
      </c>
      <c r="M72" s="29">
        <f>SUM(M73:M75)</f>
        <v>1986384</v>
      </c>
      <c r="O72" s="178">
        <f t="shared" si="5"/>
        <v>2.6937286299581818E-4</v>
      </c>
    </row>
    <row r="73" spans="1:16" s="57" customFormat="1" ht="32.25" customHeight="1" x14ac:dyDescent="0.3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3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3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4"/>
        <v>581268447</v>
      </c>
      <c r="G75" s="196"/>
      <c r="H75" s="196"/>
      <c r="I75" s="56"/>
      <c r="J75" s="28">
        <v>1986384</v>
      </c>
      <c r="K75" s="28"/>
      <c r="L75" s="28"/>
      <c r="M75" s="29">
        <v>1986384</v>
      </c>
      <c r="O75" s="178">
        <f t="shared" si="5"/>
        <v>3.4173263837938895E-3</v>
      </c>
    </row>
    <row r="76" spans="1:16" s="57" customFormat="1" ht="45.75" customHeight="1" x14ac:dyDescent="0.3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3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5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0</v>
      </c>
      <c r="K78" s="146"/>
      <c r="L78" s="146"/>
      <c r="M78" s="147">
        <v>0</v>
      </c>
      <c r="O78" s="178">
        <f>+M78/F78</f>
        <v>0</v>
      </c>
    </row>
    <row r="79" spans="1:16" ht="16.2" thickBot="1" x14ac:dyDescent="0.35">
      <c r="A79" s="2001" t="s">
        <v>219</v>
      </c>
      <c r="B79" s="2002"/>
      <c r="C79" s="2002"/>
      <c r="D79" s="184">
        <f>+D12+D48</f>
        <v>12697545821.939999</v>
      </c>
      <c r="E79" s="80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24142395</v>
      </c>
      <c r="K79" s="184">
        <f>+K12+K48</f>
        <v>0</v>
      </c>
      <c r="L79" s="184">
        <f>+L12+L48</f>
        <v>0</v>
      </c>
      <c r="M79" s="204">
        <f>+M12+M48</f>
        <v>24142395</v>
      </c>
      <c r="O79" s="178">
        <f>+M79/F79</f>
        <v>1.9018414979505463E-3</v>
      </c>
    </row>
    <row r="80" spans="1:16" x14ac:dyDescent="0.3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3">
      <c r="A81" s="2"/>
      <c r="D81" s="3"/>
      <c r="E81" s="4"/>
      <c r="G81" s="5"/>
      <c r="M81" s="5"/>
    </row>
    <row r="82" spans="1:14" x14ac:dyDescent="0.3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3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3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3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3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3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3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3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3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3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5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92"/>
  <sheetViews>
    <sheetView zoomScaleNormal="100" workbookViewId="0">
      <selection activeCell="C18" sqref="C18"/>
    </sheetView>
  </sheetViews>
  <sheetFormatPr baseColWidth="10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0.6640625" style="1" customWidth="1"/>
    <col min="5" max="5" width="18.5546875" style="167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0.664062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0.664062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0.664062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0.664062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0.664062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0.664062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0.664062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0.664062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0.664062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0.664062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0.664062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0.664062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0.664062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0.664062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0.664062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0.664062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0.664062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0.664062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0.664062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0.664062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0.664062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0.664062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0.664062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0.664062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0.664062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0.664062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0.664062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0.664062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0.664062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0.664062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0.664062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0.664062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0.664062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0.664062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0.664062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0.664062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0.664062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0.664062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0.664062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0.664062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0.664062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0.664062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0.664062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0.664062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0.664062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0.664062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0.664062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0.664062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0.664062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0.664062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0.664062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0.664062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0.664062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0.664062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0.664062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0.664062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0.664062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0.664062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0.664062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0.664062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0.664062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0.664062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0.664062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384" width="11.44140625" style="1"/>
  </cols>
  <sheetData>
    <row r="1" spans="1:15" ht="15" thickBot="1" x14ac:dyDescent="0.35"/>
    <row r="2" spans="1:15" x14ac:dyDescent="0.3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3">
      <c r="A3" s="1995" t="s">
        <v>1</v>
      </c>
      <c r="B3" s="1996"/>
      <c r="C3" s="1996"/>
      <c r="D3" s="1996"/>
      <c r="E3" s="1996"/>
      <c r="F3" s="1996"/>
      <c r="G3" s="1996"/>
      <c r="H3" s="1996"/>
      <c r="I3" s="1996"/>
      <c r="J3" s="1996"/>
      <c r="K3" s="1996"/>
      <c r="L3" s="1996"/>
      <c r="M3" s="1997"/>
    </row>
    <row r="4" spans="1:15" x14ac:dyDescent="0.3">
      <c r="A4" s="1995" t="s">
        <v>203</v>
      </c>
      <c r="B4" s="1996"/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997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117</v>
      </c>
      <c r="J8" s="3" t="s">
        <v>226</v>
      </c>
      <c r="K8" s="1"/>
      <c r="M8" s="5" t="s">
        <v>204</v>
      </c>
    </row>
    <row r="9" spans="1:15" ht="6" customHeight="1" thickBot="1" x14ac:dyDescent="0.35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" thickBot="1" x14ac:dyDescent="0.35">
      <c r="A10" s="2058"/>
      <c r="B10" s="2059"/>
      <c r="C10" s="2059"/>
      <c r="D10" s="2059"/>
      <c r="E10" s="2059"/>
      <c r="F10" s="2059"/>
      <c r="G10" s="2059"/>
      <c r="H10" s="2059"/>
      <c r="I10" s="2059"/>
      <c r="J10" s="2059"/>
      <c r="K10" s="2059"/>
      <c r="L10" s="2059"/>
      <c r="M10" s="2060"/>
    </row>
    <row r="11" spans="1:15" ht="50.25" customHeight="1" thickBot="1" x14ac:dyDescent="0.35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2" thickBot="1" x14ac:dyDescent="0.35">
      <c r="A12" s="232" t="s">
        <v>13</v>
      </c>
      <c r="B12" s="117"/>
      <c r="C12" s="23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37883026</v>
      </c>
      <c r="K12" s="175">
        <f>+K13+K18+K43</f>
        <v>0</v>
      </c>
      <c r="L12" s="175">
        <f>+L13+L18+L43</f>
        <v>0</v>
      </c>
      <c r="M12" s="228">
        <f>+M13+M18+M43</f>
        <v>37883026</v>
      </c>
      <c r="O12" s="178">
        <f>+M12/F12</f>
        <v>4.6416680628505992E-2</v>
      </c>
    </row>
    <row r="13" spans="1:15" ht="15.6" x14ac:dyDescent="0.3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6485730</v>
      </c>
      <c r="K13" s="51"/>
      <c r="L13" s="51"/>
      <c r="M13" s="179">
        <f>+M14</f>
        <v>6485730</v>
      </c>
      <c r="O13" s="178">
        <f t="shared" ref="O13:O46" si="1">+M13/F13</f>
        <v>1.5088102027508682E-2</v>
      </c>
    </row>
    <row r="14" spans="1:15" ht="15.6" x14ac:dyDescent="0.3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6485730</v>
      </c>
      <c r="K14" s="54"/>
      <c r="L14" s="54"/>
      <c r="M14" s="181">
        <f>+M15</f>
        <v>6485730</v>
      </c>
      <c r="O14" s="178">
        <f t="shared" si="1"/>
        <v>1.5088102027508682E-2</v>
      </c>
    </row>
    <row r="15" spans="1:15" ht="15.6" x14ac:dyDescent="0.3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6485730</v>
      </c>
      <c r="K15" s="54"/>
      <c r="L15" s="54"/>
      <c r="M15" s="181">
        <f>+M16+M17</f>
        <v>6485730</v>
      </c>
      <c r="O15" s="178">
        <f t="shared" si="1"/>
        <v>1.5088102027508682E-2</v>
      </c>
    </row>
    <row r="16" spans="1:15" ht="15.6" x14ac:dyDescent="0.3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4957028</v>
      </c>
      <c r="K16" s="54">
        <f>+K24+K33+K36</f>
        <v>0</v>
      </c>
      <c r="L16" s="54">
        <f>+L24+L33+L36</f>
        <v>0</v>
      </c>
      <c r="M16" s="181">
        <v>4957028</v>
      </c>
      <c r="O16" s="178">
        <f t="shared" si="1"/>
        <v>1.1674573293694679E-2</v>
      </c>
    </row>
    <row r="17" spans="1:15" ht="15.6" x14ac:dyDescent="0.3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6" x14ac:dyDescent="0.3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31397296</v>
      </c>
      <c r="K18" s="54"/>
      <c r="L18" s="54"/>
      <c r="M18" s="181">
        <f>+M19</f>
        <v>31397296</v>
      </c>
      <c r="O18" s="178">
        <f t="shared" si="1"/>
        <v>0.86172371186395125</v>
      </c>
    </row>
    <row r="19" spans="1:15" ht="15.6" x14ac:dyDescent="0.3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31397296</v>
      </c>
      <c r="K19" s="54"/>
      <c r="L19" s="54"/>
      <c r="M19" s="181">
        <f>+M20</f>
        <v>31397296</v>
      </c>
      <c r="O19" s="178">
        <f t="shared" si="1"/>
        <v>0.86172371186395125</v>
      </c>
    </row>
    <row r="20" spans="1:15" ht="15.6" x14ac:dyDescent="0.3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31397296</v>
      </c>
      <c r="K20" s="28">
        <f>+K23+K25+K27+K37+K40</f>
        <v>0</v>
      </c>
      <c r="L20" s="28">
        <f>+L23+L25+L27+L37+L40</f>
        <v>0</v>
      </c>
      <c r="M20" s="181">
        <f>+M23+M25+M27+M37+M40+M21</f>
        <v>31397296</v>
      </c>
      <c r="O20" s="178">
        <f t="shared" si="1"/>
        <v>0.86172371186395125</v>
      </c>
    </row>
    <row r="21" spans="1:15" ht="15.6" x14ac:dyDescent="0.3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2" x14ac:dyDescent="0.3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6" x14ac:dyDescent="0.3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6" x14ac:dyDescent="0.3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6" x14ac:dyDescent="0.3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6" x14ac:dyDescent="0.3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6" x14ac:dyDescent="0.3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4510700</v>
      </c>
      <c r="K27" s="54">
        <v>0</v>
      </c>
      <c r="L27" s="54">
        <v>0</v>
      </c>
      <c r="M27" s="181">
        <f>+M28+M29</f>
        <v>4510700</v>
      </c>
      <c r="O27" s="178">
        <f t="shared" si="1"/>
        <v>0.98161445077836906</v>
      </c>
    </row>
    <row r="28" spans="1:15" ht="15.6" x14ac:dyDescent="0.3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663285</v>
      </c>
      <c r="K28" s="54"/>
      <c r="L28" s="54"/>
      <c r="M28" s="181">
        <v>663285</v>
      </c>
      <c r="O28" s="178"/>
    </row>
    <row r="29" spans="1:15" ht="15.6" x14ac:dyDescent="0.3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6" hidden="1" x14ac:dyDescent="0.3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6" hidden="1" x14ac:dyDescent="0.3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6" hidden="1" x14ac:dyDescent="0.3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6" hidden="1" x14ac:dyDescent="0.3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6" hidden="1" x14ac:dyDescent="0.3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6" hidden="1" x14ac:dyDescent="0.3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6" hidden="1" x14ac:dyDescent="0.3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6" x14ac:dyDescent="0.3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6" hidden="1" x14ac:dyDescent="0.3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6" x14ac:dyDescent="0.3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6" x14ac:dyDescent="0.3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6" x14ac:dyDescent="0.3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6" hidden="1" x14ac:dyDescent="0.3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6" x14ac:dyDescent="0.3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6" x14ac:dyDescent="0.3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6" x14ac:dyDescent="0.3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6" x14ac:dyDescent="0.3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5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2" thickBot="1" x14ac:dyDescent="0.35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1849924374.3899999</v>
      </c>
      <c r="K48" s="186">
        <f>+K49+K68+K71+K76</f>
        <v>0</v>
      </c>
      <c r="L48" s="186">
        <f>+L49+L68+L71+L76</f>
        <v>0</v>
      </c>
      <c r="M48" s="187">
        <f>+M49+M68+M71+M76</f>
        <v>1849924374.3899999</v>
      </c>
      <c r="O48" s="178">
        <f t="shared" ref="O48:O54" si="2">+M48/F48</f>
        <v>0.1557428520337322</v>
      </c>
    </row>
    <row r="49" spans="1:15" ht="34.5" customHeight="1" x14ac:dyDescent="0.3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3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3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3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3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3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3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5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3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5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3">
      <c r="A59" s="1998" t="s">
        <v>1</v>
      </c>
      <c r="B59" s="1999"/>
      <c r="C59" s="1999"/>
      <c r="D59" s="1999"/>
      <c r="E59" s="1999"/>
      <c r="F59" s="1999"/>
      <c r="G59" s="1999"/>
      <c r="H59" s="1999"/>
      <c r="I59" s="1999"/>
      <c r="J59" s="1999"/>
      <c r="K59" s="1999"/>
      <c r="L59" s="1999"/>
      <c r="M59" s="2000"/>
    </row>
    <row r="60" spans="1:15" x14ac:dyDescent="0.3">
      <c r="A60" s="1995" t="s">
        <v>203</v>
      </c>
      <c r="B60" s="1996"/>
      <c r="C60" s="1996"/>
      <c r="D60" s="1996"/>
      <c r="E60" s="1996"/>
      <c r="F60" s="1996"/>
      <c r="G60" s="1996"/>
      <c r="H60" s="1996"/>
      <c r="I60" s="1996"/>
      <c r="J60" s="1996"/>
      <c r="K60" s="1996"/>
      <c r="L60" s="1996"/>
      <c r="M60" s="1997"/>
    </row>
    <row r="61" spans="1:15" ht="3" customHeight="1" x14ac:dyDescent="0.3">
      <c r="A61" s="2"/>
      <c r="M61" s="5"/>
    </row>
    <row r="62" spans="1:15" ht="13.5" customHeight="1" x14ac:dyDescent="0.3">
      <c r="A62" s="6" t="s">
        <v>0</v>
      </c>
      <c r="D62" s="193"/>
      <c r="M62" s="5"/>
    </row>
    <row r="63" spans="1:15" ht="2.25" customHeight="1" x14ac:dyDescent="0.3">
      <c r="A63" s="2"/>
      <c r="M63" s="7"/>
    </row>
    <row r="64" spans="1:15" ht="18.75" customHeight="1" x14ac:dyDescent="0.3">
      <c r="A64" s="2" t="s">
        <v>3</v>
      </c>
      <c r="C64" s="1" t="s">
        <v>4</v>
      </c>
      <c r="F64" s="3" t="str">
        <f>F8</f>
        <v>MES:</v>
      </c>
      <c r="J64" s="3" t="str">
        <f>J8</f>
        <v>MARZO</v>
      </c>
      <c r="K64" s="1"/>
      <c r="M64" s="5" t="str">
        <f>M8</f>
        <v>VIGENCIA: 2017</v>
      </c>
    </row>
    <row r="65" spans="1:16" ht="4.5" customHeight="1" thickBot="1" x14ac:dyDescent="0.35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5">
      <c r="A66" s="2061"/>
      <c r="B66" s="2062"/>
      <c r="C66" s="2062"/>
      <c r="D66" s="2062"/>
      <c r="E66" s="2062"/>
      <c r="F66" s="2062"/>
      <c r="G66" s="2062"/>
      <c r="H66" s="2062"/>
      <c r="I66" s="2062"/>
      <c r="J66" s="2062"/>
      <c r="K66" s="2062"/>
      <c r="L66" s="2062"/>
      <c r="M66" s="2063"/>
    </row>
    <row r="67" spans="1:16" ht="54" customHeight="1" thickBot="1" x14ac:dyDescent="0.35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3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3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3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3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659616758</v>
      </c>
      <c r="K71" s="28">
        <f>+K72</f>
        <v>0</v>
      </c>
      <c r="L71" s="28">
        <f>+L72</f>
        <v>0</v>
      </c>
      <c r="M71" s="29">
        <f>+M72</f>
        <v>659616758</v>
      </c>
      <c r="O71" s="178">
        <f t="shared" si="4"/>
        <v>8.9450405652925002E-2</v>
      </c>
      <c r="P71" s="197">
        <f>+M71-10384330698</f>
        <v>-9724713940</v>
      </c>
    </row>
    <row r="72" spans="1:16" s="57" customFormat="1" ht="15.75" customHeight="1" x14ac:dyDescent="0.3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659616758</v>
      </c>
      <c r="K72" s="28">
        <v>0</v>
      </c>
      <c r="L72" s="28">
        <v>0</v>
      </c>
      <c r="M72" s="29">
        <f>SUM(M73:M75)</f>
        <v>659616758</v>
      </c>
      <c r="O72" s="178">
        <f t="shared" si="4"/>
        <v>8.9450405652925002E-2</v>
      </c>
    </row>
    <row r="73" spans="1:16" s="57" customFormat="1" ht="32.25" customHeight="1" x14ac:dyDescent="0.3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390582132</v>
      </c>
      <c r="K73" s="182"/>
      <c r="L73" s="182"/>
      <c r="M73" s="198">
        <v>390582132</v>
      </c>
      <c r="O73" s="178">
        <f t="shared" si="4"/>
        <v>5.7563601260693466E-2</v>
      </c>
    </row>
    <row r="74" spans="1:16" s="57" customFormat="1" ht="45" customHeight="1" x14ac:dyDescent="0.3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3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261425194</v>
      </c>
      <c r="K75" s="28"/>
      <c r="L75" s="28"/>
      <c r="M75" s="29">
        <v>261425194</v>
      </c>
      <c r="O75" s="178">
        <f t="shared" si="4"/>
        <v>0.4497495010252982</v>
      </c>
    </row>
    <row r="76" spans="1:16" s="57" customFormat="1" ht="45.75" customHeight="1" x14ac:dyDescent="0.3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1102838916</v>
      </c>
      <c r="K76" s="199">
        <v>0</v>
      </c>
      <c r="L76" s="199">
        <v>0</v>
      </c>
      <c r="M76" s="200">
        <f>+M77</f>
        <v>1102838916</v>
      </c>
      <c r="O76" s="178">
        <f>+M76/F76</f>
        <v>0.29855815533513452</v>
      </c>
    </row>
    <row r="77" spans="1:16" s="57" customFormat="1" ht="45.75" customHeight="1" x14ac:dyDescent="0.3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1102838916</v>
      </c>
      <c r="K77" s="199">
        <v>0</v>
      </c>
      <c r="L77" s="199">
        <v>0</v>
      </c>
      <c r="M77" s="200">
        <f>+M78</f>
        <v>1102838916</v>
      </c>
      <c r="O77" s="178">
        <f>+M77/F77</f>
        <v>0.29855815533513452</v>
      </c>
    </row>
    <row r="78" spans="1:16" s="57" customFormat="1" ht="48.75" customHeight="1" thickBot="1" x14ac:dyDescent="0.35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1102838916</v>
      </c>
      <c r="K78" s="146"/>
      <c r="L78" s="146"/>
      <c r="M78" s="147">
        <v>1102838916</v>
      </c>
      <c r="O78" s="178">
        <f>+M78/F78</f>
        <v>0.29855815533513452</v>
      </c>
    </row>
    <row r="79" spans="1:16" ht="16.2" thickBot="1" x14ac:dyDescent="0.35">
      <c r="A79" s="2001" t="s">
        <v>219</v>
      </c>
      <c r="B79" s="2002"/>
      <c r="C79" s="2002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1887807400.3899999</v>
      </c>
      <c r="K79" s="184">
        <f>+K12+K48</f>
        <v>0</v>
      </c>
      <c r="L79" s="184">
        <f>+L12+L48</f>
        <v>0</v>
      </c>
      <c r="M79" s="204">
        <f>+M12+M48</f>
        <v>1887807400.3899999</v>
      </c>
      <c r="O79" s="178">
        <f>+M79/F79</f>
        <v>0.14871393058558791</v>
      </c>
    </row>
    <row r="80" spans="1:16" x14ac:dyDescent="0.3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3">
      <c r="A81" s="2"/>
      <c r="D81" s="3"/>
      <c r="E81" s="4"/>
      <c r="G81" s="5"/>
      <c r="M81" s="5"/>
    </row>
    <row r="82" spans="1:14" x14ac:dyDescent="0.3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3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3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3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3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3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3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3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3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3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5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92"/>
  <sheetViews>
    <sheetView zoomScaleNormal="100" workbookViewId="0">
      <selection sqref="A1:M92"/>
    </sheetView>
  </sheetViews>
  <sheetFormatPr baseColWidth="10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0.6640625" style="1" customWidth="1"/>
    <col min="5" max="5" width="18.5546875" style="167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0.664062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0.664062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0.664062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0.664062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0.664062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0.664062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0.664062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0.664062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0.664062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0.664062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0.664062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0.664062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0.664062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0.664062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0.664062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0.664062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0.664062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0.664062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0.664062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0.664062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0.664062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0.664062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0.664062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0.664062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0.664062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0.664062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0.664062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0.664062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0.664062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0.664062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0.664062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0.664062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0.664062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0.664062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0.664062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0.664062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0.664062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0.664062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0.664062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0.664062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0.664062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0.664062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0.664062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0.664062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0.664062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0.664062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0.664062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0.664062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0.664062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0.664062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0.664062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0.664062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0.664062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0.664062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0.664062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0.664062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0.664062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0.664062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0.664062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0.664062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0.664062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0.664062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0.664062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384" width="11.44140625" style="1"/>
  </cols>
  <sheetData>
    <row r="1" spans="1:15" ht="15" thickBot="1" x14ac:dyDescent="0.35"/>
    <row r="2" spans="1:15" x14ac:dyDescent="0.3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3">
      <c r="A3" s="1995" t="s">
        <v>1</v>
      </c>
      <c r="B3" s="1996"/>
      <c r="C3" s="1996"/>
      <c r="D3" s="1996"/>
      <c r="E3" s="1996"/>
      <c r="F3" s="1996"/>
      <c r="G3" s="1996"/>
      <c r="H3" s="1996"/>
      <c r="I3" s="1996"/>
      <c r="J3" s="1996"/>
      <c r="K3" s="1996"/>
      <c r="L3" s="1996"/>
      <c r="M3" s="1997"/>
    </row>
    <row r="4" spans="1:15" x14ac:dyDescent="0.3">
      <c r="A4" s="1995" t="s">
        <v>203</v>
      </c>
      <c r="B4" s="1996"/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997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117</v>
      </c>
      <c r="J8" s="3" t="s">
        <v>227</v>
      </c>
      <c r="K8" s="1"/>
      <c r="M8" s="5" t="s">
        <v>204</v>
      </c>
    </row>
    <row r="9" spans="1:15" ht="6" customHeight="1" thickBot="1" x14ac:dyDescent="0.35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" thickBot="1" x14ac:dyDescent="0.35">
      <c r="A10" s="2058"/>
      <c r="B10" s="2059"/>
      <c r="C10" s="2059"/>
      <c r="D10" s="2059"/>
      <c r="E10" s="2059"/>
      <c r="F10" s="2059"/>
      <c r="G10" s="2059"/>
      <c r="H10" s="2059"/>
      <c r="I10" s="2059"/>
      <c r="J10" s="2059"/>
      <c r="K10" s="2059"/>
      <c r="L10" s="2059"/>
      <c r="M10" s="2060"/>
    </row>
    <row r="11" spans="1:15" ht="50.25" customHeight="1" thickBot="1" x14ac:dyDescent="0.35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2" thickBot="1" x14ac:dyDescent="0.35">
      <c r="A12" s="234" t="s">
        <v>13</v>
      </c>
      <c r="B12" s="117"/>
      <c r="C12" s="235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45403111</v>
      </c>
      <c r="K12" s="175">
        <f>+K13+K18+K43</f>
        <v>0</v>
      </c>
      <c r="L12" s="175">
        <f>+L13+L18+L43</f>
        <v>0</v>
      </c>
      <c r="M12" s="228">
        <f>+M13+M18+M43</f>
        <v>45403111</v>
      </c>
      <c r="O12" s="178">
        <f>+M12/F12</f>
        <v>5.5630764628665279E-2</v>
      </c>
    </row>
    <row r="13" spans="1:15" ht="15.6" x14ac:dyDescent="0.3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13921330</v>
      </c>
      <c r="K13" s="51"/>
      <c r="L13" s="51"/>
      <c r="M13" s="179">
        <f>+M14</f>
        <v>13921330</v>
      </c>
      <c r="O13" s="178">
        <f t="shared" ref="O13:O46" si="1">+M13/F13</f>
        <v>3.238593765059869E-2</v>
      </c>
    </row>
    <row r="14" spans="1:15" ht="15.6" x14ac:dyDescent="0.3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13921330</v>
      </c>
      <c r="K14" s="54"/>
      <c r="L14" s="54"/>
      <c r="M14" s="181">
        <f>+M15</f>
        <v>13921330</v>
      </c>
      <c r="O14" s="178">
        <f t="shared" si="1"/>
        <v>3.238593765059869E-2</v>
      </c>
    </row>
    <row r="15" spans="1:15" ht="15.6" x14ac:dyDescent="0.3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13921330</v>
      </c>
      <c r="K15" s="54"/>
      <c r="L15" s="54"/>
      <c r="M15" s="181">
        <f>+M16+M17</f>
        <v>13921330</v>
      </c>
      <c r="O15" s="178">
        <f t="shared" si="1"/>
        <v>3.238593765059869E-2</v>
      </c>
    </row>
    <row r="16" spans="1:15" ht="15.6" x14ac:dyDescent="0.3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12392628</v>
      </c>
      <c r="K16" s="54">
        <f>+K24+K33+K36</f>
        <v>0</v>
      </c>
      <c r="L16" s="54">
        <f>+L24+L33+L36</f>
        <v>0</v>
      </c>
      <c r="M16" s="181">
        <v>12392628</v>
      </c>
      <c r="O16" s="178">
        <f t="shared" si="1"/>
        <v>2.9186569833273668E-2</v>
      </c>
    </row>
    <row r="17" spans="1:15" ht="15.6" x14ac:dyDescent="0.3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6" x14ac:dyDescent="0.3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6" x14ac:dyDescent="0.3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6" x14ac:dyDescent="0.3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6" x14ac:dyDescent="0.3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2" x14ac:dyDescent="0.3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6" x14ac:dyDescent="0.3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6" x14ac:dyDescent="0.3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6" x14ac:dyDescent="0.3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6" x14ac:dyDescent="0.3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6" x14ac:dyDescent="0.3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6" x14ac:dyDescent="0.3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6" x14ac:dyDescent="0.3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6" hidden="1" x14ac:dyDescent="0.3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6" hidden="1" x14ac:dyDescent="0.3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6" hidden="1" x14ac:dyDescent="0.3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6" hidden="1" x14ac:dyDescent="0.3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6" hidden="1" x14ac:dyDescent="0.3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6" hidden="1" x14ac:dyDescent="0.3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6" hidden="1" x14ac:dyDescent="0.3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6" x14ac:dyDescent="0.3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6" hidden="1" x14ac:dyDescent="0.3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6" x14ac:dyDescent="0.3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6" x14ac:dyDescent="0.3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6" x14ac:dyDescent="0.3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6" hidden="1" x14ac:dyDescent="0.3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6" x14ac:dyDescent="0.3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6" x14ac:dyDescent="0.3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6" x14ac:dyDescent="0.3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6" x14ac:dyDescent="0.3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5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2" thickBot="1" x14ac:dyDescent="0.35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2557958329.3899999</v>
      </c>
      <c r="K48" s="186">
        <f>+K49+K68+K71+K76</f>
        <v>0</v>
      </c>
      <c r="L48" s="186">
        <f>+L49+L68+L71+L76</f>
        <v>0</v>
      </c>
      <c r="M48" s="187">
        <f>+M49+M68+M71+M76</f>
        <v>2557958329.3899999</v>
      </c>
      <c r="O48" s="178">
        <f t="shared" ref="O48:O54" si="2">+M48/F48</f>
        <v>0.21535135766509586</v>
      </c>
    </row>
    <row r="49" spans="1:15" ht="34.5" customHeight="1" x14ac:dyDescent="0.3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3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3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3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3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3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3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5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3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5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3">
      <c r="A59" s="1998" t="s">
        <v>1</v>
      </c>
      <c r="B59" s="1999"/>
      <c r="C59" s="1999"/>
      <c r="D59" s="1999"/>
      <c r="E59" s="1999"/>
      <c r="F59" s="1999"/>
      <c r="G59" s="1999"/>
      <c r="H59" s="1999"/>
      <c r="I59" s="1999"/>
      <c r="J59" s="1999"/>
      <c r="K59" s="1999"/>
      <c r="L59" s="1999"/>
      <c r="M59" s="2000"/>
    </row>
    <row r="60" spans="1:15" x14ac:dyDescent="0.3">
      <c r="A60" s="1995" t="s">
        <v>203</v>
      </c>
      <c r="B60" s="1996"/>
      <c r="C60" s="1996"/>
      <c r="D60" s="1996"/>
      <c r="E60" s="1996"/>
      <c r="F60" s="1996"/>
      <c r="G60" s="1996"/>
      <c r="H60" s="1996"/>
      <c r="I60" s="1996"/>
      <c r="J60" s="1996"/>
      <c r="K60" s="1996"/>
      <c r="L60" s="1996"/>
      <c r="M60" s="1997"/>
    </row>
    <row r="61" spans="1:15" ht="3" customHeight="1" x14ac:dyDescent="0.3">
      <c r="A61" s="2"/>
      <c r="M61" s="5"/>
    </row>
    <row r="62" spans="1:15" ht="13.5" customHeight="1" x14ac:dyDescent="0.3">
      <c r="A62" s="6" t="s">
        <v>0</v>
      </c>
      <c r="D62" s="193"/>
      <c r="M62" s="5"/>
    </row>
    <row r="63" spans="1:15" ht="2.25" customHeight="1" x14ac:dyDescent="0.3">
      <c r="A63" s="2"/>
      <c r="M63" s="7"/>
    </row>
    <row r="64" spans="1:15" ht="18.75" customHeight="1" x14ac:dyDescent="0.3">
      <c r="A64" s="2" t="s">
        <v>3</v>
      </c>
      <c r="C64" s="1" t="s">
        <v>4</v>
      </c>
      <c r="F64" s="3" t="str">
        <f>F8</f>
        <v>MES:</v>
      </c>
      <c r="J64" s="3" t="str">
        <f>J8</f>
        <v>ABRIL</v>
      </c>
      <c r="K64" s="1"/>
      <c r="M64" s="5" t="str">
        <f>M8</f>
        <v>VIGENCIA: 2017</v>
      </c>
    </row>
    <row r="65" spans="1:16" ht="4.5" customHeight="1" thickBot="1" x14ac:dyDescent="0.35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5">
      <c r="A66" s="2061"/>
      <c r="B66" s="2062"/>
      <c r="C66" s="2062"/>
      <c r="D66" s="2062"/>
      <c r="E66" s="2062"/>
      <c r="F66" s="2062"/>
      <c r="G66" s="2062"/>
      <c r="H66" s="2062"/>
      <c r="I66" s="2062"/>
      <c r="J66" s="2062"/>
      <c r="K66" s="2062"/>
      <c r="L66" s="2062"/>
      <c r="M66" s="2063"/>
    </row>
    <row r="67" spans="1:16" ht="66" customHeight="1" thickBot="1" x14ac:dyDescent="0.35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3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3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3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3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773982040</v>
      </c>
      <c r="K71" s="28">
        <f>+K72</f>
        <v>0</v>
      </c>
      <c r="L71" s="28">
        <f>+L72</f>
        <v>0</v>
      </c>
      <c r="M71" s="29">
        <f>+M72</f>
        <v>773982040</v>
      </c>
      <c r="O71" s="178">
        <f t="shared" si="4"/>
        <v>0.10495944289832373</v>
      </c>
      <c r="P71" s="197">
        <f>+M71-10384330698</f>
        <v>-9610348658</v>
      </c>
    </row>
    <row r="72" spans="1:16" s="57" customFormat="1" ht="15.75" customHeight="1" x14ac:dyDescent="0.3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773982040</v>
      </c>
      <c r="K72" s="28">
        <v>0</v>
      </c>
      <c r="L72" s="28">
        <v>0</v>
      </c>
      <c r="M72" s="29">
        <f>SUM(M73:M75)</f>
        <v>773982040</v>
      </c>
      <c r="O72" s="178">
        <f t="shared" si="4"/>
        <v>0.10495944289832373</v>
      </c>
    </row>
    <row r="73" spans="1:16" s="57" customFormat="1" ht="32.25" customHeight="1" x14ac:dyDescent="0.3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465582132</v>
      </c>
      <c r="K73" s="182"/>
      <c r="L73" s="182"/>
      <c r="M73" s="198">
        <v>465582132</v>
      </c>
      <c r="O73" s="178">
        <f t="shared" si="4"/>
        <v>6.8617025728538839E-2</v>
      </c>
    </row>
    <row r="74" spans="1:16" s="57" customFormat="1" ht="45" customHeight="1" x14ac:dyDescent="0.3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3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300790476</v>
      </c>
      <c r="K75" s="28"/>
      <c r="L75" s="28"/>
      <c r="M75" s="29">
        <v>300790476</v>
      </c>
      <c r="O75" s="178">
        <f t="shared" si="4"/>
        <v>0.51747256805769815</v>
      </c>
    </row>
    <row r="76" spans="1:16" s="57" customFormat="1" ht="45.75" customHeight="1" x14ac:dyDescent="0.3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1696507589</v>
      </c>
      <c r="K76" s="199">
        <v>0</v>
      </c>
      <c r="L76" s="199">
        <v>0</v>
      </c>
      <c r="M76" s="200">
        <f>+M77</f>
        <v>1696507589</v>
      </c>
      <c r="O76" s="178">
        <f>+M76/F76</f>
        <v>0.45927484869775542</v>
      </c>
    </row>
    <row r="77" spans="1:16" s="57" customFormat="1" ht="45.75" customHeight="1" x14ac:dyDescent="0.3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1696507589</v>
      </c>
      <c r="K77" s="199">
        <v>0</v>
      </c>
      <c r="L77" s="199">
        <v>0</v>
      </c>
      <c r="M77" s="200">
        <f>+M78</f>
        <v>1696507589</v>
      </c>
      <c r="O77" s="178">
        <f>+M77/F77</f>
        <v>0.45927484869775542</v>
      </c>
    </row>
    <row r="78" spans="1:16" s="57" customFormat="1" ht="48.75" customHeight="1" thickBot="1" x14ac:dyDescent="0.35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1696507589</v>
      </c>
      <c r="K78" s="146"/>
      <c r="L78" s="146"/>
      <c r="M78" s="147">
        <v>1696507589</v>
      </c>
      <c r="O78" s="178">
        <f>+M78/F78</f>
        <v>0.45927484869775542</v>
      </c>
    </row>
    <row r="79" spans="1:16" ht="16.2" thickBot="1" x14ac:dyDescent="0.35">
      <c r="A79" s="2001" t="s">
        <v>219</v>
      </c>
      <c r="B79" s="2002"/>
      <c r="C79" s="2002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2603361440.3899999</v>
      </c>
      <c r="K79" s="184">
        <f>+K12+K48</f>
        <v>0</v>
      </c>
      <c r="L79" s="184">
        <f>+L12+L48</f>
        <v>0</v>
      </c>
      <c r="M79" s="204">
        <f>+M12+M48</f>
        <v>2603361440.3899999</v>
      </c>
      <c r="O79" s="178">
        <f>+M79/F79</f>
        <v>0.20508242125514098</v>
      </c>
    </row>
    <row r="80" spans="1:16" x14ac:dyDescent="0.3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3">
      <c r="A81" s="2"/>
      <c r="D81" s="3"/>
      <c r="E81" s="4"/>
      <c r="G81" s="5"/>
      <c r="M81" s="5"/>
    </row>
    <row r="82" spans="1:14" x14ac:dyDescent="0.3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3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3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3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3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3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3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3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3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3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5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1" manualBreakCount="1">
    <brk id="56" max="1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Normal="100" workbookViewId="0">
      <selection activeCell="A4" sqref="A4:M4"/>
    </sheetView>
  </sheetViews>
  <sheetFormatPr baseColWidth="10" defaultRowHeight="14.4" x14ac:dyDescent="0.3"/>
  <cols>
    <col min="1" max="1" width="13.5546875" style="1" customWidth="1"/>
    <col min="2" max="2" width="6.6640625" style="1" customWidth="1"/>
    <col min="3" max="3" width="49.88671875" style="1" customWidth="1"/>
    <col min="4" max="4" width="20.6640625" style="1" customWidth="1"/>
    <col min="5" max="5" width="18.5546875" style="167" customWidth="1"/>
    <col min="6" max="6" width="21.33203125" style="3" customWidth="1"/>
    <col min="7" max="7" width="17.88671875" style="3" hidden="1" customWidth="1"/>
    <col min="8" max="8" width="21" style="3" hidden="1" customWidth="1"/>
    <col min="9" max="9" width="1.109375" style="3" hidden="1" customWidth="1"/>
    <col min="10" max="10" width="20" style="3" customWidth="1"/>
    <col min="11" max="12" width="17.44140625" style="3" hidden="1" customWidth="1"/>
    <col min="13" max="13" width="23.5546875" style="3" customWidth="1"/>
    <col min="14" max="14" width="2.6640625" style="1" customWidth="1"/>
    <col min="15" max="15" width="19.5546875" style="1" hidden="1" customWidth="1"/>
    <col min="16" max="16" width="15.44140625" style="1" hidden="1" customWidth="1"/>
    <col min="17" max="34" width="0" style="1" hidden="1" customWidth="1"/>
    <col min="35" max="256" width="11.44140625" style="1"/>
    <col min="257" max="257" width="13.5546875" style="1" customWidth="1"/>
    <col min="258" max="258" width="6.6640625" style="1" customWidth="1"/>
    <col min="259" max="259" width="49.88671875" style="1" customWidth="1"/>
    <col min="260" max="260" width="20.6640625" style="1" customWidth="1"/>
    <col min="261" max="261" width="18.5546875" style="1" customWidth="1"/>
    <col min="262" max="262" width="21.332031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546875" style="1" customWidth="1"/>
    <col min="270" max="270" width="2.6640625" style="1" customWidth="1"/>
    <col min="271" max="290" width="0" style="1" hidden="1" customWidth="1"/>
    <col min="291" max="512" width="11.44140625" style="1"/>
    <col min="513" max="513" width="13.5546875" style="1" customWidth="1"/>
    <col min="514" max="514" width="6.6640625" style="1" customWidth="1"/>
    <col min="515" max="515" width="49.88671875" style="1" customWidth="1"/>
    <col min="516" max="516" width="20.6640625" style="1" customWidth="1"/>
    <col min="517" max="517" width="18.5546875" style="1" customWidth="1"/>
    <col min="518" max="518" width="21.332031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546875" style="1" customWidth="1"/>
    <col min="526" max="526" width="2.6640625" style="1" customWidth="1"/>
    <col min="527" max="546" width="0" style="1" hidden="1" customWidth="1"/>
    <col min="547" max="768" width="11.44140625" style="1"/>
    <col min="769" max="769" width="13.5546875" style="1" customWidth="1"/>
    <col min="770" max="770" width="6.6640625" style="1" customWidth="1"/>
    <col min="771" max="771" width="49.88671875" style="1" customWidth="1"/>
    <col min="772" max="772" width="20.6640625" style="1" customWidth="1"/>
    <col min="773" max="773" width="18.5546875" style="1" customWidth="1"/>
    <col min="774" max="774" width="21.332031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546875" style="1" customWidth="1"/>
    <col min="782" max="782" width="2.6640625" style="1" customWidth="1"/>
    <col min="783" max="802" width="0" style="1" hidden="1" customWidth="1"/>
    <col min="803" max="1024" width="11.44140625" style="1"/>
    <col min="1025" max="1025" width="13.5546875" style="1" customWidth="1"/>
    <col min="1026" max="1026" width="6.6640625" style="1" customWidth="1"/>
    <col min="1027" max="1027" width="49.88671875" style="1" customWidth="1"/>
    <col min="1028" max="1028" width="20.6640625" style="1" customWidth="1"/>
    <col min="1029" max="1029" width="18.5546875" style="1" customWidth="1"/>
    <col min="1030" max="1030" width="21.332031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546875" style="1" customWidth="1"/>
    <col min="1038" max="1038" width="2.6640625" style="1" customWidth="1"/>
    <col min="1039" max="1058" width="0" style="1" hidden="1" customWidth="1"/>
    <col min="1059" max="1280" width="11.44140625" style="1"/>
    <col min="1281" max="1281" width="13.5546875" style="1" customWidth="1"/>
    <col min="1282" max="1282" width="6.6640625" style="1" customWidth="1"/>
    <col min="1283" max="1283" width="49.88671875" style="1" customWidth="1"/>
    <col min="1284" max="1284" width="20.6640625" style="1" customWidth="1"/>
    <col min="1285" max="1285" width="18.5546875" style="1" customWidth="1"/>
    <col min="1286" max="1286" width="21.332031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546875" style="1" customWidth="1"/>
    <col min="1294" max="1294" width="2.6640625" style="1" customWidth="1"/>
    <col min="1295" max="1314" width="0" style="1" hidden="1" customWidth="1"/>
    <col min="1315" max="1536" width="11.44140625" style="1"/>
    <col min="1537" max="1537" width="13.5546875" style="1" customWidth="1"/>
    <col min="1538" max="1538" width="6.6640625" style="1" customWidth="1"/>
    <col min="1539" max="1539" width="49.88671875" style="1" customWidth="1"/>
    <col min="1540" max="1540" width="20.6640625" style="1" customWidth="1"/>
    <col min="1541" max="1541" width="18.5546875" style="1" customWidth="1"/>
    <col min="1542" max="1542" width="21.332031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546875" style="1" customWidth="1"/>
    <col min="1550" max="1550" width="2.6640625" style="1" customWidth="1"/>
    <col min="1551" max="1570" width="0" style="1" hidden="1" customWidth="1"/>
    <col min="1571" max="1792" width="11.44140625" style="1"/>
    <col min="1793" max="1793" width="13.5546875" style="1" customWidth="1"/>
    <col min="1794" max="1794" width="6.6640625" style="1" customWidth="1"/>
    <col min="1795" max="1795" width="49.88671875" style="1" customWidth="1"/>
    <col min="1796" max="1796" width="20.6640625" style="1" customWidth="1"/>
    <col min="1797" max="1797" width="18.5546875" style="1" customWidth="1"/>
    <col min="1798" max="1798" width="21.332031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546875" style="1" customWidth="1"/>
    <col min="1806" max="1806" width="2.6640625" style="1" customWidth="1"/>
    <col min="1807" max="1826" width="0" style="1" hidden="1" customWidth="1"/>
    <col min="1827" max="2048" width="11.44140625" style="1"/>
    <col min="2049" max="2049" width="13.5546875" style="1" customWidth="1"/>
    <col min="2050" max="2050" width="6.6640625" style="1" customWidth="1"/>
    <col min="2051" max="2051" width="49.88671875" style="1" customWidth="1"/>
    <col min="2052" max="2052" width="20.6640625" style="1" customWidth="1"/>
    <col min="2053" max="2053" width="18.5546875" style="1" customWidth="1"/>
    <col min="2054" max="2054" width="21.332031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546875" style="1" customWidth="1"/>
    <col min="2062" max="2062" width="2.6640625" style="1" customWidth="1"/>
    <col min="2063" max="2082" width="0" style="1" hidden="1" customWidth="1"/>
    <col min="2083" max="2304" width="11.44140625" style="1"/>
    <col min="2305" max="2305" width="13.5546875" style="1" customWidth="1"/>
    <col min="2306" max="2306" width="6.6640625" style="1" customWidth="1"/>
    <col min="2307" max="2307" width="49.88671875" style="1" customWidth="1"/>
    <col min="2308" max="2308" width="20.6640625" style="1" customWidth="1"/>
    <col min="2309" max="2309" width="18.5546875" style="1" customWidth="1"/>
    <col min="2310" max="2310" width="21.332031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546875" style="1" customWidth="1"/>
    <col min="2318" max="2318" width="2.6640625" style="1" customWidth="1"/>
    <col min="2319" max="2338" width="0" style="1" hidden="1" customWidth="1"/>
    <col min="2339" max="2560" width="11.44140625" style="1"/>
    <col min="2561" max="2561" width="13.5546875" style="1" customWidth="1"/>
    <col min="2562" max="2562" width="6.6640625" style="1" customWidth="1"/>
    <col min="2563" max="2563" width="49.88671875" style="1" customWidth="1"/>
    <col min="2564" max="2564" width="20.6640625" style="1" customWidth="1"/>
    <col min="2565" max="2565" width="18.5546875" style="1" customWidth="1"/>
    <col min="2566" max="2566" width="21.332031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546875" style="1" customWidth="1"/>
    <col min="2574" max="2574" width="2.6640625" style="1" customWidth="1"/>
    <col min="2575" max="2594" width="0" style="1" hidden="1" customWidth="1"/>
    <col min="2595" max="2816" width="11.44140625" style="1"/>
    <col min="2817" max="2817" width="13.5546875" style="1" customWidth="1"/>
    <col min="2818" max="2818" width="6.6640625" style="1" customWidth="1"/>
    <col min="2819" max="2819" width="49.88671875" style="1" customWidth="1"/>
    <col min="2820" max="2820" width="20.6640625" style="1" customWidth="1"/>
    <col min="2821" max="2821" width="18.5546875" style="1" customWidth="1"/>
    <col min="2822" max="2822" width="21.332031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546875" style="1" customWidth="1"/>
    <col min="2830" max="2830" width="2.6640625" style="1" customWidth="1"/>
    <col min="2831" max="2850" width="0" style="1" hidden="1" customWidth="1"/>
    <col min="2851" max="3072" width="11.44140625" style="1"/>
    <col min="3073" max="3073" width="13.5546875" style="1" customWidth="1"/>
    <col min="3074" max="3074" width="6.6640625" style="1" customWidth="1"/>
    <col min="3075" max="3075" width="49.88671875" style="1" customWidth="1"/>
    <col min="3076" max="3076" width="20.6640625" style="1" customWidth="1"/>
    <col min="3077" max="3077" width="18.5546875" style="1" customWidth="1"/>
    <col min="3078" max="3078" width="21.332031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546875" style="1" customWidth="1"/>
    <col min="3086" max="3086" width="2.6640625" style="1" customWidth="1"/>
    <col min="3087" max="3106" width="0" style="1" hidden="1" customWidth="1"/>
    <col min="3107" max="3328" width="11.44140625" style="1"/>
    <col min="3329" max="3329" width="13.5546875" style="1" customWidth="1"/>
    <col min="3330" max="3330" width="6.6640625" style="1" customWidth="1"/>
    <col min="3331" max="3331" width="49.88671875" style="1" customWidth="1"/>
    <col min="3332" max="3332" width="20.6640625" style="1" customWidth="1"/>
    <col min="3333" max="3333" width="18.5546875" style="1" customWidth="1"/>
    <col min="3334" max="3334" width="21.332031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546875" style="1" customWidth="1"/>
    <col min="3342" max="3342" width="2.6640625" style="1" customWidth="1"/>
    <col min="3343" max="3362" width="0" style="1" hidden="1" customWidth="1"/>
    <col min="3363" max="3584" width="11.44140625" style="1"/>
    <col min="3585" max="3585" width="13.5546875" style="1" customWidth="1"/>
    <col min="3586" max="3586" width="6.6640625" style="1" customWidth="1"/>
    <col min="3587" max="3587" width="49.88671875" style="1" customWidth="1"/>
    <col min="3588" max="3588" width="20.6640625" style="1" customWidth="1"/>
    <col min="3589" max="3589" width="18.5546875" style="1" customWidth="1"/>
    <col min="3590" max="3590" width="21.332031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546875" style="1" customWidth="1"/>
    <col min="3598" max="3598" width="2.6640625" style="1" customWidth="1"/>
    <col min="3599" max="3618" width="0" style="1" hidden="1" customWidth="1"/>
    <col min="3619" max="3840" width="11.44140625" style="1"/>
    <col min="3841" max="3841" width="13.5546875" style="1" customWidth="1"/>
    <col min="3842" max="3842" width="6.6640625" style="1" customWidth="1"/>
    <col min="3843" max="3843" width="49.88671875" style="1" customWidth="1"/>
    <col min="3844" max="3844" width="20.6640625" style="1" customWidth="1"/>
    <col min="3845" max="3845" width="18.5546875" style="1" customWidth="1"/>
    <col min="3846" max="3846" width="21.332031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546875" style="1" customWidth="1"/>
    <col min="3854" max="3854" width="2.6640625" style="1" customWidth="1"/>
    <col min="3855" max="3874" width="0" style="1" hidden="1" customWidth="1"/>
    <col min="3875" max="4096" width="11.44140625" style="1"/>
    <col min="4097" max="4097" width="13.5546875" style="1" customWidth="1"/>
    <col min="4098" max="4098" width="6.6640625" style="1" customWidth="1"/>
    <col min="4099" max="4099" width="49.88671875" style="1" customWidth="1"/>
    <col min="4100" max="4100" width="20.6640625" style="1" customWidth="1"/>
    <col min="4101" max="4101" width="18.5546875" style="1" customWidth="1"/>
    <col min="4102" max="4102" width="21.332031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546875" style="1" customWidth="1"/>
    <col min="4110" max="4110" width="2.6640625" style="1" customWidth="1"/>
    <col min="4111" max="4130" width="0" style="1" hidden="1" customWidth="1"/>
    <col min="4131" max="4352" width="11.44140625" style="1"/>
    <col min="4353" max="4353" width="13.5546875" style="1" customWidth="1"/>
    <col min="4354" max="4354" width="6.6640625" style="1" customWidth="1"/>
    <col min="4355" max="4355" width="49.88671875" style="1" customWidth="1"/>
    <col min="4356" max="4356" width="20.6640625" style="1" customWidth="1"/>
    <col min="4357" max="4357" width="18.5546875" style="1" customWidth="1"/>
    <col min="4358" max="4358" width="21.332031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546875" style="1" customWidth="1"/>
    <col min="4366" max="4366" width="2.6640625" style="1" customWidth="1"/>
    <col min="4367" max="4386" width="0" style="1" hidden="1" customWidth="1"/>
    <col min="4387" max="4608" width="11.44140625" style="1"/>
    <col min="4609" max="4609" width="13.5546875" style="1" customWidth="1"/>
    <col min="4610" max="4610" width="6.6640625" style="1" customWidth="1"/>
    <col min="4611" max="4611" width="49.88671875" style="1" customWidth="1"/>
    <col min="4612" max="4612" width="20.6640625" style="1" customWidth="1"/>
    <col min="4613" max="4613" width="18.5546875" style="1" customWidth="1"/>
    <col min="4614" max="4614" width="21.332031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546875" style="1" customWidth="1"/>
    <col min="4622" max="4622" width="2.6640625" style="1" customWidth="1"/>
    <col min="4623" max="4642" width="0" style="1" hidden="1" customWidth="1"/>
    <col min="4643" max="4864" width="11.44140625" style="1"/>
    <col min="4865" max="4865" width="13.5546875" style="1" customWidth="1"/>
    <col min="4866" max="4866" width="6.6640625" style="1" customWidth="1"/>
    <col min="4867" max="4867" width="49.88671875" style="1" customWidth="1"/>
    <col min="4868" max="4868" width="20.6640625" style="1" customWidth="1"/>
    <col min="4869" max="4869" width="18.5546875" style="1" customWidth="1"/>
    <col min="4870" max="4870" width="21.332031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546875" style="1" customWidth="1"/>
    <col min="4878" max="4878" width="2.6640625" style="1" customWidth="1"/>
    <col min="4879" max="4898" width="0" style="1" hidden="1" customWidth="1"/>
    <col min="4899" max="5120" width="11.44140625" style="1"/>
    <col min="5121" max="5121" width="13.5546875" style="1" customWidth="1"/>
    <col min="5122" max="5122" width="6.6640625" style="1" customWidth="1"/>
    <col min="5123" max="5123" width="49.88671875" style="1" customWidth="1"/>
    <col min="5124" max="5124" width="20.6640625" style="1" customWidth="1"/>
    <col min="5125" max="5125" width="18.5546875" style="1" customWidth="1"/>
    <col min="5126" max="5126" width="21.332031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546875" style="1" customWidth="1"/>
    <col min="5134" max="5134" width="2.6640625" style="1" customWidth="1"/>
    <col min="5135" max="5154" width="0" style="1" hidden="1" customWidth="1"/>
    <col min="5155" max="5376" width="11.44140625" style="1"/>
    <col min="5377" max="5377" width="13.5546875" style="1" customWidth="1"/>
    <col min="5378" max="5378" width="6.6640625" style="1" customWidth="1"/>
    <col min="5379" max="5379" width="49.88671875" style="1" customWidth="1"/>
    <col min="5380" max="5380" width="20.6640625" style="1" customWidth="1"/>
    <col min="5381" max="5381" width="18.5546875" style="1" customWidth="1"/>
    <col min="5382" max="5382" width="21.332031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546875" style="1" customWidth="1"/>
    <col min="5390" max="5390" width="2.6640625" style="1" customWidth="1"/>
    <col min="5391" max="5410" width="0" style="1" hidden="1" customWidth="1"/>
    <col min="5411" max="5632" width="11.44140625" style="1"/>
    <col min="5633" max="5633" width="13.5546875" style="1" customWidth="1"/>
    <col min="5634" max="5634" width="6.6640625" style="1" customWidth="1"/>
    <col min="5635" max="5635" width="49.88671875" style="1" customWidth="1"/>
    <col min="5636" max="5636" width="20.6640625" style="1" customWidth="1"/>
    <col min="5637" max="5637" width="18.5546875" style="1" customWidth="1"/>
    <col min="5638" max="5638" width="21.332031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546875" style="1" customWidth="1"/>
    <col min="5646" max="5646" width="2.6640625" style="1" customWidth="1"/>
    <col min="5647" max="5666" width="0" style="1" hidden="1" customWidth="1"/>
    <col min="5667" max="5888" width="11.44140625" style="1"/>
    <col min="5889" max="5889" width="13.5546875" style="1" customWidth="1"/>
    <col min="5890" max="5890" width="6.6640625" style="1" customWidth="1"/>
    <col min="5891" max="5891" width="49.88671875" style="1" customWidth="1"/>
    <col min="5892" max="5892" width="20.6640625" style="1" customWidth="1"/>
    <col min="5893" max="5893" width="18.5546875" style="1" customWidth="1"/>
    <col min="5894" max="5894" width="21.332031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546875" style="1" customWidth="1"/>
    <col min="5902" max="5902" width="2.6640625" style="1" customWidth="1"/>
    <col min="5903" max="5922" width="0" style="1" hidden="1" customWidth="1"/>
    <col min="5923" max="6144" width="11.44140625" style="1"/>
    <col min="6145" max="6145" width="13.5546875" style="1" customWidth="1"/>
    <col min="6146" max="6146" width="6.6640625" style="1" customWidth="1"/>
    <col min="6147" max="6147" width="49.88671875" style="1" customWidth="1"/>
    <col min="6148" max="6148" width="20.6640625" style="1" customWidth="1"/>
    <col min="6149" max="6149" width="18.5546875" style="1" customWidth="1"/>
    <col min="6150" max="6150" width="21.332031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546875" style="1" customWidth="1"/>
    <col min="6158" max="6158" width="2.6640625" style="1" customWidth="1"/>
    <col min="6159" max="6178" width="0" style="1" hidden="1" customWidth="1"/>
    <col min="6179" max="6400" width="11.44140625" style="1"/>
    <col min="6401" max="6401" width="13.5546875" style="1" customWidth="1"/>
    <col min="6402" max="6402" width="6.6640625" style="1" customWidth="1"/>
    <col min="6403" max="6403" width="49.88671875" style="1" customWidth="1"/>
    <col min="6404" max="6404" width="20.6640625" style="1" customWidth="1"/>
    <col min="6405" max="6405" width="18.5546875" style="1" customWidth="1"/>
    <col min="6406" max="6406" width="21.332031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546875" style="1" customWidth="1"/>
    <col min="6414" max="6414" width="2.6640625" style="1" customWidth="1"/>
    <col min="6415" max="6434" width="0" style="1" hidden="1" customWidth="1"/>
    <col min="6435" max="6656" width="11.44140625" style="1"/>
    <col min="6657" max="6657" width="13.5546875" style="1" customWidth="1"/>
    <col min="6658" max="6658" width="6.6640625" style="1" customWidth="1"/>
    <col min="6659" max="6659" width="49.88671875" style="1" customWidth="1"/>
    <col min="6660" max="6660" width="20.6640625" style="1" customWidth="1"/>
    <col min="6661" max="6661" width="18.5546875" style="1" customWidth="1"/>
    <col min="6662" max="6662" width="21.332031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546875" style="1" customWidth="1"/>
    <col min="6670" max="6670" width="2.6640625" style="1" customWidth="1"/>
    <col min="6671" max="6690" width="0" style="1" hidden="1" customWidth="1"/>
    <col min="6691" max="6912" width="11.44140625" style="1"/>
    <col min="6913" max="6913" width="13.5546875" style="1" customWidth="1"/>
    <col min="6914" max="6914" width="6.6640625" style="1" customWidth="1"/>
    <col min="6915" max="6915" width="49.88671875" style="1" customWidth="1"/>
    <col min="6916" max="6916" width="20.6640625" style="1" customWidth="1"/>
    <col min="6917" max="6917" width="18.5546875" style="1" customWidth="1"/>
    <col min="6918" max="6918" width="21.332031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546875" style="1" customWidth="1"/>
    <col min="6926" max="6926" width="2.6640625" style="1" customWidth="1"/>
    <col min="6927" max="6946" width="0" style="1" hidden="1" customWidth="1"/>
    <col min="6947" max="7168" width="11.44140625" style="1"/>
    <col min="7169" max="7169" width="13.5546875" style="1" customWidth="1"/>
    <col min="7170" max="7170" width="6.6640625" style="1" customWidth="1"/>
    <col min="7171" max="7171" width="49.88671875" style="1" customWidth="1"/>
    <col min="7172" max="7172" width="20.6640625" style="1" customWidth="1"/>
    <col min="7173" max="7173" width="18.5546875" style="1" customWidth="1"/>
    <col min="7174" max="7174" width="21.332031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546875" style="1" customWidth="1"/>
    <col min="7182" max="7182" width="2.6640625" style="1" customWidth="1"/>
    <col min="7183" max="7202" width="0" style="1" hidden="1" customWidth="1"/>
    <col min="7203" max="7424" width="11.44140625" style="1"/>
    <col min="7425" max="7425" width="13.5546875" style="1" customWidth="1"/>
    <col min="7426" max="7426" width="6.6640625" style="1" customWidth="1"/>
    <col min="7427" max="7427" width="49.88671875" style="1" customWidth="1"/>
    <col min="7428" max="7428" width="20.6640625" style="1" customWidth="1"/>
    <col min="7429" max="7429" width="18.5546875" style="1" customWidth="1"/>
    <col min="7430" max="7430" width="21.332031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546875" style="1" customWidth="1"/>
    <col min="7438" max="7438" width="2.6640625" style="1" customWidth="1"/>
    <col min="7439" max="7458" width="0" style="1" hidden="1" customWidth="1"/>
    <col min="7459" max="7680" width="11.44140625" style="1"/>
    <col min="7681" max="7681" width="13.5546875" style="1" customWidth="1"/>
    <col min="7682" max="7682" width="6.6640625" style="1" customWidth="1"/>
    <col min="7683" max="7683" width="49.88671875" style="1" customWidth="1"/>
    <col min="7684" max="7684" width="20.6640625" style="1" customWidth="1"/>
    <col min="7685" max="7685" width="18.5546875" style="1" customWidth="1"/>
    <col min="7686" max="7686" width="21.332031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546875" style="1" customWidth="1"/>
    <col min="7694" max="7694" width="2.6640625" style="1" customWidth="1"/>
    <col min="7695" max="7714" width="0" style="1" hidden="1" customWidth="1"/>
    <col min="7715" max="7936" width="11.44140625" style="1"/>
    <col min="7937" max="7937" width="13.5546875" style="1" customWidth="1"/>
    <col min="7938" max="7938" width="6.6640625" style="1" customWidth="1"/>
    <col min="7939" max="7939" width="49.88671875" style="1" customWidth="1"/>
    <col min="7940" max="7940" width="20.6640625" style="1" customWidth="1"/>
    <col min="7941" max="7941" width="18.5546875" style="1" customWidth="1"/>
    <col min="7942" max="7942" width="21.332031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546875" style="1" customWidth="1"/>
    <col min="7950" max="7950" width="2.6640625" style="1" customWidth="1"/>
    <col min="7951" max="7970" width="0" style="1" hidden="1" customWidth="1"/>
    <col min="7971" max="8192" width="11.44140625" style="1"/>
    <col min="8193" max="8193" width="13.5546875" style="1" customWidth="1"/>
    <col min="8194" max="8194" width="6.6640625" style="1" customWidth="1"/>
    <col min="8195" max="8195" width="49.88671875" style="1" customWidth="1"/>
    <col min="8196" max="8196" width="20.6640625" style="1" customWidth="1"/>
    <col min="8197" max="8197" width="18.5546875" style="1" customWidth="1"/>
    <col min="8198" max="8198" width="21.332031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546875" style="1" customWidth="1"/>
    <col min="8206" max="8206" width="2.6640625" style="1" customWidth="1"/>
    <col min="8207" max="8226" width="0" style="1" hidden="1" customWidth="1"/>
    <col min="8227" max="8448" width="11.44140625" style="1"/>
    <col min="8449" max="8449" width="13.5546875" style="1" customWidth="1"/>
    <col min="8450" max="8450" width="6.6640625" style="1" customWidth="1"/>
    <col min="8451" max="8451" width="49.88671875" style="1" customWidth="1"/>
    <col min="8452" max="8452" width="20.6640625" style="1" customWidth="1"/>
    <col min="8453" max="8453" width="18.5546875" style="1" customWidth="1"/>
    <col min="8454" max="8454" width="21.332031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546875" style="1" customWidth="1"/>
    <col min="8462" max="8462" width="2.6640625" style="1" customWidth="1"/>
    <col min="8463" max="8482" width="0" style="1" hidden="1" customWidth="1"/>
    <col min="8483" max="8704" width="11.44140625" style="1"/>
    <col min="8705" max="8705" width="13.5546875" style="1" customWidth="1"/>
    <col min="8706" max="8706" width="6.6640625" style="1" customWidth="1"/>
    <col min="8707" max="8707" width="49.88671875" style="1" customWidth="1"/>
    <col min="8708" max="8708" width="20.6640625" style="1" customWidth="1"/>
    <col min="8709" max="8709" width="18.5546875" style="1" customWidth="1"/>
    <col min="8710" max="8710" width="21.332031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546875" style="1" customWidth="1"/>
    <col min="8718" max="8718" width="2.6640625" style="1" customWidth="1"/>
    <col min="8719" max="8738" width="0" style="1" hidden="1" customWidth="1"/>
    <col min="8739" max="8960" width="11.44140625" style="1"/>
    <col min="8961" max="8961" width="13.5546875" style="1" customWidth="1"/>
    <col min="8962" max="8962" width="6.6640625" style="1" customWidth="1"/>
    <col min="8963" max="8963" width="49.88671875" style="1" customWidth="1"/>
    <col min="8964" max="8964" width="20.6640625" style="1" customWidth="1"/>
    <col min="8965" max="8965" width="18.5546875" style="1" customWidth="1"/>
    <col min="8966" max="8966" width="21.332031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546875" style="1" customWidth="1"/>
    <col min="8974" max="8974" width="2.6640625" style="1" customWidth="1"/>
    <col min="8975" max="8994" width="0" style="1" hidden="1" customWidth="1"/>
    <col min="8995" max="9216" width="11.44140625" style="1"/>
    <col min="9217" max="9217" width="13.5546875" style="1" customWidth="1"/>
    <col min="9218" max="9218" width="6.6640625" style="1" customWidth="1"/>
    <col min="9219" max="9219" width="49.88671875" style="1" customWidth="1"/>
    <col min="9220" max="9220" width="20.6640625" style="1" customWidth="1"/>
    <col min="9221" max="9221" width="18.5546875" style="1" customWidth="1"/>
    <col min="9222" max="9222" width="21.332031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546875" style="1" customWidth="1"/>
    <col min="9230" max="9230" width="2.6640625" style="1" customWidth="1"/>
    <col min="9231" max="9250" width="0" style="1" hidden="1" customWidth="1"/>
    <col min="9251" max="9472" width="11.44140625" style="1"/>
    <col min="9473" max="9473" width="13.5546875" style="1" customWidth="1"/>
    <col min="9474" max="9474" width="6.6640625" style="1" customWidth="1"/>
    <col min="9475" max="9475" width="49.88671875" style="1" customWidth="1"/>
    <col min="9476" max="9476" width="20.6640625" style="1" customWidth="1"/>
    <col min="9477" max="9477" width="18.5546875" style="1" customWidth="1"/>
    <col min="9478" max="9478" width="21.332031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546875" style="1" customWidth="1"/>
    <col min="9486" max="9486" width="2.6640625" style="1" customWidth="1"/>
    <col min="9487" max="9506" width="0" style="1" hidden="1" customWidth="1"/>
    <col min="9507" max="9728" width="11.44140625" style="1"/>
    <col min="9729" max="9729" width="13.5546875" style="1" customWidth="1"/>
    <col min="9730" max="9730" width="6.6640625" style="1" customWidth="1"/>
    <col min="9731" max="9731" width="49.88671875" style="1" customWidth="1"/>
    <col min="9732" max="9732" width="20.6640625" style="1" customWidth="1"/>
    <col min="9733" max="9733" width="18.5546875" style="1" customWidth="1"/>
    <col min="9734" max="9734" width="21.332031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546875" style="1" customWidth="1"/>
    <col min="9742" max="9742" width="2.6640625" style="1" customWidth="1"/>
    <col min="9743" max="9762" width="0" style="1" hidden="1" customWidth="1"/>
    <col min="9763" max="9984" width="11.44140625" style="1"/>
    <col min="9985" max="9985" width="13.5546875" style="1" customWidth="1"/>
    <col min="9986" max="9986" width="6.6640625" style="1" customWidth="1"/>
    <col min="9987" max="9987" width="49.88671875" style="1" customWidth="1"/>
    <col min="9988" max="9988" width="20.6640625" style="1" customWidth="1"/>
    <col min="9989" max="9989" width="18.5546875" style="1" customWidth="1"/>
    <col min="9990" max="9990" width="21.332031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546875" style="1" customWidth="1"/>
    <col min="9998" max="9998" width="2.6640625" style="1" customWidth="1"/>
    <col min="9999" max="10018" width="0" style="1" hidden="1" customWidth="1"/>
    <col min="10019" max="10240" width="11.44140625" style="1"/>
    <col min="10241" max="10241" width="13.5546875" style="1" customWidth="1"/>
    <col min="10242" max="10242" width="6.6640625" style="1" customWidth="1"/>
    <col min="10243" max="10243" width="49.88671875" style="1" customWidth="1"/>
    <col min="10244" max="10244" width="20.6640625" style="1" customWidth="1"/>
    <col min="10245" max="10245" width="18.5546875" style="1" customWidth="1"/>
    <col min="10246" max="10246" width="21.332031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546875" style="1" customWidth="1"/>
    <col min="10254" max="10254" width="2.6640625" style="1" customWidth="1"/>
    <col min="10255" max="10274" width="0" style="1" hidden="1" customWidth="1"/>
    <col min="10275" max="10496" width="11.44140625" style="1"/>
    <col min="10497" max="10497" width="13.5546875" style="1" customWidth="1"/>
    <col min="10498" max="10498" width="6.6640625" style="1" customWidth="1"/>
    <col min="10499" max="10499" width="49.88671875" style="1" customWidth="1"/>
    <col min="10500" max="10500" width="20.6640625" style="1" customWidth="1"/>
    <col min="10501" max="10501" width="18.5546875" style="1" customWidth="1"/>
    <col min="10502" max="10502" width="21.332031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546875" style="1" customWidth="1"/>
    <col min="10510" max="10510" width="2.6640625" style="1" customWidth="1"/>
    <col min="10511" max="10530" width="0" style="1" hidden="1" customWidth="1"/>
    <col min="10531" max="10752" width="11.44140625" style="1"/>
    <col min="10753" max="10753" width="13.5546875" style="1" customWidth="1"/>
    <col min="10754" max="10754" width="6.6640625" style="1" customWidth="1"/>
    <col min="10755" max="10755" width="49.88671875" style="1" customWidth="1"/>
    <col min="10756" max="10756" width="20.6640625" style="1" customWidth="1"/>
    <col min="10757" max="10757" width="18.5546875" style="1" customWidth="1"/>
    <col min="10758" max="10758" width="21.332031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546875" style="1" customWidth="1"/>
    <col min="10766" max="10766" width="2.6640625" style="1" customWidth="1"/>
    <col min="10767" max="10786" width="0" style="1" hidden="1" customWidth="1"/>
    <col min="10787" max="11008" width="11.44140625" style="1"/>
    <col min="11009" max="11009" width="13.5546875" style="1" customWidth="1"/>
    <col min="11010" max="11010" width="6.6640625" style="1" customWidth="1"/>
    <col min="11011" max="11011" width="49.88671875" style="1" customWidth="1"/>
    <col min="11012" max="11012" width="20.6640625" style="1" customWidth="1"/>
    <col min="11013" max="11013" width="18.5546875" style="1" customWidth="1"/>
    <col min="11014" max="11014" width="21.332031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546875" style="1" customWidth="1"/>
    <col min="11022" max="11022" width="2.6640625" style="1" customWidth="1"/>
    <col min="11023" max="11042" width="0" style="1" hidden="1" customWidth="1"/>
    <col min="11043" max="11264" width="11.44140625" style="1"/>
    <col min="11265" max="11265" width="13.5546875" style="1" customWidth="1"/>
    <col min="11266" max="11266" width="6.6640625" style="1" customWidth="1"/>
    <col min="11267" max="11267" width="49.88671875" style="1" customWidth="1"/>
    <col min="11268" max="11268" width="20.6640625" style="1" customWidth="1"/>
    <col min="11269" max="11269" width="18.5546875" style="1" customWidth="1"/>
    <col min="11270" max="11270" width="21.332031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546875" style="1" customWidth="1"/>
    <col min="11278" max="11278" width="2.6640625" style="1" customWidth="1"/>
    <col min="11279" max="11298" width="0" style="1" hidden="1" customWidth="1"/>
    <col min="11299" max="11520" width="11.44140625" style="1"/>
    <col min="11521" max="11521" width="13.5546875" style="1" customWidth="1"/>
    <col min="11522" max="11522" width="6.6640625" style="1" customWidth="1"/>
    <col min="11523" max="11523" width="49.88671875" style="1" customWidth="1"/>
    <col min="11524" max="11524" width="20.6640625" style="1" customWidth="1"/>
    <col min="11525" max="11525" width="18.5546875" style="1" customWidth="1"/>
    <col min="11526" max="11526" width="21.332031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546875" style="1" customWidth="1"/>
    <col min="11534" max="11534" width="2.6640625" style="1" customWidth="1"/>
    <col min="11535" max="11554" width="0" style="1" hidden="1" customWidth="1"/>
    <col min="11555" max="11776" width="11.44140625" style="1"/>
    <col min="11777" max="11777" width="13.5546875" style="1" customWidth="1"/>
    <col min="11778" max="11778" width="6.6640625" style="1" customWidth="1"/>
    <col min="11779" max="11779" width="49.88671875" style="1" customWidth="1"/>
    <col min="11780" max="11780" width="20.6640625" style="1" customWidth="1"/>
    <col min="11781" max="11781" width="18.5546875" style="1" customWidth="1"/>
    <col min="11782" max="11782" width="21.332031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546875" style="1" customWidth="1"/>
    <col min="11790" max="11790" width="2.6640625" style="1" customWidth="1"/>
    <col min="11791" max="11810" width="0" style="1" hidden="1" customWidth="1"/>
    <col min="11811" max="12032" width="11.44140625" style="1"/>
    <col min="12033" max="12033" width="13.5546875" style="1" customWidth="1"/>
    <col min="12034" max="12034" width="6.6640625" style="1" customWidth="1"/>
    <col min="12035" max="12035" width="49.88671875" style="1" customWidth="1"/>
    <col min="12036" max="12036" width="20.6640625" style="1" customWidth="1"/>
    <col min="12037" max="12037" width="18.5546875" style="1" customWidth="1"/>
    <col min="12038" max="12038" width="21.332031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546875" style="1" customWidth="1"/>
    <col min="12046" max="12046" width="2.6640625" style="1" customWidth="1"/>
    <col min="12047" max="12066" width="0" style="1" hidden="1" customWidth="1"/>
    <col min="12067" max="12288" width="11.44140625" style="1"/>
    <col min="12289" max="12289" width="13.5546875" style="1" customWidth="1"/>
    <col min="12290" max="12290" width="6.6640625" style="1" customWidth="1"/>
    <col min="12291" max="12291" width="49.88671875" style="1" customWidth="1"/>
    <col min="12292" max="12292" width="20.6640625" style="1" customWidth="1"/>
    <col min="12293" max="12293" width="18.5546875" style="1" customWidth="1"/>
    <col min="12294" max="12294" width="21.332031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546875" style="1" customWidth="1"/>
    <col min="12302" max="12302" width="2.6640625" style="1" customWidth="1"/>
    <col min="12303" max="12322" width="0" style="1" hidden="1" customWidth="1"/>
    <col min="12323" max="12544" width="11.44140625" style="1"/>
    <col min="12545" max="12545" width="13.5546875" style="1" customWidth="1"/>
    <col min="12546" max="12546" width="6.6640625" style="1" customWidth="1"/>
    <col min="12547" max="12547" width="49.88671875" style="1" customWidth="1"/>
    <col min="12548" max="12548" width="20.6640625" style="1" customWidth="1"/>
    <col min="12549" max="12549" width="18.5546875" style="1" customWidth="1"/>
    <col min="12550" max="12550" width="21.332031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546875" style="1" customWidth="1"/>
    <col min="12558" max="12558" width="2.6640625" style="1" customWidth="1"/>
    <col min="12559" max="12578" width="0" style="1" hidden="1" customWidth="1"/>
    <col min="12579" max="12800" width="11.44140625" style="1"/>
    <col min="12801" max="12801" width="13.5546875" style="1" customWidth="1"/>
    <col min="12802" max="12802" width="6.6640625" style="1" customWidth="1"/>
    <col min="12803" max="12803" width="49.88671875" style="1" customWidth="1"/>
    <col min="12804" max="12804" width="20.6640625" style="1" customWidth="1"/>
    <col min="12805" max="12805" width="18.5546875" style="1" customWidth="1"/>
    <col min="12806" max="12806" width="21.332031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546875" style="1" customWidth="1"/>
    <col min="12814" max="12814" width="2.6640625" style="1" customWidth="1"/>
    <col min="12815" max="12834" width="0" style="1" hidden="1" customWidth="1"/>
    <col min="12835" max="13056" width="11.44140625" style="1"/>
    <col min="13057" max="13057" width="13.5546875" style="1" customWidth="1"/>
    <col min="13058" max="13058" width="6.6640625" style="1" customWidth="1"/>
    <col min="13059" max="13059" width="49.88671875" style="1" customWidth="1"/>
    <col min="13060" max="13060" width="20.6640625" style="1" customWidth="1"/>
    <col min="13061" max="13061" width="18.5546875" style="1" customWidth="1"/>
    <col min="13062" max="13062" width="21.332031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546875" style="1" customWidth="1"/>
    <col min="13070" max="13070" width="2.6640625" style="1" customWidth="1"/>
    <col min="13071" max="13090" width="0" style="1" hidden="1" customWidth="1"/>
    <col min="13091" max="13312" width="11.44140625" style="1"/>
    <col min="13313" max="13313" width="13.5546875" style="1" customWidth="1"/>
    <col min="13314" max="13314" width="6.6640625" style="1" customWidth="1"/>
    <col min="13315" max="13315" width="49.88671875" style="1" customWidth="1"/>
    <col min="13316" max="13316" width="20.6640625" style="1" customWidth="1"/>
    <col min="13317" max="13317" width="18.5546875" style="1" customWidth="1"/>
    <col min="13318" max="13318" width="21.332031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546875" style="1" customWidth="1"/>
    <col min="13326" max="13326" width="2.6640625" style="1" customWidth="1"/>
    <col min="13327" max="13346" width="0" style="1" hidden="1" customWidth="1"/>
    <col min="13347" max="13568" width="11.44140625" style="1"/>
    <col min="13569" max="13569" width="13.5546875" style="1" customWidth="1"/>
    <col min="13570" max="13570" width="6.6640625" style="1" customWidth="1"/>
    <col min="13571" max="13571" width="49.88671875" style="1" customWidth="1"/>
    <col min="13572" max="13572" width="20.6640625" style="1" customWidth="1"/>
    <col min="13573" max="13573" width="18.5546875" style="1" customWidth="1"/>
    <col min="13574" max="13574" width="21.332031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546875" style="1" customWidth="1"/>
    <col min="13582" max="13582" width="2.6640625" style="1" customWidth="1"/>
    <col min="13583" max="13602" width="0" style="1" hidden="1" customWidth="1"/>
    <col min="13603" max="13824" width="11.44140625" style="1"/>
    <col min="13825" max="13825" width="13.5546875" style="1" customWidth="1"/>
    <col min="13826" max="13826" width="6.6640625" style="1" customWidth="1"/>
    <col min="13827" max="13827" width="49.88671875" style="1" customWidth="1"/>
    <col min="13828" max="13828" width="20.6640625" style="1" customWidth="1"/>
    <col min="13829" max="13829" width="18.5546875" style="1" customWidth="1"/>
    <col min="13830" max="13830" width="21.332031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546875" style="1" customWidth="1"/>
    <col min="13838" max="13838" width="2.6640625" style="1" customWidth="1"/>
    <col min="13839" max="13858" width="0" style="1" hidden="1" customWidth="1"/>
    <col min="13859" max="14080" width="11.44140625" style="1"/>
    <col min="14081" max="14081" width="13.5546875" style="1" customWidth="1"/>
    <col min="14082" max="14082" width="6.6640625" style="1" customWidth="1"/>
    <col min="14083" max="14083" width="49.88671875" style="1" customWidth="1"/>
    <col min="14084" max="14084" width="20.6640625" style="1" customWidth="1"/>
    <col min="14085" max="14085" width="18.5546875" style="1" customWidth="1"/>
    <col min="14086" max="14086" width="21.332031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546875" style="1" customWidth="1"/>
    <col min="14094" max="14094" width="2.6640625" style="1" customWidth="1"/>
    <col min="14095" max="14114" width="0" style="1" hidden="1" customWidth="1"/>
    <col min="14115" max="14336" width="11.44140625" style="1"/>
    <col min="14337" max="14337" width="13.5546875" style="1" customWidth="1"/>
    <col min="14338" max="14338" width="6.6640625" style="1" customWidth="1"/>
    <col min="14339" max="14339" width="49.88671875" style="1" customWidth="1"/>
    <col min="14340" max="14340" width="20.6640625" style="1" customWidth="1"/>
    <col min="14341" max="14341" width="18.5546875" style="1" customWidth="1"/>
    <col min="14342" max="14342" width="21.332031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546875" style="1" customWidth="1"/>
    <col min="14350" max="14350" width="2.6640625" style="1" customWidth="1"/>
    <col min="14351" max="14370" width="0" style="1" hidden="1" customWidth="1"/>
    <col min="14371" max="14592" width="11.44140625" style="1"/>
    <col min="14593" max="14593" width="13.5546875" style="1" customWidth="1"/>
    <col min="14594" max="14594" width="6.6640625" style="1" customWidth="1"/>
    <col min="14595" max="14595" width="49.88671875" style="1" customWidth="1"/>
    <col min="14596" max="14596" width="20.6640625" style="1" customWidth="1"/>
    <col min="14597" max="14597" width="18.5546875" style="1" customWidth="1"/>
    <col min="14598" max="14598" width="21.332031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546875" style="1" customWidth="1"/>
    <col min="14606" max="14606" width="2.6640625" style="1" customWidth="1"/>
    <col min="14607" max="14626" width="0" style="1" hidden="1" customWidth="1"/>
    <col min="14627" max="14848" width="11.44140625" style="1"/>
    <col min="14849" max="14849" width="13.5546875" style="1" customWidth="1"/>
    <col min="14850" max="14850" width="6.6640625" style="1" customWidth="1"/>
    <col min="14851" max="14851" width="49.88671875" style="1" customWidth="1"/>
    <col min="14852" max="14852" width="20.6640625" style="1" customWidth="1"/>
    <col min="14853" max="14853" width="18.5546875" style="1" customWidth="1"/>
    <col min="14854" max="14854" width="21.332031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546875" style="1" customWidth="1"/>
    <col min="14862" max="14862" width="2.6640625" style="1" customWidth="1"/>
    <col min="14863" max="14882" width="0" style="1" hidden="1" customWidth="1"/>
    <col min="14883" max="15104" width="11.44140625" style="1"/>
    <col min="15105" max="15105" width="13.5546875" style="1" customWidth="1"/>
    <col min="15106" max="15106" width="6.6640625" style="1" customWidth="1"/>
    <col min="15107" max="15107" width="49.88671875" style="1" customWidth="1"/>
    <col min="15108" max="15108" width="20.6640625" style="1" customWidth="1"/>
    <col min="15109" max="15109" width="18.5546875" style="1" customWidth="1"/>
    <col min="15110" max="15110" width="21.332031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546875" style="1" customWidth="1"/>
    <col min="15118" max="15118" width="2.6640625" style="1" customWidth="1"/>
    <col min="15119" max="15138" width="0" style="1" hidden="1" customWidth="1"/>
    <col min="15139" max="15360" width="11.44140625" style="1"/>
    <col min="15361" max="15361" width="13.5546875" style="1" customWidth="1"/>
    <col min="15362" max="15362" width="6.6640625" style="1" customWidth="1"/>
    <col min="15363" max="15363" width="49.88671875" style="1" customWidth="1"/>
    <col min="15364" max="15364" width="20.6640625" style="1" customWidth="1"/>
    <col min="15365" max="15365" width="18.5546875" style="1" customWidth="1"/>
    <col min="15366" max="15366" width="21.332031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546875" style="1" customWidth="1"/>
    <col min="15374" max="15374" width="2.6640625" style="1" customWidth="1"/>
    <col min="15375" max="15394" width="0" style="1" hidden="1" customWidth="1"/>
    <col min="15395" max="15616" width="11.44140625" style="1"/>
    <col min="15617" max="15617" width="13.5546875" style="1" customWidth="1"/>
    <col min="15618" max="15618" width="6.6640625" style="1" customWidth="1"/>
    <col min="15619" max="15619" width="49.88671875" style="1" customWidth="1"/>
    <col min="15620" max="15620" width="20.6640625" style="1" customWidth="1"/>
    <col min="15621" max="15621" width="18.5546875" style="1" customWidth="1"/>
    <col min="15622" max="15622" width="21.332031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546875" style="1" customWidth="1"/>
    <col min="15630" max="15630" width="2.6640625" style="1" customWidth="1"/>
    <col min="15631" max="15650" width="0" style="1" hidden="1" customWidth="1"/>
    <col min="15651" max="15872" width="11.44140625" style="1"/>
    <col min="15873" max="15873" width="13.5546875" style="1" customWidth="1"/>
    <col min="15874" max="15874" width="6.6640625" style="1" customWidth="1"/>
    <col min="15875" max="15875" width="49.88671875" style="1" customWidth="1"/>
    <col min="15876" max="15876" width="20.6640625" style="1" customWidth="1"/>
    <col min="15877" max="15877" width="18.5546875" style="1" customWidth="1"/>
    <col min="15878" max="15878" width="21.332031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546875" style="1" customWidth="1"/>
    <col min="15886" max="15886" width="2.6640625" style="1" customWidth="1"/>
    <col min="15887" max="15906" width="0" style="1" hidden="1" customWidth="1"/>
    <col min="15907" max="16128" width="11.44140625" style="1"/>
    <col min="16129" max="16129" width="13.5546875" style="1" customWidth="1"/>
    <col min="16130" max="16130" width="6.6640625" style="1" customWidth="1"/>
    <col min="16131" max="16131" width="49.88671875" style="1" customWidth="1"/>
    <col min="16132" max="16132" width="20.6640625" style="1" customWidth="1"/>
    <col min="16133" max="16133" width="18.5546875" style="1" customWidth="1"/>
    <col min="16134" max="16134" width="21.332031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546875" style="1" customWidth="1"/>
    <col min="16142" max="16142" width="2.6640625" style="1" customWidth="1"/>
    <col min="16143" max="16162" width="0" style="1" hidden="1" customWidth="1"/>
    <col min="16163" max="16384" width="11.44140625" style="1"/>
  </cols>
  <sheetData>
    <row r="1" spans="1:15" ht="15" thickBot="1" x14ac:dyDescent="0.35"/>
    <row r="2" spans="1:15" x14ac:dyDescent="0.3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3">
      <c r="A3" s="1995" t="s">
        <v>1</v>
      </c>
      <c r="B3" s="1996"/>
      <c r="C3" s="1996"/>
      <c r="D3" s="1996"/>
      <c r="E3" s="1996"/>
      <c r="F3" s="1996"/>
      <c r="G3" s="1996"/>
      <c r="H3" s="1996"/>
      <c r="I3" s="1996"/>
      <c r="J3" s="1996"/>
      <c r="K3" s="1996"/>
      <c r="L3" s="1996"/>
      <c r="M3" s="1997"/>
    </row>
    <row r="4" spans="1:15" x14ac:dyDescent="0.3">
      <c r="A4" s="1995" t="s">
        <v>203</v>
      </c>
      <c r="B4" s="1996"/>
      <c r="C4" s="1996"/>
      <c r="D4" s="1996"/>
      <c r="E4" s="1996"/>
      <c r="F4" s="1996"/>
      <c r="G4" s="1996"/>
      <c r="H4" s="1996"/>
      <c r="I4" s="1996"/>
      <c r="J4" s="1996"/>
      <c r="K4" s="1996"/>
      <c r="L4" s="1996"/>
      <c r="M4" s="1997"/>
    </row>
    <row r="5" spans="1:15" ht="6" customHeight="1" x14ac:dyDescent="0.3">
      <c r="A5" s="2"/>
      <c r="M5" s="5"/>
    </row>
    <row r="6" spans="1:15" x14ac:dyDescent="0.3">
      <c r="A6" s="6" t="s">
        <v>0</v>
      </c>
      <c r="M6" s="5"/>
    </row>
    <row r="7" spans="1:15" ht="3" customHeight="1" x14ac:dyDescent="0.3">
      <c r="A7" s="2"/>
      <c r="M7" s="7"/>
    </row>
    <row r="8" spans="1:15" x14ac:dyDescent="0.3">
      <c r="A8" s="2" t="s">
        <v>3</v>
      </c>
      <c r="C8" s="1" t="s">
        <v>4</v>
      </c>
      <c r="F8" s="3" t="s">
        <v>117</v>
      </c>
      <c r="J8" s="3" t="s">
        <v>228</v>
      </c>
      <c r="K8" s="1"/>
      <c r="M8" s="5" t="s">
        <v>204</v>
      </c>
    </row>
    <row r="9" spans="1:15" ht="6" customHeight="1" thickBot="1" x14ac:dyDescent="0.35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" thickBot="1" x14ac:dyDescent="0.35">
      <c r="A10" s="2058"/>
      <c r="B10" s="2059"/>
      <c r="C10" s="2059"/>
      <c r="D10" s="2059"/>
      <c r="E10" s="2059"/>
      <c r="F10" s="2059"/>
      <c r="G10" s="2059"/>
      <c r="H10" s="2059"/>
      <c r="I10" s="2059"/>
      <c r="J10" s="2059"/>
      <c r="K10" s="2059"/>
      <c r="L10" s="2059"/>
      <c r="M10" s="2060"/>
    </row>
    <row r="11" spans="1:15" ht="50.25" customHeight="1" thickBot="1" x14ac:dyDescent="0.35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2" thickBot="1" x14ac:dyDescent="0.35">
      <c r="A12" s="242" t="s">
        <v>13</v>
      </c>
      <c r="B12" s="117"/>
      <c r="C12" s="24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371383713</v>
      </c>
      <c r="K12" s="175">
        <f>+K13+K18+K43</f>
        <v>0</v>
      </c>
      <c r="L12" s="175">
        <f>+L13+L18+L43</f>
        <v>0</v>
      </c>
      <c r="M12" s="228">
        <f>+M13+M18+M43</f>
        <v>371383713</v>
      </c>
      <c r="O12" s="178">
        <f>+M12/F12</f>
        <v>0.45504282569585985</v>
      </c>
    </row>
    <row r="13" spans="1:15" ht="15.6" x14ac:dyDescent="0.3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339901932</v>
      </c>
      <c r="K13" s="51"/>
      <c r="L13" s="51"/>
      <c r="M13" s="179">
        <f>+M14</f>
        <v>339901932</v>
      </c>
      <c r="O13" s="178">
        <f t="shared" ref="O13:O46" si="1">+M13/F13</f>
        <v>0.79073211949361411</v>
      </c>
    </row>
    <row r="14" spans="1:15" ht="15.6" x14ac:dyDescent="0.3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339901932</v>
      </c>
      <c r="K14" s="54"/>
      <c r="L14" s="54"/>
      <c r="M14" s="181">
        <f>+M15</f>
        <v>339901932</v>
      </c>
      <c r="O14" s="178">
        <f t="shared" si="1"/>
        <v>0.79073211949361411</v>
      </c>
    </row>
    <row r="15" spans="1:15" ht="15.6" x14ac:dyDescent="0.3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339901932</v>
      </c>
      <c r="K15" s="54"/>
      <c r="L15" s="54"/>
      <c r="M15" s="181">
        <f>+M16+M17</f>
        <v>339901932</v>
      </c>
      <c r="O15" s="178">
        <f t="shared" si="1"/>
        <v>0.79073211949361411</v>
      </c>
    </row>
    <row r="16" spans="1:15" ht="15.6" x14ac:dyDescent="0.3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337600358</v>
      </c>
      <c r="K16" s="54">
        <f>+K24+K33+K36</f>
        <v>0</v>
      </c>
      <c r="L16" s="54">
        <f>+L24+L33+L36</f>
        <v>0</v>
      </c>
      <c r="M16" s="181">
        <v>337600358</v>
      </c>
      <c r="O16" s="178">
        <f t="shared" si="1"/>
        <v>0.79510144454470766</v>
      </c>
    </row>
    <row r="17" spans="1:15" ht="15.6" x14ac:dyDescent="0.3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2301574</v>
      </c>
      <c r="K17" s="54">
        <f>+K25+K34+K37</f>
        <v>0</v>
      </c>
      <c r="L17" s="54">
        <f>+L25+L34+L37</f>
        <v>0</v>
      </c>
      <c r="M17" s="181">
        <v>2301574</v>
      </c>
      <c r="O17" s="178">
        <f t="shared" si="1"/>
        <v>0.43782054367136153</v>
      </c>
    </row>
    <row r="18" spans="1:15" ht="15.6" x14ac:dyDescent="0.3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6" x14ac:dyDescent="0.3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6" x14ac:dyDescent="0.3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6" x14ac:dyDescent="0.3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2" x14ac:dyDescent="0.3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6" x14ac:dyDescent="0.3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6" x14ac:dyDescent="0.3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6" x14ac:dyDescent="0.3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6" x14ac:dyDescent="0.3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6" x14ac:dyDescent="0.3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6" x14ac:dyDescent="0.3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6" x14ac:dyDescent="0.3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6" hidden="1" x14ac:dyDescent="0.3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6" hidden="1" x14ac:dyDescent="0.3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6" hidden="1" x14ac:dyDescent="0.3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6" hidden="1" x14ac:dyDescent="0.3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6" hidden="1" x14ac:dyDescent="0.3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6" hidden="1" x14ac:dyDescent="0.3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6" hidden="1" x14ac:dyDescent="0.3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6" x14ac:dyDescent="0.3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6" hidden="1" x14ac:dyDescent="0.3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6" x14ac:dyDescent="0.3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6" x14ac:dyDescent="0.3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6" x14ac:dyDescent="0.3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6" hidden="1" x14ac:dyDescent="0.3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6" x14ac:dyDescent="0.3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6" x14ac:dyDescent="0.3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6" x14ac:dyDescent="0.3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6" x14ac:dyDescent="0.3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5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2" thickBot="1" x14ac:dyDescent="0.35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4980271595.3899994</v>
      </c>
      <c r="K48" s="186">
        <f>+K49+K68+K71+K76</f>
        <v>0</v>
      </c>
      <c r="L48" s="186">
        <f>+L49+L68+L71+L76</f>
        <v>0</v>
      </c>
      <c r="M48" s="187">
        <f>+M49+M68+M71+M76</f>
        <v>4980271595.3899994</v>
      </c>
      <c r="O48" s="178">
        <f t="shared" ref="O48:O54" si="2">+M48/F48</f>
        <v>0.41928292470030654</v>
      </c>
    </row>
    <row r="49" spans="1:15" ht="34.5" customHeight="1" x14ac:dyDescent="0.3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718234769</v>
      </c>
      <c r="K49" s="24">
        <v>0</v>
      </c>
      <c r="L49" s="24">
        <v>0</v>
      </c>
      <c r="M49" s="189">
        <f>+M53+M55</f>
        <v>718234769</v>
      </c>
      <c r="O49" s="178">
        <f t="shared" si="2"/>
        <v>0.96115573175599511</v>
      </c>
    </row>
    <row r="50" spans="1:15" ht="15" hidden="1" customHeight="1" x14ac:dyDescent="0.3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3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3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3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693584769</v>
      </c>
      <c r="K53" s="54">
        <v>0</v>
      </c>
      <c r="L53" s="54">
        <v>0</v>
      </c>
      <c r="M53" s="181">
        <f>+M54</f>
        <v>693584769</v>
      </c>
      <c r="O53" s="178">
        <f t="shared" si="2"/>
        <v>0.95983066139518192</v>
      </c>
    </row>
    <row r="54" spans="1:15" ht="45" customHeight="1" x14ac:dyDescent="0.3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693584769</v>
      </c>
      <c r="K54" s="54">
        <v>0</v>
      </c>
      <c r="L54" s="54">
        <v>0</v>
      </c>
      <c r="M54" s="181">
        <v>693584769</v>
      </c>
      <c r="O54" s="178">
        <f t="shared" si="2"/>
        <v>0.95983066139518192</v>
      </c>
    </row>
    <row r="55" spans="1:15" ht="33" customHeight="1" x14ac:dyDescent="0.3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5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3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5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3">
      <c r="A59" s="1998" t="s">
        <v>1</v>
      </c>
      <c r="B59" s="1999"/>
      <c r="C59" s="1999"/>
      <c r="D59" s="1999"/>
      <c r="E59" s="1999"/>
      <c r="F59" s="1999"/>
      <c r="G59" s="1999"/>
      <c r="H59" s="1999"/>
      <c r="I59" s="1999"/>
      <c r="J59" s="1999"/>
      <c r="K59" s="1999"/>
      <c r="L59" s="1999"/>
      <c r="M59" s="2000"/>
    </row>
    <row r="60" spans="1:15" x14ac:dyDescent="0.3">
      <c r="A60" s="1995" t="s">
        <v>203</v>
      </c>
      <c r="B60" s="1996"/>
      <c r="C60" s="1996"/>
      <c r="D60" s="1996"/>
      <c r="E60" s="1996"/>
      <c r="F60" s="1996"/>
      <c r="G60" s="1996"/>
      <c r="H60" s="1996"/>
      <c r="I60" s="1996"/>
      <c r="J60" s="1996"/>
      <c r="K60" s="1996"/>
      <c r="L60" s="1996"/>
      <c r="M60" s="1997"/>
    </row>
    <row r="61" spans="1:15" ht="3" customHeight="1" x14ac:dyDescent="0.3">
      <c r="A61" s="2"/>
      <c r="M61" s="5"/>
    </row>
    <row r="62" spans="1:15" ht="13.5" customHeight="1" x14ac:dyDescent="0.3">
      <c r="A62" s="6" t="s">
        <v>0</v>
      </c>
      <c r="D62" s="193"/>
      <c r="M62" s="5"/>
    </row>
    <row r="63" spans="1:15" ht="2.25" customHeight="1" x14ac:dyDescent="0.3">
      <c r="A63" s="2"/>
      <c r="M63" s="7"/>
    </row>
    <row r="64" spans="1:15" ht="18.75" customHeight="1" x14ac:dyDescent="0.3">
      <c r="A64" s="2" t="s">
        <v>3</v>
      </c>
      <c r="C64" s="1" t="s">
        <v>4</v>
      </c>
      <c r="F64" s="3" t="str">
        <f>F8</f>
        <v>MES:</v>
      </c>
      <c r="J64" s="3" t="str">
        <f>J8</f>
        <v>MAYO</v>
      </c>
      <c r="K64" s="1"/>
      <c r="M64" s="5" t="str">
        <f>M8</f>
        <v>VIGENCIA: 2017</v>
      </c>
    </row>
    <row r="65" spans="1:16" ht="4.5" customHeight="1" thickBot="1" x14ac:dyDescent="0.35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5">
      <c r="A66" s="2061"/>
      <c r="B66" s="2062"/>
      <c r="C66" s="2062"/>
      <c r="D66" s="2062"/>
      <c r="E66" s="2062"/>
      <c r="F66" s="2062"/>
      <c r="G66" s="2062"/>
      <c r="H66" s="2062"/>
      <c r="I66" s="2062"/>
      <c r="J66" s="2062"/>
      <c r="K66" s="2062"/>
      <c r="L66" s="2062"/>
      <c r="M66" s="2063"/>
    </row>
    <row r="67" spans="1:16" ht="54" customHeight="1" thickBot="1" x14ac:dyDescent="0.35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3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3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3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3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2174572040</v>
      </c>
      <c r="K71" s="28">
        <f>+K72</f>
        <v>0</v>
      </c>
      <c r="L71" s="28">
        <f>+L72</f>
        <v>0</v>
      </c>
      <c r="M71" s="29">
        <f>+M72</f>
        <v>2174572040</v>
      </c>
      <c r="O71" s="178">
        <f t="shared" si="4"/>
        <v>0.29489297950721355</v>
      </c>
      <c r="P71" s="197">
        <f>+M71-10384330698</f>
        <v>-8209758658</v>
      </c>
    </row>
    <row r="72" spans="1:16" s="57" customFormat="1" ht="15.75" customHeight="1" x14ac:dyDescent="0.3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2174572040</v>
      </c>
      <c r="K72" s="28">
        <v>0</v>
      </c>
      <c r="L72" s="28">
        <v>0</v>
      </c>
      <c r="M72" s="29">
        <f>SUM(M73:M75)</f>
        <v>2174572040</v>
      </c>
      <c r="O72" s="178">
        <f t="shared" si="4"/>
        <v>0.29489297950721355</v>
      </c>
    </row>
    <row r="73" spans="1:16" s="57" customFormat="1" ht="32.25" customHeight="1" x14ac:dyDescent="0.3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1811972132</v>
      </c>
      <c r="K73" s="182"/>
      <c r="L73" s="182"/>
      <c r="M73" s="198">
        <v>1811972132</v>
      </c>
      <c r="O73" s="178">
        <f t="shared" si="4"/>
        <v>0.26704662798536988</v>
      </c>
    </row>
    <row r="74" spans="1:16" s="57" customFormat="1" ht="45" customHeight="1" x14ac:dyDescent="0.3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3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354990476</v>
      </c>
      <c r="K75" s="28"/>
      <c r="L75" s="28"/>
      <c r="M75" s="29">
        <v>354990476</v>
      </c>
      <c r="O75" s="178">
        <f t="shared" si="4"/>
        <v>0.61071692061069327</v>
      </c>
    </row>
    <row r="76" spans="1:16" s="57" customFormat="1" ht="45.75" customHeight="1" x14ac:dyDescent="0.3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2024646086</v>
      </c>
      <c r="K76" s="199">
        <v>0</v>
      </c>
      <c r="L76" s="199">
        <v>0</v>
      </c>
      <c r="M76" s="200">
        <f>+M77</f>
        <v>2024646086</v>
      </c>
      <c r="O76" s="178">
        <f>+M76/F76</f>
        <v>0.54810778969887219</v>
      </c>
    </row>
    <row r="77" spans="1:16" s="57" customFormat="1" ht="45.75" customHeight="1" x14ac:dyDescent="0.3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2024646086</v>
      </c>
      <c r="K77" s="199">
        <v>0</v>
      </c>
      <c r="L77" s="199">
        <v>0</v>
      </c>
      <c r="M77" s="200">
        <f>+M78</f>
        <v>2024646086</v>
      </c>
      <c r="O77" s="178">
        <f>+M77/F77</f>
        <v>0.54810778969887219</v>
      </c>
    </row>
    <row r="78" spans="1:16" s="57" customFormat="1" ht="48.75" customHeight="1" thickBot="1" x14ac:dyDescent="0.35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2024646086</v>
      </c>
      <c r="K78" s="146"/>
      <c r="L78" s="146"/>
      <c r="M78" s="147">
        <v>2024646086</v>
      </c>
      <c r="O78" s="178">
        <f>+M78/F78</f>
        <v>0.54810778969887219</v>
      </c>
    </row>
    <row r="79" spans="1:16" ht="16.2" thickBot="1" x14ac:dyDescent="0.35">
      <c r="A79" s="2001" t="s">
        <v>219</v>
      </c>
      <c r="B79" s="2002"/>
      <c r="C79" s="2002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5351655308.3899994</v>
      </c>
      <c r="K79" s="184">
        <f>+K12+K48</f>
        <v>0</v>
      </c>
      <c r="L79" s="184">
        <f>+L12+L48</f>
        <v>0</v>
      </c>
      <c r="M79" s="204">
        <f>+M12+M48</f>
        <v>5351655308.3899994</v>
      </c>
      <c r="O79" s="178">
        <f>+M79/F79</f>
        <v>0.42158204056488302</v>
      </c>
    </row>
    <row r="80" spans="1:16" x14ac:dyDescent="0.3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3">
      <c r="A81" s="2"/>
      <c r="D81" s="3"/>
      <c r="E81" s="4"/>
      <c r="G81" s="5"/>
      <c r="M81" s="5"/>
    </row>
    <row r="82" spans="1:14" x14ac:dyDescent="0.3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3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3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3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3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3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3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3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3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3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5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3" orientation="landscape" horizontalDpi="4294967293" verticalDpi="0" r:id="rId1"/>
  <rowBreaks count="1" manualBreakCount="1">
    <brk id="56" max="1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7" zoomScaleNormal="87" workbookViewId="0">
      <selection activeCell="F11" sqref="F11"/>
    </sheetView>
  </sheetViews>
  <sheetFormatPr baseColWidth="10" defaultRowHeight="14.4" x14ac:dyDescent="0.3"/>
  <cols>
    <col min="1" max="1" width="13.5546875" style="294" customWidth="1"/>
    <col min="2" max="2" width="6.6640625" style="294" customWidth="1"/>
    <col min="3" max="3" width="49.88671875" style="294" customWidth="1"/>
    <col min="4" max="4" width="20.6640625" style="294" customWidth="1"/>
    <col min="5" max="5" width="18.5546875" style="295" customWidth="1"/>
    <col min="6" max="6" width="21.33203125" style="296" customWidth="1"/>
    <col min="7" max="7" width="17.88671875" style="296" hidden="1" customWidth="1"/>
    <col min="8" max="8" width="21" style="296" hidden="1" customWidth="1"/>
    <col min="9" max="9" width="1.109375" style="296" hidden="1" customWidth="1"/>
    <col min="10" max="10" width="20" style="296" customWidth="1"/>
    <col min="11" max="12" width="17.44140625" style="296" hidden="1" customWidth="1"/>
    <col min="13" max="13" width="23.5546875" style="296" customWidth="1"/>
    <col min="14" max="14" width="2.6640625" style="294" customWidth="1"/>
    <col min="15" max="15" width="19.5546875" style="294" hidden="1" customWidth="1"/>
    <col min="16" max="16" width="15.44140625" style="294" hidden="1" customWidth="1"/>
    <col min="17" max="34" width="0" style="294" hidden="1" customWidth="1"/>
    <col min="35" max="256" width="11.44140625" style="294"/>
    <col min="257" max="257" width="13.5546875" style="294" customWidth="1"/>
    <col min="258" max="258" width="6.6640625" style="294" customWidth="1"/>
    <col min="259" max="259" width="49.88671875" style="294" customWidth="1"/>
    <col min="260" max="260" width="20.6640625" style="294" customWidth="1"/>
    <col min="261" max="261" width="18.5546875" style="294" customWidth="1"/>
    <col min="262" max="262" width="21.33203125" style="294" customWidth="1"/>
    <col min="263" max="265" width="0" style="294" hidden="1" customWidth="1"/>
    <col min="266" max="266" width="20" style="294" customWidth="1"/>
    <col min="267" max="268" width="0" style="294" hidden="1" customWidth="1"/>
    <col min="269" max="269" width="23.5546875" style="294" customWidth="1"/>
    <col min="270" max="270" width="2.6640625" style="294" customWidth="1"/>
    <col min="271" max="290" width="0" style="294" hidden="1" customWidth="1"/>
    <col min="291" max="512" width="11.44140625" style="294"/>
    <col min="513" max="513" width="13.5546875" style="294" customWidth="1"/>
    <col min="514" max="514" width="6.6640625" style="294" customWidth="1"/>
    <col min="515" max="515" width="49.88671875" style="294" customWidth="1"/>
    <col min="516" max="516" width="20.6640625" style="294" customWidth="1"/>
    <col min="517" max="517" width="18.5546875" style="294" customWidth="1"/>
    <col min="518" max="518" width="21.33203125" style="294" customWidth="1"/>
    <col min="519" max="521" width="0" style="294" hidden="1" customWidth="1"/>
    <col min="522" max="522" width="20" style="294" customWidth="1"/>
    <col min="523" max="524" width="0" style="294" hidden="1" customWidth="1"/>
    <col min="525" max="525" width="23.5546875" style="294" customWidth="1"/>
    <col min="526" max="526" width="2.6640625" style="294" customWidth="1"/>
    <col min="527" max="546" width="0" style="294" hidden="1" customWidth="1"/>
    <col min="547" max="768" width="11.44140625" style="294"/>
    <col min="769" max="769" width="13.5546875" style="294" customWidth="1"/>
    <col min="770" max="770" width="6.6640625" style="294" customWidth="1"/>
    <col min="771" max="771" width="49.88671875" style="294" customWidth="1"/>
    <col min="772" max="772" width="20.6640625" style="294" customWidth="1"/>
    <col min="773" max="773" width="18.5546875" style="294" customWidth="1"/>
    <col min="774" max="774" width="21.33203125" style="294" customWidth="1"/>
    <col min="775" max="777" width="0" style="294" hidden="1" customWidth="1"/>
    <col min="778" max="778" width="20" style="294" customWidth="1"/>
    <col min="779" max="780" width="0" style="294" hidden="1" customWidth="1"/>
    <col min="781" max="781" width="23.5546875" style="294" customWidth="1"/>
    <col min="782" max="782" width="2.6640625" style="294" customWidth="1"/>
    <col min="783" max="802" width="0" style="294" hidden="1" customWidth="1"/>
    <col min="803" max="1024" width="11.44140625" style="294"/>
    <col min="1025" max="1025" width="13.5546875" style="294" customWidth="1"/>
    <col min="1026" max="1026" width="6.6640625" style="294" customWidth="1"/>
    <col min="1027" max="1027" width="49.88671875" style="294" customWidth="1"/>
    <col min="1028" max="1028" width="20.6640625" style="294" customWidth="1"/>
    <col min="1029" max="1029" width="18.5546875" style="294" customWidth="1"/>
    <col min="1030" max="1030" width="21.33203125" style="294" customWidth="1"/>
    <col min="1031" max="1033" width="0" style="294" hidden="1" customWidth="1"/>
    <col min="1034" max="1034" width="20" style="294" customWidth="1"/>
    <col min="1035" max="1036" width="0" style="294" hidden="1" customWidth="1"/>
    <col min="1037" max="1037" width="23.5546875" style="294" customWidth="1"/>
    <col min="1038" max="1038" width="2.6640625" style="294" customWidth="1"/>
    <col min="1039" max="1058" width="0" style="294" hidden="1" customWidth="1"/>
    <col min="1059" max="1280" width="11.44140625" style="294"/>
    <col min="1281" max="1281" width="13.5546875" style="294" customWidth="1"/>
    <col min="1282" max="1282" width="6.6640625" style="294" customWidth="1"/>
    <col min="1283" max="1283" width="49.88671875" style="294" customWidth="1"/>
    <col min="1284" max="1284" width="20.6640625" style="294" customWidth="1"/>
    <col min="1285" max="1285" width="18.5546875" style="294" customWidth="1"/>
    <col min="1286" max="1286" width="21.33203125" style="294" customWidth="1"/>
    <col min="1287" max="1289" width="0" style="294" hidden="1" customWidth="1"/>
    <col min="1290" max="1290" width="20" style="294" customWidth="1"/>
    <col min="1291" max="1292" width="0" style="294" hidden="1" customWidth="1"/>
    <col min="1293" max="1293" width="23.5546875" style="294" customWidth="1"/>
    <col min="1294" max="1294" width="2.6640625" style="294" customWidth="1"/>
    <col min="1295" max="1314" width="0" style="294" hidden="1" customWidth="1"/>
    <col min="1315" max="1536" width="11.44140625" style="294"/>
    <col min="1537" max="1537" width="13.5546875" style="294" customWidth="1"/>
    <col min="1538" max="1538" width="6.6640625" style="294" customWidth="1"/>
    <col min="1539" max="1539" width="49.88671875" style="294" customWidth="1"/>
    <col min="1540" max="1540" width="20.6640625" style="294" customWidth="1"/>
    <col min="1541" max="1541" width="18.5546875" style="294" customWidth="1"/>
    <col min="1542" max="1542" width="21.33203125" style="294" customWidth="1"/>
    <col min="1543" max="1545" width="0" style="294" hidden="1" customWidth="1"/>
    <col min="1546" max="1546" width="20" style="294" customWidth="1"/>
    <col min="1547" max="1548" width="0" style="294" hidden="1" customWidth="1"/>
    <col min="1549" max="1549" width="23.5546875" style="294" customWidth="1"/>
    <col min="1550" max="1550" width="2.6640625" style="294" customWidth="1"/>
    <col min="1551" max="1570" width="0" style="294" hidden="1" customWidth="1"/>
    <col min="1571" max="1792" width="11.44140625" style="294"/>
    <col min="1793" max="1793" width="13.5546875" style="294" customWidth="1"/>
    <col min="1794" max="1794" width="6.6640625" style="294" customWidth="1"/>
    <col min="1795" max="1795" width="49.88671875" style="294" customWidth="1"/>
    <col min="1796" max="1796" width="20.6640625" style="294" customWidth="1"/>
    <col min="1797" max="1797" width="18.5546875" style="294" customWidth="1"/>
    <col min="1798" max="1798" width="21.33203125" style="294" customWidth="1"/>
    <col min="1799" max="1801" width="0" style="294" hidden="1" customWidth="1"/>
    <col min="1802" max="1802" width="20" style="294" customWidth="1"/>
    <col min="1803" max="1804" width="0" style="294" hidden="1" customWidth="1"/>
    <col min="1805" max="1805" width="23.5546875" style="294" customWidth="1"/>
    <col min="1806" max="1806" width="2.6640625" style="294" customWidth="1"/>
    <col min="1807" max="1826" width="0" style="294" hidden="1" customWidth="1"/>
    <col min="1827" max="2048" width="11.44140625" style="294"/>
    <col min="2049" max="2049" width="13.5546875" style="294" customWidth="1"/>
    <col min="2050" max="2050" width="6.6640625" style="294" customWidth="1"/>
    <col min="2051" max="2051" width="49.88671875" style="294" customWidth="1"/>
    <col min="2052" max="2052" width="20.6640625" style="294" customWidth="1"/>
    <col min="2053" max="2053" width="18.5546875" style="294" customWidth="1"/>
    <col min="2054" max="2054" width="21.33203125" style="294" customWidth="1"/>
    <col min="2055" max="2057" width="0" style="294" hidden="1" customWidth="1"/>
    <col min="2058" max="2058" width="20" style="294" customWidth="1"/>
    <col min="2059" max="2060" width="0" style="294" hidden="1" customWidth="1"/>
    <col min="2061" max="2061" width="23.5546875" style="294" customWidth="1"/>
    <col min="2062" max="2062" width="2.6640625" style="294" customWidth="1"/>
    <col min="2063" max="2082" width="0" style="294" hidden="1" customWidth="1"/>
    <col min="2083" max="2304" width="11.44140625" style="294"/>
    <col min="2305" max="2305" width="13.5546875" style="294" customWidth="1"/>
    <col min="2306" max="2306" width="6.6640625" style="294" customWidth="1"/>
    <col min="2307" max="2307" width="49.88671875" style="294" customWidth="1"/>
    <col min="2308" max="2308" width="20.6640625" style="294" customWidth="1"/>
    <col min="2309" max="2309" width="18.5546875" style="294" customWidth="1"/>
    <col min="2310" max="2310" width="21.33203125" style="294" customWidth="1"/>
    <col min="2311" max="2313" width="0" style="294" hidden="1" customWidth="1"/>
    <col min="2314" max="2314" width="20" style="294" customWidth="1"/>
    <col min="2315" max="2316" width="0" style="294" hidden="1" customWidth="1"/>
    <col min="2317" max="2317" width="23.5546875" style="294" customWidth="1"/>
    <col min="2318" max="2318" width="2.6640625" style="294" customWidth="1"/>
    <col min="2319" max="2338" width="0" style="294" hidden="1" customWidth="1"/>
    <col min="2339" max="2560" width="11.44140625" style="294"/>
    <col min="2561" max="2561" width="13.5546875" style="294" customWidth="1"/>
    <col min="2562" max="2562" width="6.6640625" style="294" customWidth="1"/>
    <col min="2563" max="2563" width="49.88671875" style="294" customWidth="1"/>
    <col min="2564" max="2564" width="20.6640625" style="294" customWidth="1"/>
    <col min="2565" max="2565" width="18.5546875" style="294" customWidth="1"/>
    <col min="2566" max="2566" width="21.33203125" style="294" customWidth="1"/>
    <col min="2567" max="2569" width="0" style="294" hidden="1" customWidth="1"/>
    <col min="2570" max="2570" width="20" style="294" customWidth="1"/>
    <col min="2571" max="2572" width="0" style="294" hidden="1" customWidth="1"/>
    <col min="2573" max="2573" width="23.5546875" style="294" customWidth="1"/>
    <col min="2574" max="2574" width="2.6640625" style="294" customWidth="1"/>
    <col min="2575" max="2594" width="0" style="294" hidden="1" customWidth="1"/>
    <col min="2595" max="2816" width="11.44140625" style="294"/>
    <col min="2817" max="2817" width="13.5546875" style="294" customWidth="1"/>
    <col min="2818" max="2818" width="6.6640625" style="294" customWidth="1"/>
    <col min="2819" max="2819" width="49.88671875" style="294" customWidth="1"/>
    <col min="2820" max="2820" width="20.6640625" style="294" customWidth="1"/>
    <col min="2821" max="2821" width="18.5546875" style="294" customWidth="1"/>
    <col min="2822" max="2822" width="21.33203125" style="294" customWidth="1"/>
    <col min="2823" max="2825" width="0" style="294" hidden="1" customWidth="1"/>
    <col min="2826" max="2826" width="20" style="294" customWidth="1"/>
    <col min="2827" max="2828" width="0" style="294" hidden="1" customWidth="1"/>
    <col min="2829" max="2829" width="23.5546875" style="294" customWidth="1"/>
    <col min="2830" max="2830" width="2.6640625" style="294" customWidth="1"/>
    <col min="2831" max="2850" width="0" style="294" hidden="1" customWidth="1"/>
    <col min="2851" max="3072" width="11.44140625" style="294"/>
    <col min="3073" max="3073" width="13.5546875" style="294" customWidth="1"/>
    <col min="3074" max="3074" width="6.6640625" style="294" customWidth="1"/>
    <col min="3075" max="3075" width="49.88671875" style="294" customWidth="1"/>
    <col min="3076" max="3076" width="20.6640625" style="294" customWidth="1"/>
    <col min="3077" max="3077" width="18.5546875" style="294" customWidth="1"/>
    <col min="3078" max="3078" width="21.33203125" style="294" customWidth="1"/>
    <col min="3079" max="3081" width="0" style="294" hidden="1" customWidth="1"/>
    <col min="3082" max="3082" width="20" style="294" customWidth="1"/>
    <col min="3083" max="3084" width="0" style="294" hidden="1" customWidth="1"/>
    <col min="3085" max="3085" width="23.5546875" style="294" customWidth="1"/>
    <col min="3086" max="3086" width="2.6640625" style="294" customWidth="1"/>
    <col min="3087" max="3106" width="0" style="294" hidden="1" customWidth="1"/>
    <col min="3107" max="3328" width="11.44140625" style="294"/>
    <col min="3329" max="3329" width="13.5546875" style="294" customWidth="1"/>
    <col min="3330" max="3330" width="6.6640625" style="294" customWidth="1"/>
    <col min="3331" max="3331" width="49.88671875" style="294" customWidth="1"/>
    <col min="3332" max="3332" width="20.6640625" style="294" customWidth="1"/>
    <col min="3333" max="3333" width="18.5546875" style="294" customWidth="1"/>
    <col min="3334" max="3334" width="21.33203125" style="294" customWidth="1"/>
    <col min="3335" max="3337" width="0" style="294" hidden="1" customWidth="1"/>
    <col min="3338" max="3338" width="20" style="294" customWidth="1"/>
    <col min="3339" max="3340" width="0" style="294" hidden="1" customWidth="1"/>
    <col min="3341" max="3341" width="23.5546875" style="294" customWidth="1"/>
    <col min="3342" max="3342" width="2.6640625" style="294" customWidth="1"/>
    <col min="3343" max="3362" width="0" style="294" hidden="1" customWidth="1"/>
    <col min="3363" max="3584" width="11.44140625" style="294"/>
    <col min="3585" max="3585" width="13.5546875" style="294" customWidth="1"/>
    <col min="3586" max="3586" width="6.6640625" style="294" customWidth="1"/>
    <col min="3587" max="3587" width="49.88671875" style="294" customWidth="1"/>
    <col min="3588" max="3588" width="20.6640625" style="294" customWidth="1"/>
    <col min="3589" max="3589" width="18.5546875" style="294" customWidth="1"/>
    <col min="3590" max="3590" width="21.33203125" style="294" customWidth="1"/>
    <col min="3591" max="3593" width="0" style="294" hidden="1" customWidth="1"/>
    <col min="3594" max="3594" width="20" style="294" customWidth="1"/>
    <col min="3595" max="3596" width="0" style="294" hidden="1" customWidth="1"/>
    <col min="3597" max="3597" width="23.5546875" style="294" customWidth="1"/>
    <col min="3598" max="3598" width="2.6640625" style="294" customWidth="1"/>
    <col min="3599" max="3618" width="0" style="294" hidden="1" customWidth="1"/>
    <col min="3619" max="3840" width="11.44140625" style="294"/>
    <col min="3841" max="3841" width="13.5546875" style="294" customWidth="1"/>
    <col min="3842" max="3842" width="6.6640625" style="294" customWidth="1"/>
    <col min="3843" max="3843" width="49.88671875" style="294" customWidth="1"/>
    <col min="3844" max="3844" width="20.6640625" style="294" customWidth="1"/>
    <col min="3845" max="3845" width="18.5546875" style="294" customWidth="1"/>
    <col min="3846" max="3846" width="21.33203125" style="294" customWidth="1"/>
    <col min="3847" max="3849" width="0" style="294" hidden="1" customWidth="1"/>
    <col min="3850" max="3850" width="20" style="294" customWidth="1"/>
    <col min="3851" max="3852" width="0" style="294" hidden="1" customWidth="1"/>
    <col min="3853" max="3853" width="23.5546875" style="294" customWidth="1"/>
    <col min="3854" max="3854" width="2.6640625" style="294" customWidth="1"/>
    <col min="3855" max="3874" width="0" style="294" hidden="1" customWidth="1"/>
    <col min="3875" max="4096" width="11.44140625" style="294"/>
    <col min="4097" max="4097" width="13.5546875" style="294" customWidth="1"/>
    <col min="4098" max="4098" width="6.6640625" style="294" customWidth="1"/>
    <col min="4099" max="4099" width="49.88671875" style="294" customWidth="1"/>
    <col min="4100" max="4100" width="20.6640625" style="294" customWidth="1"/>
    <col min="4101" max="4101" width="18.5546875" style="294" customWidth="1"/>
    <col min="4102" max="4102" width="21.33203125" style="294" customWidth="1"/>
    <col min="4103" max="4105" width="0" style="294" hidden="1" customWidth="1"/>
    <col min="4106" max="4106" width="20" style="294" customWidth="1"/>
    <col min="4107" max="4108" width="0" style="294" hidden="1" customWidth="1"/>
    <col min="4109" max="4109" width="23.5546875" style="294" customWidth="1"/>
    <col min="4110" max="4110" width="2.6640625" style="294" customWidth="1"/>
    <col min="4111" max="4130" width="0" style="294" hidden="1" customWidth="1"/>
    <col min="4131" max="4352" width="11.44140625" style="294"/>
    <col min="4353" max="4353" width="13.5546875" style="294" customWidth="1"/>
    <col min="4354" max="4354" width="6.6640625" style="294" customWidth="1"/>
    <col min="4355" max="4355" width="49.88671875" style="294" customWidth="1"/>
    <col min="4356" max="4356" width="20.6640625" style="294" customWidth="1"/>
    <col min="4357" max="4357" width="18.5546875" style="294" customWidth="1"/>
    <col min="4358" max="4358" width="21.33203125" style="294" customWidth="1"/>
    <col min="4359" max="4361" width="0" style="294" hidden="1" customWidth="1"/>
    <col min="4362" max="4362" width="20" style="294" customWidth="1"/>
    <col min="4363" max="4364" width="0" style="294" hidden="1" customWidth="1"/>
    <col min="4365" max="4365" width="23.5546875" style="294" customWidth="1"/>
    <col min="4366" max="4366" width="2.6640625" style="294" customWidth="1"/>
    <col min="4367" max="4386" width="0" style="294" hidden="1" customWidth="1"/>
    <col min="4387" max="4608" width="11.44140625" style="294"/>
    <col min="4609" max="4609" width="13.5546875" style="294" customWidth="1"/>
    <col min="4610" max="4610" width="6.6640625" style="294" customWidth="1"/>
    <col min="4611" max="4611" width="49.88671875" style="294" customWidth="1"/>
    <col min="4612" max="4612" width="20.6640625" style="294" customWidth="1"/>
    <col min="4613" max="4613" width="18.5546875" style="294" customWidth="1"/>
    <col min="4614" max="4614" width="21.33203125" style="294" customWidth="1"/>
    <col min="4615" max="4617" width="0" style="294" hidden="1" customWidth="1"/>
    <col min="4618" max="4618" width="20" style="294" customWidth="1"/>
    <col min="4619" max="4620" width="0" style="294" hidden="1" customWidth="1"/>
    <col min="4621" max="4621" width="23.5546875" style="294" customWidth="1"/>
    <col min="4622" max="4622" width="2.6640625" style="294" customWidth="1"/>
    <col min="4623" max="4642" width="0" style="294" hidden="1" customWidth="1"/>
    <col min="4643" max="4864" width="11.44140625" style="294"/>
    <col min="4865" max="4865" width="13.5546875" style="294" customWidth="1"/>
    <col min="4866" max="4866" width="6.6640625" style="294" customWidth="1"/>
    <col min="4867" max="4867" width="49.88671875" style="294" customWidth="1"/>
    <col min="4868" max="4868" width="20.6640625" style="294" customWidth="1"/>
    <col min="4869" max="4869" width="18.5546875" style="294" customWidth="1"/>
    <col min="4870" max="4870" width="21.33203125" style="294" customWidth="1"/>
    <col min="4871" max="4873" width="0" style="294" hidden="1" customWidth="1"/>
    <col min="4874" max="4874" width="20" style="294" customWidth="1"/>
    <col min="4875" max="4876" width="0" style="294" hidden="1" customWidth="1"/>
    <col min="4877" max="4877" width="23.5546875" style="294" customWidth="1"/>
    <col min="4878" max="4878" width="2.6640625" style="294" customWidth="1"/>
    <col min="4879" max="4898" width="0" style="294" hidden="1" customWidth="1"/>
    <col min="4899" max="5120" width="11.44140625" style="294"/>
    <col min="5121" max="5121" width="13.5546875" style="294" customWidth="1"/>
    <col min="5122" max="5122" width="6.6640625" style="294" customWidth="1"/>
    <col min="5123" max="5123" width="49.88671875" style="294" customWidth="1"/>
    <col min="5124" max="5124" width="20.6640625" style="294" customWidth="1"/>
    <col min="5125" max="5125" width="18.5546875" style="294" customWidth="1"/>
    <col min="5126" max="5126" width="21.33203125" style="294" customWidth="1"/>
    <col min="5127" max="5129" width="0" style="294" hidden="1" customWidth="1"/>
    <col min="5130" max="5130" width="20" style="294" customWidth="1"/>
    <col min="5131" max="5132" width="0" style="294" hidden="1" customWidth="1"/>
    <col min="5133" max="5133" width="23.5546875" style="294" customWidth="1"/>
    <col min="5134" max="5134" width="2.6640625" style="294" customWidth="1"/>
    <col min="5135" max="5154" width="0" style="294" hidden="1" customWidth="1"/>
    <col min="5155" max="5376" width="11.44140625" style="294"/>
    <col min="5377" max="5377" width="13.5546875" style="294" customWidth="1"/>
    <col min="5378" max="5378" width="6.6640625" style="294" customWidth="1"/>
    <col min="5379" max="5379" width="49.88671875" style="294" customWidth="1"/>
    <col min="5380" max="5380" width="20.6640625" style="294" customWidth="1"/>
    <col min="5381" max="5381" width="18.5546875" style="294" customWidth="1"/>
    <col min="5382" max="5382" width="21.33203125" style="294" customWidth="1"/>
    <col min="5383" max="5385" width="0" style="294" hidden="1" customWidth="1"/>
    <col min="5386" max="5386" width="20" style="294" customWidth="1"/>
    <col min="5387" max="5388" width="0" style="294" hidden="1" customWidth="1"/>
    <col min="5389" max="5389" width="23.5546875" style="294" customWidth="1"/>
    <col min="5390" max="5390" width="2.6640625" style="294" customWidth="1"/>
    <col min="5391" max="5410" width="0" style="294" hidden="1" customWidth="1"/>
    <col min="5411" max="5632" width="11.44140625" style="294"/>
    <col min="5633" max="5633" width="13.5546875" style="294" customWidth="1"/>
    <col min="5634" max="5634" width="6.6640625" style="294" customWidth="1"/>
    <col min="5635" max="5635" width="49.88671875" style="294" customWidth="1"/>
    <col min="5636" max="5636" width="20.6640625" style="294" customWidth="1"/>
    <col min="5637" max="5637" width="18.5546875" style="294" customWidth="1"/>
    <col min="5638" max="5638" width="21.33203125" style="294" customWidth="1"/>
    <col min="5639" max="5641" width="0" style="294" hidden="1" customWidth="1"/>
    <col min="5642" max="5642" width="20" style="294" customWidth="1"/>
    <col min="5643" max="5644" width="0" style="294" hidden="1" customWidth="1"/>
    <col min="5645" max="5645" width="23.5546875" style="294" customWidth="1"/>
    <col min="5646" max="5646" width="2.6640625" style="294" customWidth="1"/>
    <col min="5647" max="5666" width="0" style="294" hidden="1" customWidth="1"/>
    <col min="5667" max="5888" width="11.44140625" style="294"/>
    <col min="5889" max="5889" width="13.5546875" style="294" customWidth="1"/>
    <col min="5890" max="5890" width="6.6640625" style="294" customWidth="1"/>
    <col min="5891" max="5891" width="49.88671875" style="294" customWidth="1"/>
    <col min="5892" max="5892" width="20.6640625" style="294" customWidth="1"/>
    <col min="5893" max="5893" width="18.5546875" style="294" customWidth="1"/>
    <col min="5894" max="5894" width="21.33203125" style="294" customWidth="1"/>
    <col min="5895" max="5897" width="0" style="294" hidden="1" customWidth="1"/>
    <col min="5898" max="5898" width="20" style="294" customWidth="1"/>
    <col min="5899" max="5900" width="0" style="294" hidden="1" customWidth="1"/>
    <col min="5901" max="5901" width="23.5546875" style="294" customWidth="1"/>
    <col min="5902" max="5902" width="2.6640625" style="294" customWidth="1"/>
    <col min="5903" max="5922" width="0" style="294" hidden="1" customWidth="1"/>
    <col min="5923" max="6144" width="11.44140625" style="294"/>
    <col min="6145" max="6145" width="13.5546875" style="294" customWidth="1"/>
    <col min="6146" max="6146" width="6.6640625" style="294" customWidth="1"/>
    <col min="6147" max="6147" width="49.88671875" style="294" customWidth="1"/>
    <col min="6148" max="6148" width="20.6640625" style="294" customWidth="1"/>
    <col min="6149" max="6149" width="18.5546875" style="294" customWidth="1"/>
    <col min="6150" max="6150" width="21.33203125" style="294" customWidth="1"/>
    <col min="6151" max="6153" width="0" style="294" hidden="1" customWidth="1"/>
    <col min="6154" max="6154" width="20" style="294" customWidth="1"/>
    <col min="6155" max="6156" width="0" style="294" hidden="1" customWidth="1"/>
    <col min="6157" max="6157" width="23.5546875" style="294" customWidth="1"/>
    <col min="6158" max="6158" width="2.6640625" style="294" customWidth="1"/>
    <col min="6159" max="6178" width="0" style="294" hidden="1" customWidth="1"/>
    <col min="6179" max="6400" width="11.44140625" style="294"/>
    <col min="6401" max="6401" width="13.5546875" style="294" customWidth="1"/>
    <col min="6402" max="6402" width="6.6640625" style="294" customWidth="1"/>
    <col min="6403" max="6403" width="49.88671875" style="294" customWidth="1"/>
    <col min="6404" max="6404" width="20.6640625" style="294" customWidth="1"/>
    <col min="6405" max="6405" width="18.5546875" style="294" customWidth="1"/>
    <col min="6406" max="6406" width="21.33203125" style="294" customWidth="1"/>
    <col min="6407" max="6409" width="0" style="294" hidden="1" customWidth="1"/>
    <col min="6410" max="6410" width="20" style="294" customWidth="1"/>
    <col min="6411" max="6412" width="0" style="294" hidden="1" customWidth="1"/>
    <col min="6413" max="6413" width="23.5546875" style="294" customWidth="1"/>
    <col min="6414" max="6414" width="2.6640625" style="294" customWidth="1"/>
    <col min="6415" max="6434" width="0" style="294" hidden="1" customWidth="1"/>
    <col min="6435" max="6656" width="11.44140625" style="294"/>
    <col min="6657" max="6657" width="13.5546875" style="294" customWidth="1"/>
    <col min="6658" max="6658" width="6.6640625" style="294" customWidth="1"/>
    <col min="6659" max="6659" width="49.88671875" style="294" customWidth="1"/>
    <col min="6660" max="6660" width="20.6640625" style="294" customWidth="1"/>
    <col min="6661" max="6661" width="18.5546875" style="294" customWidth="1"/>
    <col min="6662" max="6662" width="21.33203125" style="294" customWidth="1"/>
    <col min="6663" max="6665" width="0" style="294" hidden="1" customWidth="1"/>
    <col min="6666" max="6666" width="20" style="294" customWidth="1"/>
    <col min="6667" max="6668" width="0" style="294" hidden="1" customWidth="1"/>
    <col min="6669" max="6669" width="23.5546875" style="294" customWidth="1"/>
    <col min="6670" max="6670" width="2.6640625" style="294" customWidth="1"/>
    <col min="6671" max="6690" width="0" style="294" hidden="1" customWidth="1"/>
    <col min="6691" max="6912" width="11.44140625" style="294"/>
    <col min="6913" max="6913" width="13.5546875" style="294" customWidth="1"/>
    <col min="6914" max="6914" width="6.6640625" style="294" customWidth="1"/>
    <col min="6915" max="6915" width="49.88671875" style="294" customWidth="1"/>
    <col min="6916" max="6916" width="20.6640625" style="294" customWidth="1"/>
    <col min="6917" max="6917" width="18.5546875" style="294" customWidth="1"/>
    <col min="6918" max="6918" width="21.33203125" style="294" customWidth="1"/>
    <col min="6919" max="6921" width="0" style="294" hidden="1" customWidth="1"/>
    <col min="6922" max="6922" width="20" style="294" customWidth="1"/>
    <col min="6923" max="6924" width="0" style="294" hidden="1" customWidth="1"/>
    <col min="6925" max="6925" width="23.5546875" style="294" customWidth="1"/>
    <col min="6926" max="6926" width="2.6640625" style="294" customWidth="1"/>
    <col min="6927" max="6946" width="0" style="294" hidden="1" customWidth="1"/>
    <col min="6947" max="7168" width="11.44140625" style="294"/>
    <col min="7169" max="7169" width="13.5546875" style="294" customWidth="1"/>
    <col min="7170" max="7170" width="6.6640625" style="294" customWidth="1"/>
    <col min="7171" max="7171" width="49.88671875" style="294" customWidth="1"/>
    <col min="7172" max="7172" width="20.6640625" style="294" customWidth="1"/>
    <col min="7173" max="7173" width="18.5546875" style="294" customWidth="1"/>
    <col min="7174" max="7174" width="21.33203125" style="294" customWidth="1"/>
    <col min="7175" max="7177" width="0" style="294" hidden="1" customWidth="1"/>
    <col min="7178" max="7178" width="20" style="294" customWidth="1"/>
    <col min="7179" max="7180" width="0" style="294" hidden="1" customWidth="1"/>
    <col min="7181" max="7181" width="23.5546875" style="294" customWidth="1"/>
    <col min="7182" max="7182" width="2.6640625" style="294" customWidth="1"/>
    <col min="7183" max="7202" width="0" style="294" hidden="1" customWidth="1"/>
    <col min="7203" max="7424" width="11.44140625" style="294"/>
    <col min="7425" max="7425" width="13.5546875" style="294" customWidth="1"/>
    <col min="7426" max="7426" width="6.6640625" style="294" customWidth="1"/>
    <col min="7427" max="7427" width="49.88671875" style="294" customWidth="1"/>
    <col min="7428" max="7428" width="20.6640625" style="294" customWidth="1"/>
    <col min="7429" max="7429" width="18.5546875" style="294" customWidth="1"/>
    <col min="7430" max="7430" width="21.33203125" style="294" customWidth="1"/>
    <col min="7431" max="7433" width="0" style="294" hidden="1" customWidth="1"/>
    <col min="7434" max="7434" width="20" style="294" customWidth="1"/>
    <col min="7435" max="7436" width="0" style="294" hidden="1" customWidth="1"/>
    <col min="7437" max="7437" width="23.5546875" style="294" customWidth="1"/>
    <col min="7438" max="7438" width="2.6640625" style="294" customWidth="1"/>
    <col min="7439" max="7458" width="0" style="294" hidden="1" customWidth="1"/>
    <col min="7459" max="7680" width="11.44140625" style="294"/>
    <col min="7681" max="7681" width="13.5546875" style="294" customWidth="1"/>
    <col min="7682" max="7682" width="6.6640625" style="294" customWidth="1"/>
    <col min="7683" max="7683" width="49.88671875" style="294" customWidth="1"/>
    <col min="7684" max="7684" width="20.6640625" style="294" customWidth="1"/>
    <col min="7685" max="7685" width="18.5546875" style="294" customWidth="1"/>
    <col min="7686" max="7686" width="21.33203125" style="294" customWidth="1"/>
    <col min="7687" max="7689" width="0" style="294" hidden="1" customWidth="1"/>
    <col min="7690" max="7690" width="20" style="294" customWidth="1"/>
    <col min="7691" max="7692" width="0" style="294" hidden="1" customWidth="1"/>
    <col min="7693" max="7693" width="23.5546875" style="294" customWidth="1"/>
    <col min="7694" max="7694" width="2.6640625" style="294" customWidth="1"/>
    <col min="7695" max="7714" width="0" style="294" hidden="1" customWidth="1"/>
    <col min="7715" max="7936" width="11.44140625" style="294"/>
    <col min="7937" max="7937" width="13.5546875" style="294" customWidth="1"/>
    <col min="7938" max="7938" width="6.6640625" style="294" customWidth="1"/>
    <col min="7939" max="7939" width="49.88671875" style="294" customWidth="1"/>
    <col min="7940" max="7940" width="20.6640625" style="294" customWidth="1"/>
    <col min="7941" max="7941" width="18.5546875" style="294" customWidth="1"/>
    <col min="7942" max="7942" width="21.33203125" style="294" customWidth="1"/>
    <col min="7943" max="7945" width="0" style="294" hidden="1" customWidth="1"/>
    <col min="7946" max="7946" width="20" style="294" customWidth="1"/>
    <col min="7947" max="7948" width="0" style="294" hidden="1" customWidth="1"/>
    <col min="7949" max="7949" width="23.5546875" style="294" customWidth="1"/>
    <col min="7950" max="7950" width="2.6640625" style="294" customWidth="1"/>
    <col min="7951" max="7970" width="0" style="294" hidden="1" customWidth="1"/>
    <col min="7971" max="8192" width="11.44140625" style="294"/>
    <col min="8193" max="8193" width="13.5546875" style="294" customWidth="1"/>
    <col min="8194" max="8194" width="6.6640625" style="294" customWidth="1"/>
    <col min="8195" max="8195" width="49.88671875" style="294" customWidth="1"/>
    <col min="8196" max="8196" width="20.6640625" style="294" customWidth="1"/>
    <col min="8197" max="8197" width="18.5546875" style="294" customWidth="1"/>
    <col min="8198" max="8198" width="21.33203125" style="294" customWidth="1"/>
    <col min="8199" max="8201" width="0" style="294" hidden="1" customWidth="1"/>
    <col min="8202" max="8202" width="20" style="294" customWidth="1"/>
    <col min="8203" max="8204" width="0" style="294" hidden="1" customWidth="1"/>
    <col min="8205" max="8205" width="23.5546875" style="294" customWidth="1"/>
    <col min="8206" max="8206" width="2.6640625" style="294" customWidth="1"/>
    <col min="8207" max="8226" width="0" style="294" hidden="1" customWidth="1"/>
    <col min="8227" max="8448" width="11.44140625" style="294"/>
    <col min="8449" max="8449" width="13.5546875" style="294" customWidth="1"/>
    <col min="8450" max="8450" width="6.6640625" style="294" customWidth="1"/>
    <col min="8451" max="8451" width="49.88671875" style="294" customWidth="1"/>
    <col min="8452" max="8452" width="20.6640625" style="294" customWidth="1"/>
    <col min="8453" max="8453" width="18.5546875" style="294" customWidth="1"/>
    <col min="8454" max="8454" width="21.33203125" style="294" customWidth="1"/>
    <col min="8455" max="8457" width="0" style="294" hidden="1" customWidth="1"/>
    <col min="8458" max="8458" width="20" style="294" customWidth="1"/>
    <col min="8459" max="8460" width="0" style="294" hidden="1" customWidth="1"/>
    <col min="8461" max="8461" width="23.5546875" style="294" customWidth="1"/>
    <col min="8462" max="8462" width="2.6640625" style="294" customWidth="1"/>
    <col min="8463" max="8482" width="0" style="294" hidden="1" customWidth="1"/>
    <col min="8483" max="8704" width="11.44140625" style="294"/>
    <col min="8705" max="8705" width="13.5546875" style="294" customWidth="1"/>
    <col min="8706" max="8706" width="6.6640625" style="294" customWidth="1"/>
    <col min="8707" max="8707" width="49.88671875" style="294" customWidth="1"/>
    <col min="8708" max="8708" width="20.6640625" style="294" customWidth="1"/>
    <col min="8709" max="8709" width="18.5546875" style="294" customWidth="1"/>
    <col min="8710" max="8710" width="21.33203125" style="294" customWidth="1"/>
    <col min="8711" max="8713" width="0" style="294" hidden="1" customWidth="1"/>
    <col min="8714" max="8714" width="20" style="294" customWidth="1"/>
    <col min="8715" max="8716" width="0" style="294" hidden="1" customWidth="1"/>
    <col min="8717" max="8717" width="23.5546875" style="294" customWidth="1"/>
    <col min="8718" max="8718" width="2.6640625" style="294" customWidth="1"/>
    <col min="8719" max="8738" width="0" style="294" hidden="1" customWidth="1"/>
    <col min="8739" max="8960" width="11.44140625" style="294"/>
    <col min="8961" max="8961" width="13.5546875" style="294" customWidth="1"/>
    <col min="8962" max="8962" width="6.6640625" style="294" customWidth="1"/>
    <col min="8963" max="8963" width="49.88671875" style="294" customWidth="1"/>
    <col min="8964" max="8964" width="20.6640625" style="294" customWidth="1"/>
    <col min="8965" max="8965" width="18.5546875" style="294" customWidth="1"/>
    <col min="8966" max="8966" width="21.33203125" style="294" customWidth="1"/>
    <col min="8967" max="8969" width="0" style="294" hidden="1" customWidth="1"/>
    <col min="8970" max="8970" width="20" style="294" customWidth="1"/>
    <col min="8971" max="8972" width="0" style="294" hidden="1" customWidth="1"/>
    <col min="8973" max="8973" width="23.5546875" style="294" customWidth="1"/>
    <col min="8974" max="8974" width="2.6640625" style="294" customWidth="1"/>
    <col min="8975" max="8994" width="0" style="294" hidden="1" customWidth="1"/>
    <col min="8995" max="9216" width="11.44140625" style="294"/>
    <col min="9217" max="9217" width="13.5546875" style="294" customWidth="1"/>
    <col min="9218" max="9218" width="6.6640625" style="294" customWidth="1"/>
    <col min="9219" max="9219" width="49.88671875" style="294" customWidth="1"/>
    <col min="9220" max="9220" width="20.6640625" style="294" customWidth="1"/>
    <col min="9221" max="9221" width="18.5546875" style="294" customWidth="1"/>
    <col min="9222" max="9222" width="21.33203125" style="294" customWidth="1"/>
    <col min="9223" max="9225" width="0" style="294" hidden="1" customWidth="1"/>
    <col min="9226" max="9226" width="20" style="294" customWidth="1"/>
    <col min="9227" max="9228" width="0" style="294" hidden="1" customWidth="1"/>
    <col min="9229" max="9229" width="23.5546875" style="294" customWidth="1"/>
    <col min="9230" max="9230" width="2.6640625" style="294" customWidth="1"/>
    <col min="9231" max="9250" width="0" style="294" hidden="1" customWidth="1"/>
    <col min="9251" max="9472" width="11.44140625" style="294"/>
    <col min="9473" max="9473" width="13.5546875" style="294" customWidth="1"/>
    <col min="9474" max="9474" width="6.6640625" style="294" customWidth="1"/>
    <col min="9475" max="9475" width="49.88671875" style="294" customWidth="1"/>
    <col min="9476" max="9476" width="20.6640625" style="294" customWidth="1"/>
    <col min="9477" max="9477" width="18.5546875" style="294" customWidth="1"/>
    <col min="9478" max="9478" width="21.33203125" style="294" customWidth="1"/>
    <col min="9479" max="9481" width="0" style="294" hidden="1" customWidth="1"/>
    <col min="9482" max="9482" width="20" style="294" customWidth="1"/>
    <col min="9483" max="9484" width="0" style="294" hidden="1" customWidth="1"/>
    <col min="9485" max="9485" width="23.5546875" style="294" customWidth="1"/>
    <col min="9486" max="9486" width="2.6640625" style="294" customWidth="1"/>
    <col min="9487" max="9506" width="0" style="294" hidden="1" customWidth="1"/>
    <col min="9507" max="9728" width="11.44140625" style="294"/>
    <col min="9729" max="9729" width="13.5546875" style="294" customWidth="1"/>
    <col min="9730" max="9730" width="6.6640625" style="294" customWidth="1"/>
    <col min="9731" max="9731" width="49.88671875" style="294" customWidth="1"/>
    <col min="9732" max="9732" width="20.6640625" style="294" customWidth="1"/>
    <col min="9733" max="9733" width="18.5546875" style="294" customWidth="1"/>
    <col min="9734" max="9734" width="21.33203125" style="294" customWidth="1"/>
    <col min="9735" max="9737" width="0" style="294" hidden="1" customWidth="1"/>
    <col min="9738" max="9738" width="20" style="294" customWidth="1"/>
    <col min="9739" max="9740" width="0" style="294" hidden="1" customWidth="1"/>
    <col min="9741" max="9741" width="23.5546875" style="294" customWidth="1"/>
    <col min="9742" max="9742" width="2.6640625" style="294" customWidth="1"/>
    <col min="9743" max="9762" width="0" style="294" hidden="1" customWidth="1"/>
    <col min="9763" max="9984" width="11.44140625" style="294"/>
    <col min="9985" max="9985" width="13.5546875" style="294" customWidth="1"/>
    <col min="9986" max="9986" width="6.6640625" style="294" customWidth="1"/>
    <col min="9987" max="9987" width="49.88671875" style="294" customWidth="1"/>
    <col min="9988" max="9988" width="20.6640625" style="294" customWidth="1"/>
    <col min="9989" max="9989" width="18.5546875" style="294" customWidth="1"/>
    <col min="9990" max="9990" width="21.33203125" style="294" customWidth="1"/>
    <col min="9991" max="9993" width="0" style="294" hidden="1" customWidth="1"/>
    <col min="9994" max="9994" width="20" style="294" customWidth="1"/>
    <col min="9995" max="9996" width="0" style="294" hidden="1" customWidth="1"/>
    <col min="9997" max="9997" width="23.5546875" style="294" customWidth="1"/>
    <col min="9998" max="9998" width="2.6640625" style="294" customWidth="1"/>
    <col min="9999" max="10018" width="0" style="294" hidden="1" customWidth="1"/>
    <col min="10019" max="10240" width="11.44140625" style="294"/>
    <col min="10241" max="10241" width="13.5546875" style="294" customWidth="1"/>
    <col min="10242" max="10242" width="6.6640625" style="294" customWidth="1"/>
    <col min="10243" max="10243" width="49.88671875" style="294" customWidth="1"/>
    <col min="10244" max="10244" width="20.6640625" style="294" customWidth="1"/>
    <col min="10245" max="10245" width="18.5546875" style="294" customWidth="1"/>
    <col min="10246" max="10246" width="21.33203125" style="294" customWidth="1"/>
    <col min="10247" max="10249" width="0" style="294" hidden="1" customWidth="1"/>
    <col min="10250" max="10250" width="20" style="294" customWidth="1"/>
    <col min="10251" max="10252" width="0" style="294" hidden="1" customWidth="1"/>
    <col min="10253" max="10253" width="23.5546875" style="294" customWidth="1"/>
    <col min="10254" max="10254" width="2.6640625" style="294" customWidth="1"/>
    <col min="10255" max="10274" width="0" style="294" hidden="1" customWidth="1"/>
    <col min="10275" max="10496" width="11.44140625" style="294"/>
    <col min="10497" max="10497" width="13.5546875" style="294" customWidth="1"/>
    <col min="10498" max="10498" width="6.6640625" style="294" customWidth="1"/>
    <col min="10499" max="10499" width="49.88671875" style="294" customWidth="1"/>
    <col min="10500" max="10500" width="20.6640625" style="294" customWidth="1"/>
    <col min="10501" max="10501" width="18.5546875" style="294" customWidth="1"/>
    <col min="10502" max="10502" width="21.33203125" style="294" customWidth="1"/>
    <col min="10503" max="10505" width="0" style="294" hidden="1" customWidth="1"/>
    <col min="10506" max="10506" width="20" style="294" customWidth="1"/>
    <col min="10507" max="10508" width="0" style="294" hidden="1" customWidth="1"/>
    <col min="10509" max="10509" width="23.5546875" style="294" customWidth="1"/>
    <col min="10510" max="10510" width="2.6640625" style="294" customWidth="1"/>
    <col min="10511" max="10530" width="0" style="294" hidden="1" customWidth="1"/>
    <col min="10531" max="10752" width="11.44140625" style="294"/>
    <col min="10753" max="10753" width="13.5546875" style="294" customWidth="1"/>
    <col min="10754" max="10754" width="6.6640625" style="294" customWidth="1"/>
    <col min="10755" max="10755" width="49.88671875" style="294" customWidth="1"/>
    <col min="10756" max="10756" width="20.6640625" style="294" customWidth="1"/>
    <col min="10757" max="10757" width="18.5546875" style="294" customWidth="1"/>
    <col min="10758" max="10758" width="21.33203125" style="294" customWidth="1"/>
    <col min="10759" max="10761" width="0" style="294" hidden="1" customWidth="1"/>
    <col min="10762" max="10762" width="20" style="294" customWidth="1"/>
    <col min="10763" max="10764" width="0" style="294" hidden="1" customWidth="1"/>
    <col min="10765" max="10765" width="23.5546875" style="294" customWidth="1"/>
    <col min="10766" max="10766" width="2.6640625" style="294" customWidth="1"/>
    <col min="10767" max="10786" width="0" style="294" hidden="1" customWidth="1"/>
    <col min="10787" max="11008" width="11.44140625" style="294"/>
    <col min="11009" max="11009" width="13.5546875" style="294" customWidth="1"/>
    <col min="11010" max="11010" width="6.6640625" style="294" customWidth="1"/>
    <col min="11011" max="11011" width="49.88671875" style="294" customWidth="1"/>
    <col min="11012" max="11012" width="20.6640625" style="294" customWidth="1"/>
    <col min="11013" max="11013" width="18.5546875" style="294" customWidth="1"/>
    <col min="11014" max="11014" width="21.33203125" style="294" customWidth="1"/>
    <col min="11015" max="11017" width="0" style="294" hidden="1" customWidth="1"/>
    <col min="11018" max="11018" width="20" style="294" customWidth="1"/>
    <col min="11019" max="11020" width="0" style="294" hidden="1" customWidth="1"/>
    <col min="11021" max="11021" width="23.5546875" style="294" customWidth="1"/>
    <col min="11022" max="11022" width="2.6640625" style="294" customWidth="1"/>
    <col min="11023" max="11042" width="0" style="294" hidden="1" customWidth="1"/>
    <col min="11043" max="11264" width="11.44140625" style="294"/>
    <col min="11265" max="11265" width="13.5546875" style="294" customWidth="1"/>
    <col min="11266" max="11266" width="6.6640625" style="294" customWidth="1"/>
    <col min="11267" max="11267" width="49.88671875" style="294" customWidth="1"/>
    <col min="11268" max="11268" width="20.6640625" style="294" customWidth="1"/>
    <col min="11269" max="11269" width="18.5546875" style="294" customWidth="1"/>
    <col min="11270" max="11270" width="21.33203125" style="294" customWidth="1"/>
    <col min="11271" max="11273" width="0" style="294" hidden="1" customWidth="1"/>
    <col min="11274" max="11274" width="20" style="294" customWidth="1"/>
    <col min="11275" max="11276" width="0" style="294" hidden="1" customWidth="1"/>
    <col min="11277" max="11277" width="23.5546875" style="294" customWidth="1"/>
    <col min="11278" max="11278" width="2.6640625" style="294" customWidth="1"/>
    <col min="11279" max="11298" width="0" style="294" hidden="1" customWidth="1"/>
    <col min="11299" max="11520" width="11.44140625" style="294"/>
    <col min="11521" max="11521" width="13.5546875" style="294" customWidth="1"/>
    <col min="11522" max="11522" width="6.6640625" style="294" customWidth="1"/>
    <col min="11523" max="11523" width="49.88671875" style="294" customWidth="1"/>
    <col min="11524" max="11524" width="20.6640625" style="294" customWidth="1"/>
    <col min="11525" max="11525" width="18.5546875" style="294" customWidth="1"/>
    <col min="11526" max="11526" width="21.33203125" style="294" customWidth="1"/>
    <col min="11527" max="11529" width="0" style="294" hidden="1" customWidth="1"/>
    <col min="11530" max="11530" width="20" style="294" customWidth="1"/>
    <col min="11531" max="11532" width="0" style="294" hidden="1" customWidth="1"/>
    <col min="11533" max="11533" width="23.5546875" style="294" customWidth="1"/>
    <col min="11534" max="11534" width="2.6640625" style="294" customWidth="1"/>
    <col min="11535" max="11554" width="0" style="294" hidden="1" customWidth="1"/>
    <col min="11555" max="11776" width="11.44140625" style="294"/>
    <col min="11777" max="11777" width="13.5546875" style="294" customWidth="1"/>
    <col min="11778" max="11778" width="6.6640625" style="294" customWidth="1"/>
    <col min="11779" max="11779" width="49.88671875" style="294" customWidth="1"/>
    <col min="11780" max="11780" width="20.6640625" style="294" customWidth="1"/>
    <col min="11781" max="11781" width="18.5546875" style="294" customWidth="1"/>
    <col min="11782" max="11782" width="21.33203125" style="294" customWidth="1"/>
    <col min="11783" max="11785" width="0" style="294" hidden="1" customWidth="1"/>
    <col min="11786" max="11786" width="20" style="294" customWidth="1"/>
    <col min="11787" max="11788" width="0" style="294" hidden="1" customWidth="1"/>
    <col min="11789" max="11789" width="23.5546875" style="294" customWidth="1"/>
    <col min="11790" max="11790" width="2.6640625" style="294" customWidth="1"/>
    <col min="11791" max="11810" width="0" style="294" hidden="1" customWidth="1"/>
    <col min="11811" max="12032" width="11.44140625" style="294"/>
    <col min="12033" max="12033" width="13.5546875" style="294" customWidth="1"/>
    <col min="12034" max="12034" width="6.6640625" style="294" customWidth="1"/>
    <col min="12035" max="12035" width="49.88671875" style="294" customWidth="1"/>
    <col min="12036" max="12036" width="20.6640625" style="294" customWidth="1"/>
    <col min="12037" max="12037" width="18.5546875" style="294" customWidth="1"/>
    <col min="12038" max="12038" width="21.33203125" style="294" customWidth="1"/>
    <col min="12039" max="12041" width="0" style="294" hidden="1" customWidth="1"/>
    <col min="12042" max="12042" width="20" style="294" customWidth="1"/>
    <col min="12043" max="12044" width="0" style="294" hidden="1" customWidth="1"/>
    <col min="12045" max="12045" width="23.5546875" style="294" customWidth="1"/>
    <col min="12046" max="12046" width="2.6640625" style="294" customWidth="1"/>
    <col min="12047" max="12066" width="0" style="294" hidden="1" customWidth="1"/>
    <col min="12067" max="12288" width="11.44140625" style="294"/>
    <col min="12289" max="12289" width="13.5546875" style="294" customWidth="1"/>
    <col min="12290" max="12290" width="6.6640625" style="294" customWidth="1"/>
    <col min="12291" max="12291" width="49.88671875" style="294" customWidth="1"/>
    <col min="12292" max="12292" width="20.6640625" style="294" customWidth="1"/>
    <col min="12293" max="12293" width="18.5546875" style="294" customWidth="1"/>
    <col min="12294" max="12294" width="21.33203125" style="294" customWidth="1"/>
    <col min="12295" max="12297" width="0" style="294" hidden="1" customWidth="1"/>
    <col min="12298" max="12298" width="20" style="294" customWidth="1"/>
    <col min="12299" max="12300" width="0" style="294" hidden="1" customWidth="1"/>
    <col min="12301" max="12301" width="23.5546875" style="294" customWidth="1"/>
    <col min="12302" max="12302" width="2.6640625" style="294" customWidth="1"/>
    <col min="12303" max="12322" width="0" style="294" hidden="1" customWidth="1"/>
    <col min="12323" max="12544" width="11.44140625" style="294"/>
    <col min="12545" max="12545" width="13.5546875" style="294" customWidth="1"/>
    <col min="12546" max="12546" width="6.6640625" style="294" customWidth="1"/>
    <col min="12547" max="12547" width="49.88671875" style="294" customWidth="1"/>
    <col min="12548" max="12548" width="20.6640625" style="294" customWidth="1"/>
    <col min="12549" max="12549" width="18.5546875" style="294" customWidth="1"/>
    <col min="12550" max="12550" width="21.33203125" style="294" customWidth="1"/>
    <col min="12551" max="12553" width="0" style="294" hidden="1" customWidth="1"/>
    <col min="12554" max="12554" width="20" style="294" customWidth="1"/>
    <col min="12555" max="12556" width="0" style="294" hidden="1" customWidth="1"/>
    <col min="12557" max="12557" width="23.5546875" style="294" customWidth="1"/>
    <col min="12558" max="12558" width="2.6640625" style="294" customWidth="1"/>
    <col min="12559" max="12578" width="0" style="294" hidden="1" customWidth="1"/>
    <col min="12579" max="12800" width="11.44140625" style="294"/>
    <col min="12801" max="12801" width="13.5546875" style="294" customWidth="1"/>
    <col min="12802" max="12802" width="6.6640625" style="294" customWidth="1"/>
    <col min="12803" max="12803" width="49.88671875" style="294" customWidth="1"/>
    <col min="12804" max="12804" width="20.6640625" style="294" customWidth="1"/>
    <col min="12805" max="12805" width="18.5546875" style="294" customWidth="1"/>
    <col min="12806" max="12806" width="21.33203125" style="294" customWidth="1"/>
    <col min="12807" max="12809" width="0" style="294" hidden="1" customWidth="1"/>
    <col min="12810" max="12810" width="20" style="294" customWidth="1"/>
    <col min="12811" max="12812" width="0" style="294" hidden="1" customWidth="1"/>
    <col min="12813" max="12813" width="23.5546875" style="294" customWidth="1"/>
    <col min="12814" max="12814" width="2.6640625" style="294" customWidth="1"/>
    <col min="12815" max="12834" width="0" style="294" hidden="1" customWidth="1"/>
    <col min="12835" max="13056" width="11.44140625" style="294"/>
    <col min="13057" max="13057" width="13.5546875" style="294" customWidth="1"/>
    <col min="13058" max="13058" width="6.6640625" style="294" customWidth="1"/>
    <col min="13059" max="13059" width="49.88671875" style="294" customWidth="1"/>
    <col min="13060" max="13060" width="20.6640625" style="294" customWidth="1"/>
    <col min="13061" max="13061" width="18.5546875" style="294" customWidth="1"/>
    <col min="13062" max="13062" width="21.33203125" style="294" customWidth="1"/>
    <col min="13063" max="13065" width="0" style="294" hidden="1" customWidth="1"/>
    <col min="13066" max="13066" width="20" style="294" customWidth="1"/>
    <col min="13067" max="13068" width="0" style="294" hidden="1" customWidth="1"/>
    <col min="13069" max="13069" width="23.5546875" style="294" customWidth="1"/>
    <col min="13070" max="13070" width="2.6640625" style="294" customWidth="1"/>
    <col min="13071" max="13090" width="0" style="294" hidden="1" customWidth="1"/>
    <col min="13091" max="13312" width="11.44140625" style="294"/>
    <col min="13313" max="13313" width="13.5546875" style="294" customWidth="1"/>
    <col min="13314" max="13314" width="6.6640625" style="294" customWidth="1"/>
    <col min="13315" max="13315" width="49.88671875" style="294" customWidth="1"/>
    <col min="13316" max="13316" width="20.6640625" style="294" customWidth="1"/>
    <col min="13317" max="13317" width="18.5546875" style="294" customWidth="1"/>
    <col min="13318" max="13318" width="21.33203125" style="294" customWidth="1"/>
    <col min="13319" max="13321" width="0" style="294" hidden="1" customWidth="1"/>
    <col min="13322" max="13322" width="20" style="294" customWidth="1"/>
    <col min="13323" max="13324" width="0" style="294" hidden="1" customWidth="1"/>
    <col min="13325" max="13325" width="23.5546875" style="294" customWidth="1"/>
    <col min="13326" max="13326" width="2.6640625" style="294" customWidth="1"/>
    <col min="13327" max="13346" width="0" style="294" hidden="1" customWidth="1"/>
    <col min="13347" max="13568" width="11.44140625" style="294"/>
    <col min="13569" max="13569" width="13.5546875" style="294" customWidth="1"/>
    <col min="13570" max="13570" width="6.6640625" style="294" customWidth="1"/>
    <col min="13571" max="13571" width="49.88671875" style="294" customWidth="1"/>
    <col min="13572" max="13572" width="20.6640625" style="294" customWidth="1"/>
    <col min="13573" max="13573" width="18.5546875" style="294" customWidth="1"/>
    <col min="13574" max="13574" width="21.33203125" style="294" customWidth="1"/>
    <col min="13575" max="13577" width="0" style="294" hidden="1" customWidth="1"/>
    <col min="13578" max="13578" width="20" style="294" customWidth="1"/>
    <col min="13579" max="13580" width="0" style="294" hidden="1" customWidth="1"/>
    <col min="13581" max="13581" width="23.5546875" style="294" customWidth="1"/>
    <col min="13582" max="13582" width="2.6640625" style="294" customWidth="1"/>
    <col min="13583" max="13602" width="0" style="294" hidden="1" customWidth="1"/>
    <col min="13603" max="13824" width="11.44140625" style="294"/>
    <col min="13825" max="13825" width="13.5546875" style="294" customWidth="1"/>
    <col min="13826" max="13826" width="6.6640625" style="294" customWidth="1"/>
    <col min="13827" max="13827" width="49.88671875" style="294" customWidth="1"/>
    <col min="13828" max="13828" width="20.6640625" style="294" customWidth="1"/>
    <col min="13829" max="13829" width="18.5546875" style="294" customWidth="1"/>
    <col min="13830" max="13830" width="21.33203125" style="294" customWidth="1"/>
    <col min="13831" max="13833" width="0" style="294" hidden="1" customWidth="1"/>
    <col min="13834" max="13834" width="20" style="294" customWidth="1"/>
    <col min="13835" max="13836" width="0" style="294" hidden="1" customWidth="1"/>
    <col min="13837" max="13837" width="23.5546875" style="294" customWidth="1"/>
    <col min="13838" max="13838" width="2.6640625" style="294" customWidth="1"/>
    <col min="13839" max="13858" width="0" style="294" hidden="1" customWidth="1"/>
    <col min="13859" max="14080" width="11.44140625" style="294"/>
    <col min="14081" max="14081" width="13.5546875" style="294" customWidth="1"/>
    <col min="14082" max="14082" width="6.6640625" style="294" customWidth="1"/>
    <col min="14083" max="14083" width="49.88671875" style="294" customWidth="1"/>
    <col min="14084" max="14084" width="20.6640625" style="294" customWidth="1"/>
    <col min="14085" max="14085" width="18.5546875" style="294" customWidth="1"/>
    <col min="14086" max="14086" width="21.33203125" style="294" customWidth="1"/>
    <col min="14087" max="14089" width="0" style="294" hidden="1" customWidth="1"/>
    <col min="14090" max="14090" width="20" style="294" customWidth="1"/>
    <col min="14091" max="14092" width="0" style="294" hidden="1" customWidth="1"/>
    <col min="14093" max="14093" width="23.5546875" style="294" customWidth="1"/>
    <col min="14094" max="14094" width="2.6640625" style="294" customWidth="1"/>
    <col min="14095" max="14114" width="0" style="294" hidden="1" customWidth="1"/>
    <col min="14115" max="14336" width="11.44140625" style="294"/>
    <col min="14337" max="14337" width="13.5546875" style="294" customWidth="1"/>
    <col min="14338" max="14338" width="6.6640625" style="294" customWidth="1"/>
    <col min="14339" max="14339" width="49.88671875" style="294" customWidth="1"/>
    <col min="14340" max="14340" width="20.6640625" style="294" customWidth="1"/>
    <col min="14341" max="14341" width="18.5546875" style="294" customWidth="1"/>
    <col min="14342" max="14342" width="21.33203125" style="294" customWidth="1"/>
    <col min="14343" max="14345" width="0" style="294" hidden="1" customWidth="1"/>
    <col min="14346" max="14346" width="20" style="294" customWidth="1"/>
    <col min="14347" max="14348" width="0" style="294" hidden="1" customWidth="1"/>
    <col min="14349" max="14349" width="23.5546875" style="294" customWidth="1"/>
    <col min="14350" max="14350" width="2.6640625" style="294" customWidth="1"/>
    <col min="14351" max="14370" width="0" style="294" hidden="1" customWidth="1"/>
    <col min="14371" max="14592" width="11.44140625" style="294"/>
    <col min="14593" max="14593" width="13.5546875" style="294" customWidth="1"/>
    <col min="14594" max="14594" width="6.6640625" style="294" customWidth="1"/>
    <col min="14595" max="14595" width="49.88671875" style="294" customWidth="1"/>
    <col min="14596" max="14596" width="20.6640625" style="294" customWidth="1"/>
    <col min="14597" max="14597" width="18.5546875" style="294" customWidth="1"/>
    <col min="14598" max="14598" width="21.33203125" style="294" customWidth="1"/>
    <col min="14599" max="14601" width="0" style="294" hidden="1" customWidth="1"/>
    <col min="14602" max="14602" width="20" style="294" customWidth="1"/>
    <col min="14603" max="14604" width="0" style="294" hidden="1" customWidth="1"/>
    <col min="14605" max="14605" width="23.5546875" style="294" customWidth="1"/>
    <col min="14606" max="14606" width="2.6640625" style="294" customWidth="1"/>
    <col min="14607" max="14626" width="0" style="294" hidden="1" customWidth="1"/>
    <col min="14627" max="14848" width="11.44140625" style="294"/>
    <col min="14849" max="14849" width="13.5546875" style="294" customWidth="1"/>
    <col min="14850" max="14850" width="6.6640625" style="294" customWidth="1"/>
    <col min="14851" max="14851" width="49.88671875" style="294" customWidth="1"/>
    <col min="14852" max="14852" width="20.6640625" style="294" customWidth="1"/>
    <col min="14853" max="14853" width="18.5546875" style="294" customWidth="1"/>
    <col min="14854" max="14854" width="21.33203125" style="294" customWidth="1"/>
    <col min="14855" max="14857" width="0" style="294" hidden="1" customWidth="1"/>
    <col min="14858" max="14858" width="20" style="294" customWidth="1"/>
    <col min="14859" max="14860" width="0" style="294" hidden="1" customWidth="1"/>
    <col min="14861" max="14861" width="23.5546875" style="294" customWidth="1"/>
    <col min="14862" max="14862" width="2.6640625" style="294" customWidth="1"/>
    <col min="14863" max="14882" width="0" style="294" hidden="1" customWidth="1"/>
    <col min="14883" max="15104" width="11.44140625" style="294"/>
    <col min="15105" max="15105" width="13.5546875" style="294" customWidth="1"/>
    <col min="15106" max="15106" width="6.6640625" style="294" customWidth="1"/>
    <col min="15107" max="15107" width="49.88671875" style="294" customWidth="1"/>
    <col min="15108" max="15108" width="20.6640625" style="294" customWidth="1"/>
    <col min="15109" max="15109" width="18.5546875" style="294" customWidth="1"/>
    <col min="15110" max="15110" width="21.33203125" style="294" customWidth="1"/>
    <col min="15111" max="15113" width="0" style="294" hidden="1" customWidth="1"/>
    <col min="15114" max="15114" width="20" style="294" customWidth="1"/>
    <col min="15115" max="15116" width="0" style="294" hidden="1" customWidth="1"/>
    <col min="15117" max="15117" width="23.5546875" style="294" customWidth="1"/>
    <col min="15118" max="15118" width="2.6640625" style="294" customWidth="1"/>
    <col min="15119" max="15138" width="0" style="294" hidden="1" customWidth="1"/>
    <col min="15139" max="15360" width="11.44140625" style="294"/>
    <col min="15361" max="15361" width="13.5546875" style="294" customWidth="1"/>
    <col min="15362" max="15362" width="6.6640625" style="294" customWidth="1"/>
    <col min="15363" max="15363" width="49.88671875" style="294" customWidth="1"/>
    <col min="15364" max="15364" width="20.6640625" style="294" customWidth="1"/>
    <col min="15365" max="15365" width="18.5546875" style="294" customWidth="1"/>
    <col min="15366" max="15366" width="21.33203125" style="294" customWidth="1"/>
    <col min="15367" max="15369" width="0" style="294" hidden="1" customWidth="1"/>
    <col min="15370" max="15370" width="20" style="294" customWidth="1"/>
    <col min="15371" max="15372" width="0" style="294" hidden="1" customWidth="1"/>
    <col min="15373" max="15373" width="23.5546875" style="294" customWidth="1"/>
    <col min="15374" max="15374" width="2.6640625" style="294" customWidth="1"/>
    <col min="15375" max="15394" width="0" style="294" hidden="1" customWidth="1"/>
    <col min="15395" max="15616" width="11.44140625" style="294"/>
    <col min="15617" max="15617" width="13.5546875" style="294" customWidth="1"/>
    <col min="15618" max="15618" width="6.6640625" style="294" customWidth="1"/>
    <col min="15619" max="15619" width="49.88671875" style="294" customWidth="1"/>
    <col min="15620" max="15620" width="20.6640625" style="294" customWidth="1"/>
    <col min="15621" max="15621" width="18.5546875" style="294" customWidth="1"/>
    <col min="15622" max="15622" width="21.33203125" style="294" customWidth="1"/>
    <col min="15623" max="15625" width="0" style="294" hidden="1" customWidth="1"/>
    <col min="15626" max="15626" width="20" style="294" customWidth="1"/>
    <col min="15627" max="15628" width="0" style="294" hidden="1" customWidth="1"/>
    <col min="15629" max="15629" width="23.5546875" style="294" customWidth="1"/>
    <col min="15630" max="15630" width="2.6640625" style="294" customWidth="1"/>
    <col min="15631" max="15650" width="0" style="294" hidden="1" customWidth="1"/>
    <col min="15651" max="15872" width="11.44140625" style="294"/>
    <col min="15873" max="15873" width="13.5546875" style="294" customWidth="1"/>
    <col min="15874" max="15874" width="6.6640625" style="294" customWidth="1"/>
    <col min="15875" max="15875" width="49.88671875" style="294" customWidth="1"/>
    <col min="15876" max="15876" width="20.6640625" style="294" customWidth="1"/>
    <col min="15877" max="15877" width="18.5546875" style="294" customWidth="1"/>
    <col min="15878" max="15878" width="21.33203125" style="294" customWidth="1"/>
    <col min="15879" max="15881" width="0" style="294" hidden="1" customWidth="1"/>
    <col min="15882" max="15882" width="20" style="294" customWidth="1"/>
    <col min="15883" max="15884" width="0" style="294" hidden="1" customWidth="1"/>
    <col min="15885" max="15885" width="23.5546875" style="294" customWidth="1"/>
    <col min="15886" max="15886" width="2.6640625" style="294" customWidth="1"/>
    <col min="15887" max="15906" width="0" style="294" hidden="1" customWidth="1"/>
    <col min="15907" max="16128" width="11.44140625" style="294"/>
    <col min="16129" max="16129" width="13.5546875" style="294" customWidth="1"/>
    <col min="16130" max="16130" width="6.6640625" style="294" customWidth="1"/>
    <col min="16131" max="16131" width="49.88671875" style="294" customWidth="1"/>
    <col min="16132" max="16132" width="20.6640625" style="294" customWidth="1"/>
    <col min="16133" max="16133" width="18.5546875" style="294" customWidth="1"/>
    <col min="16134" max="16134" width="21.33203125" style="294" customWidth="1"/>
    <col min="16135" max="16137" width="0" style="294" hidden="1" customWidth="1"/>
    <col min="16138" max="16138" width="20" style="294" customWidth="1"/>
    <col min="16139" max="16140" width="0" style="294" hidden="1" customWidth="1"/>
    <col min="16141" max="16141" width="23.5546875" style="294" customWidth="1"/>
    <col min="16142" max="16142" width="2.6640625" style="294" customWidth="1"/>
    <col min="16143" max="16162" width="0" style="294" hidden="1" customWidth="1"/>
    <col min="16163" max="16384" width="11.44140625" style="294"/>
  </cols>
  <sheetData>
    <row r="1" spans="1:15" ht="15" thickBot="1" x14ac:dyDescent="0.35"/>
    <row r="2" spans="1:15" x14ac:dyDescent="0.3">
      <c r="A2" s="297"/>
      <c r="B2" s="298"/>
      <c r="C2" s="298"/>
      <c r="D2" s="298"/>
      <c r="E2" s="299"/>
      <c r="F2" s="300"/>
      <c r="G2" s="300"/>
      <c r="H2" s="300"/>
      <c r="I2" s="300"/>
      <c r="J2" s="300"/>
      <c r="K2" s="300"/>
      <c r="L2" s="300"/>
      <c r="M2" s="301"/>
    </row>
    <row r="3" spans="1:15" x14ac:dyDescent="0.3">
      <c r="A3" s="2067" t="s">
        <v>1</v>
      </c>
      <c r="B3" s="2068"/>
      <c r="C3" s="2068"/>
      <c r="D3" s="2068"/>
      <c r="E3" s="2068"/>
      <c r="F3" s="2068"/>
      <c r="G3" s="2068"/>
      <c r="H3" s="2068"/>
      <c r="I3" s="2068"/>
      <c r="J3" s="2068"/>
      <c r="K3" s="2068"/>
      <c r="L3" s="2068"/>
      <c r="M3" s="2069"/>
    </row>
    <row r="4" spans="1:15" x14ac:dyDescent="0.3">
      <c r="A4" s="2067" t="s">
        <v>203</v>
      </c>
      <c r="B4" s="2068"/>
      <c r="C4" s="2068"/>
      <c r="D4" s="2068"/>
      <c r="E4" s="2068"/>
      <c r="F4" s="2068"/>
      <c r="G4" s="2068"/>
      <c r="H4" s="2068"/>
      <c r="I4" s="2068"/>
      <c r="J4" s="2068"/>
      <c r="K4" s="2068"/>
      <c r="L4" s="2068"/>
      <c r="M4" s="2069"/>
    </row>
    <row r="5" spans="1:15" ht="6" customHeight="1" x14ac:dyDescent="0.3">
      <c r="A5" s="302"/>
      <c r="M5" s="303"/>
    </row>
    <row r="6" spans="1:15" x14ac:dyDescent="0.3">
      <c r="A6" s="304" t="s">
        <v>0</v>
      </c>
      <c r="M6" s="303"/>
    </row>
    <row r="7" spans="1:15" ht="3" customHeight="1" x14ac:dyDescent="0.3">
      <c r="A7" s="302"/>
      <c r="M7" s="305"/>
    </row>
    <row r="8" spans="1:15" x14ac:dyDescent="0.3">
      <c r="A8" s="302" t="s">
        <v>3</v>
      </c>
      <c r="C8" s="294" t="s">
        <v>4</v>
      </c>
      <c r="F8" s="296" t="s">
        <v>117</v>
      </c>
      <c r="J8" s="296" t="s">
        <v>229</v>
      </c>
      <c r="K8" s="294"/>
      <c r="M8" s="303" t="s">
        <v>204</v>
      </c>
    </row>
    <row r="9" spans="1:15" ht="6" customHeight="1" thickBot="1" x14ac:dyDescent="0.35">
      <c r="A9" s="306"/>
      <c r="B9" s="307"/>
      <c r="C9" s="307"/>
      <c r="D9" s="307"/>
      <c r="E9" s="308"/>
      <c r="F9" s="309"/>
      <c r="G9" s="309"/>
      <c r="H9" s="309"/>
      <c r="I9" s="309"/>
      <c r="J9" s="309"/>
      <c r="K9" s="309"/>
      <c r="L9" s="309"/>
      <c r="M9" s="310"/>
    </row>
    <row r="10" spans="1:15" ht="15" thickBot="1" x14ac:dyDescent="0.35">
      <c r="A10" s="2070"/>
      <c r="B10" s="2071"/>
      <c r="C10" s="2071"/>
      <c r="D10" s="2071"/>
      <c r="E10" s="2071"/>
      <c r="F10" s="2071"/>
      <c r="G10" s="2071"/>
      <c r="H10" s="2071"/>
      <c r="I10" s="2071"/>
      <c r="J10" s="2071"/>
      <c r="K10" s="2071"/>
      <c r="L10" s="2071"/>
      <c r="M10" s="2072"/>
    </row>
    <row r="11" spans="1:15" ht="50.25" customHeight="1" thickBot="1" x14ac:dyDescent="0.35">
      <c r="A11" s="311" t="s">
        <v>205</v>
      </c>
      <c r="B11" s="312"/>
      <c r="C11" s="312" t="s">
        <v>206</v>
      </c>
      <c r="D11" s="313" t="s">
        <v>207</v>
      </c>
      <c r="E11" s="314" t="s">
        <v>208</v>
      </c>
      <c r="F11" s="313" t="s">
        <v>209</v>
      </c>
      <c r="G11" s="313"/>
      <c r="H11" s="313"/>
      <c r="I11" s="313"/>
      <c r="J11" s="313" t="s">
        <v>210</v>
      </c>
      <c r="K11" s="313" t="s">
        <v>211</v>
      </c>
      <c r="L11" s="313" t="s">
        <v>212</v>
      </c>
      <c r="M11" s="315" t="s">
        <v>213</v>
      </c>
    </row>
    <row r="12" spans="1:15" ht="16.2" thickBot="1" x14ac:dyDescent="0.35">
      <c r="A12" s="316" t="s">
        <v>13</v>
      </c>
      <c r="B12" s="317"/>
      <c r="C12" s="318" t="s">
        <v>14</v>
      </c>
      <c r="D12" s="319">
        <f>+D13+D18+D43</f>
        <v>817218822.54999995</v>
      </c>
      <c r="E12" s="320">
        <f>+E13+E18+E43</f>
        <v>2484136</v>
      </c>
      <c r="F12" s="319">
        <f>+F15+F18+F43</f>
        <v>814734686.54999995</v>
      </c>
      <c r="G12" s="321"/>
      <c r="H12" s="321"/>
      <c r="I12" s="321"/>
      <c r="J12" s="319">
        <f>+J13+J18+J43</f>
        <v>371383713</v>
      </c>
      <c r="K12" s="319">
        <f>+K13+K18+K43</f>
        <v>0</v>
      </c>
      <c r="L12" s="319">
        <f>+L13+L18+L43</f>
        <v>0</v>
      </c>
      <c r="M12" s="322">
        <f>+M13+M18+M43</f>
        <v>371383713</v>
      </c>
      <c r="O12" s="323">
        <f>+M12/F12</f>
        <v>0.45583392867760064</v>
      </c>
    </row>
    <row r="13" spans="1:15" ht="15.6" x14ac:dyDescent="0.3">
      <c r="A13" s="324">
        <v>1</v>
      </c>
      <c r="B13" s="325"/>
      <c r="C13" s="325" t="s">
        <v>15</v>
      </c>
      <c r="D13" s="326">
        <f>+D14</f>
        <v>430924947</v>
      </c>
      <c r="E13" s="327">
        <f>+E14</f>
        <v>2090836</v>
      </c>
      <c r="F13" s="326">
        <f t="shared" ref="F13:F47" si="0">+D13-E13</f>
        <v>428834111</v>
      </c>
      <c r="G13" s="328"/>
      <c r="H13" s="326"/>
      <c r="I13" s="326"/>
      <c r="J13" s="329">
        <f>+J14</f>
        <v>339901932</v>
      </c>
      <c r="K13" s="327"/>
      <c r="L13" s="327"/>
      <c r="M13" s="330">
        <f>+M14</f>
        <v>339901932</v>
      </c>
      <c r="O13" s="323">
        <f t="shared" ref="O13:O46" si="1">+M13/F13</f>
        <v>0.79261869166000187</v>
      </c>
    </row>
    <row r="14" spans="1:15" ht="15.6" x14ac:dyDescent="0.3">
      <c r="A14" s="331">
        <v>10</v>
      </c>
      <c r="B14" s="332"/>
      <c r="C14" s="332" t="s">
        <v>15</v>
      </c>
      <c r="D14" s="333">
        <f>+D15</f>
        <v>430924947</v>
      </c>
      <c r="E14" s="329">
        <f>+E15</f>
        <v>2090836</v>
      </c>
      <c r="F14" s="333">
        <f t="shared" si="0"/>
        <v>428834111</v>
      </c>
      <c r="G14" s="334"/>
      <c r="H14" s="333"/>
      <c r="I14" s="333"/>
      <c r="J14" s="329">
        <f>+J15</f>
        <v>339901932</v>
      </c>
      <c r="K14" s="329"/>
      <c r="L14" s="329"/>
      <c r="M14" s="335">
        <f>+M15</f>
        <v>339901932</v>
      </c>
      <c r="O14" s="323">
        <f t="shared" si="1"/>
        <v>0.79261869166000187</v>
      </c>
    </row>
    <row r="15" spans="1:15" ht="15.6" x14ac:dyDescent="0.3">
      <c r="A15" s="331">
        <v>102</v>
      </c>
      <c r="B15" s="332"/>
      <c r="C15" s="332" t="s">
        <v>34</v>
      </c>
      <c r="D15" s="333">
        <f>+D16+D17</f>
        <v>430924947</v>
      </c>
      <c r="E15" s="329">
        <f>+E16+E17</f>
        <v>2090836</v>
      </c>
      <c r="F15" s="333">
        <f t="shared" si="0"/>
        <v>428834111</v>
      </c>
      <c r="G15" s="334"/>
      <c r="H15" s="333"/>
      <c r="I15" s="333"/>
      <c r="J15" s="335">
        <f>+J16+J17</f>
        <v>339901932</v>
      </c>
      <c r="K15" s="329"/>
      <c r="L15" s="329"/>
      <c r="M15" s="335">
        <f>+M16+M17</f>
        <v>339901932</v>
      </c>
      <c r="O15" s="323">
        <f t="shared" si="1"/>
        <v>0.79261869166000187</v>
      </c>
    </row>
    <row r="16" spans="1:15" ht="15.6" x14ac:dyDescent="0.3">
      <c r="A16" s="331">
        <v>10212</v>
      </c>
      <c r="B16" s="332">
        <v>20</v>
      </c>
      <c r="C16" s="332" t="s">
        <v>35</v>
      </c>
      <c r="D16" s="329">
        <v>424600358</v>
      </c>
      <c r="E16" s="329">
        <v>0</v>
      </c>
      <c r="F16" s="333">
        <f t="shared" si="0"/>
        <v>424600358</v>
      </c>
      <c r="G16" s="334"/>
      <c r="H16" s="333"/>
      <c r="I16" s="333"/>
      <c r="J16" s="329">
        <v>337600358</v>
      </c>
      <c r="K16" s="329">
        <f>+K24+K33+K36</f>
        <v>0</v>
      </c>
      <c r="L16" s="329">
        <f>+L24+L33+L36</f>
        <v>0</v>
      </c>
      <c r="M16" s="335">
        <v>337600358</v>
      </c>
      <c r="O16" s="323">
        <f t="shared" si="1"/>
        <v>0.79510144454470766</v>
      </c>
    </row>
    <row r="17" spans="1:15" ht="15.6" x14ac:dyDescent="0.3">
      <c r="A17" s="331">
        <v>10214</v>
      </c>
      <c r="B17" s="332">
        <v>20</v>
      </c>
      <c r="C17" s="332" t="s">
        <v>36</v>
      </c>
      <c r="D17" s="329">
        <v>6324589</v>
      </c>
      <c r="E17" s="329">
        <f>1067700+1023136</f>
        <v>2090836</v>
      </c>
      <c r="F17" s="329">
        <f>+D17-E17</f>
        <v>4233753</v>
      </c>
      <c r="G17" s="329"/>
      <c r="H17" s="329"/>
      <c r="I17" s="329"/>
      <c r="J17" s="329">
        <v>2301574</v>
      </c>
      <c r="K17" s="329">
        <f>+K25+K34+K37</f>
        <v>0</v>
      </c>
      <c r="L17" s="329">
        <f>+L25+L34+L37</f>
        <v>0</v>
      </c>
      <c r="M17" s="335">
        <v>2301574</v>
      </c>
      <c r="O17" s="323">
        <f t="shared" si="1"/>
        <v>0.54362500599350028</v>
      </c>
    </row>
    <row r="18" spans="1:15" ht="15.6" x14ac:dyDescent="0.3">
      <c r="A18" s="331">
        <v>2</v>
      </c>
      <c r="B18" s="332"/>
      <c r="C18" s="332" t="s">
        <v>48</v>
      </c>
      <c r="D18" s="333">
        <f>+D19</f>
        <v>36435455.549999997</v>
      </c>
      <c r="E18" s="329">
        <f>+E19</f>
        <v>393300</v>
      </c>
      <c r="F18" s="336">
        <f t="shared" si="0"/>
        <v>36042155.549999997</v>
      </c>
      <c r="G18" s="334"/>
      <c r="H18" s="333"/>
      <c r="I18" s="333"/>
      <c r="J18" s="329">
        <f>+J19</f>
        <v>31481781</v>
      </c>
      <c r="K18" s="329"/>
      <c r="L18" s="329"/>
      <c r="M18" s="335">
        <f>+M19</f>
        <v>31481781</v>
      </c>
      <c r="O18" s="323">
        <f t="shared" si="1"/>
        <v>0.87347109293522829</v>
      </c>
    </row>
    <row r="19" spans="1:15" ht="15.6" x14ac:dyDescent="0.3">
      <c r="A19" s="331">
        <v>20</v>
      </c>
      <c r="B19" s="332"/>
      <c r="C19" s="332" t="s">
        <v>48</v>
      </c>
      <c r="D19" s="333">
        <f>+D20</f>
        <v>36435455.549999997</v>
      </c>
      <c r="E19" s="329">
        <f>+E20</f>
        <v>393300</v>
      </c>
      <c r="F19" s="336">
        <f t="shared" si="0"/>
        <v>36042155.549999997</v>
      </c>
      <c r="G19" s="334"/>
      <c r="H19" s="333"/>
      <c r="I19" s="333"/>
      <c r="J19" s="329">
        <f>+J20</f>
        <v>31481781</v>
      </c>
      <c r="K19" s="329"/>
      <c r="L19" s="329"/>
      <c r="M19" s="335">
        <f>+M20</f>
        <v>31481781</v>
      </c>
      <c r="O19" s="323">
        <f t="shared" si="1"/>
        <v>0.87347109293522829</v>
      </c>
    </row>
    <row r="20" spans="1:15" ht="15.6" x14ac:dyDescent="0.3">
      <c r="A20" s="331">
        <v>204</v>
      </c>
      <c r="B20" s="332"/>
      <c r="C20" s="332" t="s">
        <v>49</v>
      </c>
      <c r="D20" s="333">
        <f>+D23+D25+D27+D37+D40+D21</f>
        <v>36435455.549999997</v>
      </c>
      <c r="E20" s="329">
        <f>+E23+E25+E27+E37+E40+E21</f>
        <v>393300</v>
      </c>
      <c r="F20" s="336">
        <f t="shared" si="0"/>
        <v>36042155.549999997</v>
      </c>
      <c r="G20" s="334"/>
      <c r="H20" s="333"/>
      <c r="I20" s="333"/>
      <c r="J20" s="329">
        <f>+J23+J25+J27+J37+J40+J21</f>
        <v>31481781</v>
      </c>
      <c r="K20" s="333">
        <f>+K23+K25+K27+K37+K40</f>
        <v>0</v>
      </c>
      <c r="L20" s="333">
        <f>+L23+L25+L27+L37+L40</f>
        <v>0</v>
      </c>
      <c r="M20" s="335">
        <f>+M23+M25+M27+M37+M40+M21</f>
        <v>31481781</v>
      </c>
      <c r="O20" s="323">
        <f t="shared" si="1"/>
        <v>0.87347109293522829</v>
      </c>
    </row>
    <row r="21" spans="1:15" ht="15.6" x14ac:dyDescent="0.3">
      <c r="A21" s="331">
        <v>2045</v>
      </c>
      <c r="B21" s="332"/>
      <c r="C21" s="332" t="s">
        <v>52</v>
      </c>
      <c r="D21" s="333">
        <f>+D22</f>
        <v>5</v>
      </c>
      <c r="E21" s="329">
        <f>+E22</f>
        <v>0</v>
      </c>
      <c r="F21" s="336">
        <f t="shared" si="0"/>
        <v>5</v>
      </c>
      <c r="G21" s="334"/>
      <c r="H21" s="333"/>
      <c r="I21" s="333"/>
      <c r="J21" s="329">
        <f>+J22</f>
        <v>0</v>
      </c>
      <c r="K21" s="329"/>
      <c r="L21" s="329"/>
      <c r="M21" s="335">
        <f>+M22</f>
        <v>0</v>
      </c>
      <c r="O21" s="323"/>
    </row>
    <row r="22" spans="1:15" ht="31.2" x14ac:dyDescent="0.3">
      <c r="A22" s="331">
        <v>20456</v>
      </c>
      <c r="B22" s="332">
        <v>20</v>
      </c>
      <c r="C22" s="337" t="s">
        <v>148</v>
      </c>
      <c r="D22" s="333">
        <v>5</v>
      </c>
      <c r="E22" s="329">
        <v>0</v>
      </c>
      <c r="F22" s="333">
        <f t="shared" si="0"/>
        <v>5</v>
      </c>
      <c r="G22" s="334"/>
      <c r="H22" s="333"/>
      <c r="I22" s="333"/>
      <c r="J22" s="329">
        <v>0</v>
      </c>
      <c r="K22" s="329"/>
      <c r="L22" s="329"/>
      <c r="M22" s="335">
        <v>0</v>
      </c>
      <c r="O22" s="323"/>
    </row>
    <row r="23" spans="1:15" ht="15.6" x14ac:dyDescent="0.3">
      <c r="A23" s="331">
        <v>2046</v>
      </c>
      <c r="B23" s="332"/>
      <c r="C23" s="332" t="s">
        <v>58</v>
      </c>
      <c r="D23" s="333">
        <f>+D24</f>
        <v>5734721</v>
      </c>
      <c r="E23" s="329">
        <f>+E24</f>
        <v>393300</v>
      </c>
      <c r="F23" s="336">
        <f t="shared" si="0"/>
        <v>5341421</v>
      </c>
      <c r="G23" s="334"/>
      <c r="H23" s="333"/>
      <c r="I23" s="333"/>
      <c r="J23" s="329">
        <f>+J24</f>
        <v>5341421</v>
      </c>
      <c r="K23" s="329"/>
      <c r="L23" s="329"/>
      <c r="M23" s="335">
        <f>+M24</f>
        <v>5341421</v>
      </c>
      <c r="O23" s="323"/>
    </row>
    <row r="24" spans="1:15" ht="15.6" x14ac:dyDescent="0.3">
      <c r="A24" s="331">
        <v>20462</v>
      </c>
      <c r="B24" s="332">
        <v>20</v>
      </c>
      <c r="C24" s="332" t="s">
        <v>59</v>
      </c>
      <c r="D24" s="333">
        <v>5734721</v>
      </c>
      <c r="E24" s="329">
        <v>393300</v>
      </c>
      <c r="F24" s="333">
        <f t="shared" si="0"/>
        <v>5341421</v>
      </c>
      <c r="G24" s="334"/>
      <c r="H24" s="333"/>
      <c r="I24" s="333"/>
      <c r="J24" s="329">
        <v>5341421</v>
      </c>
      <c r="K24" s="329"/>
      <c r="L24" s="329"/>
      <c r="M24" s="335">
        <v>5341421</v>
      </c>
      <c r="O24" s="323"/>
    </row>
    <row r="25" spans="1:15" ht="15.6" x14ac:dyDescent="0.3">
      <c r="A25" s="331">
        <v>2047</v>
      </c>
      <c r="B25" s="332"/>
      <c r="C25" s="332" t="s">
        <v>61</v>
      </c>
      <c r="D25" s="333">
        <f>+D26</f>
        <v>6795</v>
      </c>
      <c r="E25" s="329">
        <f>+E26</f>
        <v>0</v>
      </c>
      <c r="F25" s="336">
        <f t="shared" si="0"/>
        <v>6795</v>
      </c>
      <c r="G25" s="334"/>
      <c r="H25" s="333"/>
      <c r="I25" s="333"/>
      <c r="J25" s="329">
        <f>+J26</f>
        <v>0</v>
      </c>
      <c r="K25" s="329"/>
      <c r="L25" s="329"/>
      <c r="M25" s="335">
        <f>+M26</f>
        <v>0</v>
      </c>
      <c r="O25" s="323"/>
    </row>
    <row r="26" spans="1:15" ht="15.6" x14ac:dyDescent="0.3">
      <c r="A26" s="331">
        <v>20476</v>
      </c>
      <c r="B26" s="332">
        <v>20</v>
      </c>
      <c r="C26" s="332" t="s">
        <v>62</v>
      </c>
      <c r="D26" s="333">
        <v>6795</v>
      </c>
      <c r="E26" s="329">
        <v>0</v>
      </c>
      <c r="F26" s="333">
        <f t="shared" si="0"/>
        <v>6795</v>
      </c>
      <c r="G26" s="334"/>
      <c r="H26" s="333"/>
      <c r="I26" s="333"/>
      <c r="J26" s="329">
        <v>0</v>
      </c>
      <c r="K26" s="329"/>
      <c r="L26" s="329"/>
      <c r="M26" s="335">
        <v>0</v>
      </c>
      <c r="O26" s="323"/>
    </row>
    <row r="27" spans="1:15" ht="15.6" x14ac:dyDescent="0.3">
      <c r="A27" s="331">
        <v>2048</v>
      </c>
      <c r="B27" s="332"/>
      <c r="C27" s="332" t="s">
        <v>63</v>
      </c>
      <c r="D27" s="333">
        <f>+D28+D29</f>
        <v>4595185</v>
      </c>
      <c r="E27" s="329">
        <f>+E29</f>
        <v>0</v>
      </c>
      <c r="F27" s="336">
        <f t="shared" si="0"/>
        <v>4595185</v>
      </c>
      <c r="G27" s="334"/>
      <c r="H27" s="333"/>
      <c r="I27" s="333"/>
      <c r="J27" s="329">
        <f>+J28+J29</f>
        <v>4595185</v>
      </c>
      <c r="K27" s="329">
        <v>0</v>
      </c>
      <c r="L27" s="329">
        <v>0</v>
      </c>
      <c r="M27" s="335">
        <f>+M28+M29</f>
        <v>4595185</v>
      </c>
      <c r="O27" s="323">
        <f t="shared" si="1"/>
        <v>1</v>
      </c>
    </row>
    <row r="28" spans="1:15" ht="15.6" x14ac:dyDescent="0.3">
      <c r="A28" s="331">
        <v>20481</v>
      </c>
      <c r="B28" s="332">
        <v>20</v>
      </c>
      <c r="C28" s="332" t="s">
        <v>152</v>
      </c>
      <c r="D28" s="333">
        <v>747770</v>
      </c>
      <c r="E28" s="329">
        <f>+E29</f>
        <v>0</v>
      </c>
      <c r="F28" s="333">
        <f>+D28-E28</f>
        <v>747770</v>
      </c>
      <c r="G28" s="338"/>
      <c r="H28" s="338"/>
      <c r="I28" s="338"/>
      <c r="J28" s="329">
        <v>747770</v>
      </c>
      <c r="K28" s="329"/>
      <c r="L28" s="329"/>
      <c r="M28" s="335">
        <v>747770</v>
      </c>
      <c r="O28" s="323"/>
    </row>
    <row r="29" spans="1:15" ht="15.6" x14ac:dyDescent="0.3">
      <c r="A29" s="331">
        <v>20486</v>
      </c>
      <c r="B29" s="332">
        <v>20</v>
      </c>
      <c r="C29" s="332" t="s">
        <v>214</v>
      </c>
      <c r="D29" s="333">
        <v>3847415</v>
      </c>
      <c r="E29" s="329">
        <f>+E30</f>
        <v>0</v>
      </c>
      <c r="F29" s="333">
        <f>+D29-E29</f>
        <v>3847415</v>
      </c>
      <c r="G29" s="338"/>
      <c r="H29" s="338"/>
      <c r="I29" s="338"/>
      <c r="J29" s="329">
        <v>3847415</v>
      </c>
      <c r="K29" s="329"/>
      <c r="L29" s="329"/>
      <c r="M29" s="335">
        <v>3847415</v>
      </c>
      <c r="O29" s="323">
        <f t="shared" si="1"/>
        <v>1</v>
      </c>
    </row>
    <row r="30" spans="1:15" ht="15.6" hidden="1" x14ac:dyDescent="0.3">
      <c r="A30" s="331">
        <v>2048</v>
      </c>
      <c r="B30" s="332">
        <v>20</v>
      </c>
      <c r="C30" s="332" t="s">
        <v>63</v>
      </c>
      <c r="D30" s="333">
        <v>6795</v>
      </c>
      <c r="E30" s="329">
        <v>0</v>
      </c>
      <c r="F30" s="333">
        <f>+D30-E30</f>
        <v>6795</v>
      </c>
      <c r="G30" s="334"/>
      <c r="H30" s="333"/>
      <c r="I30" s="333"/>
      <c r="J30" s="329">
        <f>+J35+J44+J46</f>
        <v>0</v>
      </c>
      <c r="K30" s="329"/>
      <c r="L30" s="329"/>
      <c r="M30" s="335">
        <f>+M35+M44+M46</f>
        <v>0</v>
      </c>
      <c r="O30" s="323">
        <f t="shared" si="1"/>
        <v>0</v>
      </c>
    </row>
    <row r="31" spans="1:15" ht="15.6" hidden="1" x14ac:dyDescent="0.3">
      <c r="A31" s="331">
        <v>20482</v>
      </c>
      <c r="B31" s="332">
        <v>20</v>
      </c>
      <c r="C31" s="332" t="s">
        <v>153</v>
      </c>
      <c r="D31" s="333">
        <v>0</v>
      </c>
      <c r="E31" s="329">
        <v>0</v>
      </c>
      <c r="F31" s="333">
        <f t="shared" si="0"/>
        <v>0</v>
      </c>
      <c r="G31" s="334"/>
      <c r="H31" s="334"/>
      <c r="I31" s="333"/>
      <c r="J31" s="329">
        <v>0</v>
      </c>
      <c r="K31" s="329">
        <v>0</v>
      </c>
      <c r="L31" s="329">
        <v>0</v>
      </c>
      <c r="M31" s="335">
        <v>0</v>
      </c>
      <c r="O31" s="323" t="e">
        <f t="shared" si="1"/>
        <v>#DIV/0!</v>
      </c>
    </row>
    <row r="32" spans="1:15" ht="15.6" hidden="1" x14ac:dyDescent="0.3">
      <c r="A32" s="331">
        <v>20486</v>
      </c>
      <c r="B32" s="332">
        <v>20</v>
      </c>
      <c r="C32" s="332" t="s">
        <v>214</v>
      </c>
      <c r="D32" s="333">
        <v>0</v>
      </c>
      <c r="E32" s="329">
        <v>0</v>
      </c>
      <c r="F32" s="333">
        <f t="shared" si="0"/>
        <v>0</v>
      </c>
      <c r="G32" s="334"/>
      <c r="H32" s="334"/>
      <c r="I32" s="333"/>
      <c r="J32" s="329">
        <v>0</v>
      </c>
      <c r="K32" s="329">
        <v>0</v>
      </c>
      <c r="L32" s="329">
        <v>0</v>
      </c>
      <c r="M32" s="335">
        <v>0</v>
      </c>
      <c r="O32" s="323" t="e">
        <f t="shared" si="1"/>
        <v>#DIV/0!</v>
      </c>
    </row>
    <row r="33" spans="1:15" ht="15.6" hidden="1" x14ac:dyDescent="0.3">
      <c r="A33" s="331">
        <v>2049</v>
      </c>
      <c r="B33" s="332">
        <v>20</v>
      </c>
      <c r="C33" s="337" t="s">
        <v>65</v>
      </c>
      <c r="D33" s="333">
        <v>0</v>
      </c>
      <c r="E33" s="329">
        <v>0</v>
      </c>
      <c r="F33" s="333">
        <f t="shared" si="0"/>
        <v>0</v>
      </c>
      <c r="G33" s="334"/>
      <c r="H33" s="334"/>
      <c r="I33" s="333"/>
      <c r="J33" s="329">
        <v>0</v>
      </c>
      <c r="K33" s="329">
        <v>0</v>
      </c>
      <c r="L33" s="329">
        <v>0</v>
      </c>
      <c r="M33" s="335">
        <v>0</v>
      </c>
      <c r="O33" s="323" t="e">
        <f t="shared" si="1"/>
        <v>#DIV/0!</v>
      </c>
    </row>
    <row r="34" spans="1:15" ht="15.6" hidden="1" x14ac:dyDescent="0.3">
      <c r="A34" s="331">
        <v>204911</v>
      </c>
      <c r="B34" s="332">
        <v>20</v>
      </c>
      <c r="C34" s="337" t="s">
        <v>156</v>
      </c>
      <c r="D34" s="333">
        <v>0</v>
      </c>
      <c r="E34" s="329">
        <v>0</v>
      </c>
      <c r="F34" s="333">
        <f t="shared" si="0"/>
        <v>0</v>
      </c>
      <c r="G34" s="334"/>
      <c r="H34" s="334"/>
      <c r="I34" s="333"/>
      <c r="J34" s="329">
        <v>0</v>
      </c>
      <c r="K34" s="329">
        <v>0</v>
      </c>
      <c r="L34" s="329">
        <v>0</v>
      </c>
      <c r="M34" s="335">
        <v>0</v>
      </c>
      <c r="O34" s="323" t="e">
        <f t="shared" si="1"/>
        <v>#DIV/0!</v>
      </c>
    </row>
    <row r="35" spans="1:15" ht="15.6" hidden="1" x14ac:dyDescent="0.3">
      <c r="A35" s="331">
        <v>20410</v>
      </c>
      <c r="B35" s="332">
        <v>20</v>
      </c>
      <c r="C35" s="337" t="s">
        <v>158</v>
      </c>
      <c r="D35" s="333">
        <v>0</v>
      </c>
      <c r="E35" s="329">
        <v>0</v>
      </c>
      <c r="F35" s="333">
        <f t="shared" si="0"/>
        <v>0</v>
      </c>
      <c r="G35" s="334"/>
      <c r="H35" s="334"/>
      <c r="I35" s="333"/>
      <c r="J35" s="329">
        <v>0</v>
      </c>
      <c r="K35" s="329">
        <v>0</v>
      </c>
      <c r="L35" s="329">
        <v>0</v>
      </c>
      <c r="M35" s="335">
        <v>0</v>
      </c>
      <c r="O35" s="323" t="e">
        <f t="shared" si="1"/>
        <v>#DIV/0!</v>
      </c>
    </row>
    <row r="36" spans="1:15" ht="15.6" hidden="1" x14ac:dyDescent="0.3">
      <c r="A36" s="331">
        <v>204102</v>
      </c>
      <c r="B36" s="332">
        <v>20</v>
      </c>
      <c r="C36" s="337" t="s">
        <v>159</v>
      </c>
      <c r="D36" s="333">
        <v>0</v>
      </c>
      <c r="E36" s="329">
        <v>0</v>
      </c>
      <c r="F36" s="333">
        <f t="shared" si="0"/>
        <v>0</v>
      </c>
      <c r="G36" s="334"/>
      <c r="H36" s="334"/>
      <c r="I36" s="333"/>
      <c r="J36" s="329">
        <v>0</v>
      </c>
      <c r="K36" s="329">
        <v>0</v>
      </c>
      <c r="L36" s="329">
        <v>0</v>
      </c>
      <c r="M36" s="335">
        <v>0</v>
      </c>
      <c r="O36" s="323" t="e">
        <f t="shared" si="1"/>
        <v>#DIV/0!</v>
      </c>
    </row>
    <row r="37" spans="1:15" ht="15.6" x14ac:dyDescent="0.3">
      <c r="A37" s="331">
        <v>20411</v>
      </c>
      <c r="B37" s="332"/>
      <c r="C37" s="337" t="s">
        <v>160</v>
      </c>
      <c r="D37" s="334">
        <f>+D39</f>
        <v>4553485</v>
      </c>
      <c r="E37" s="329">
        <f>+E39</f>
        <v>0</v>
      </c>
      <c r="F37" s="333">
        <f>+D37-E37</f>
        <v>4553485</v>
      </c>
      <c r="G37" s="334"/>
      <c r="H37" s="334"/>
      <c r="I37" s="333"/>
      <c r="J37" s="329">
        <f>+J39</f>
        <v>0</v>
      </c>
      <c r="K37" s="329">
        <v>0</v>
      </c>
      <c r="L37" s="329">
        <v>0</v>
      </c>
      <c r="M37" s="335">
        <f>+M39</f>
        <v>0</v>
      </c>
      <c r="O37" s="323">
        <f t="shared" si="1"/>
        <v>0</v>
      </c>
    </row>
    <row r="38" spans="1:15" ht="15.6" hidden="1" x14ac:dyDescent="0.3">
      <c r="A38" s="331">
        <v>204111</v>
      </c>
      <c r="B38" s="332">
        <v>20</v>
      </c>
      <c r="C38" s="337" t="s">
        <v>161</v>
      </c>
      <c r="D38" s="334">
        <v>0</v>
      </c>
      <c r="E38" s="329">
        <v>0</v>
      </c>
      <c r="F38" s="333">
        <f t="shared" si="0"/>
        <v>0</v>
      </c>
      <c r="G38" s="334"/>
      <c r="H38" s="334"/>
      <c r="I38" s="333"/>
      <c r="J38" s="329">
        <v>0</v>
      </c>
      <c r="K38" s="329">
        <v>0</v>
      </c>
      <c r="L38" s="329">
        <v>0</v>
      </c>
      <c r="M38" s="335">
        <v>0</v>
      </c>
      <c r="O38" s="323" t="e">
        <f t="shared" si="1"/>
        <v>#DIV/0!</v>
      </c>
    </row>
    <row r="39" spans="1:15" ht="15.6" x14ac:dyDescent="0.3">
      <c r="A39" s="331">
        <v>204111</v>
      </c>
      <c r="B39" s="332">
        <v>20</v>
      </c>
      <c r="C39" s="337" t="s">
        <v>161</v>
      </c>
      <c r="D39" s="334">
        <v>4553485</v>
      </c>
      <c r="E39" s="329">
        <v>0</v>
      </c>
      <c r="F39" s="333">
        <f t="shared" si="0"/>
        <v>4553485</v>
      </c>
      <c r="G39" s="334"/>
      <c r="H39" s="334"/>
      <c r="I39" s="333"/>
      <c r="J39" s="329">
        <v>0</v>
      </c>
      <c r="K39" s="329"/>
      <c r="L39" s="329"/>
      <c r="M39" s="335">
        <v>0</v>
      </c>
      <c r="O39" s="323">
        <f t="shared" si="1"/>
        <v>0</v>
      </c>
    </row>
    <row r="40" spans="1:15" ht="15.6" x14ac:dyDescent="0.3">
      <c r="A40" s="331">
        <v>20441</v>
      </c>
      <c r="B40" s="332"/>
      <c r="C40" s="337" t="s">
        <v>70</v>
      </c>
      <c r="D40" s="334">
        <f>+D41</f>
        <v>21545264.550000001</v>
      </c>
      <c r="E40" s="329">
        <f>+E41</f>
        <v>0</v>
      </c>
      <c r="F40" s="333">
        <f>+D40-E40</f>
        <v>21545264.550000001</v>
      </c>
      <c r="G40" s="334"/>
      <c r="H40" s="334"/>
      <c r="I40" s="333"/>
      <c r="J40" s="329">
        <f>+J41</f>
        <v>21545175</v>
      </c>
      <c r="K40" s="329">
        <v>0</v>
      </c>
      <c r="L40" s="329">
        <v>0</v>
      </c>
      <c r="M40" s="335">
        <f>+M41</f>
        <v>21545175</v>
      </c>
      <c r="O40" s="323">
        <f t="shared" si="1"/>
        <v>0.99999584363423377</v>
      </c>
    </row>
    <row r="41" spans="1:15" ht="15.6" x14ac:dyDescent="0.3">
      <c r="A41" s="331">
        <v>2044113</v>
      </c>
      <c r="B41" s="332">
        <v>20</v>
      </c>
      <c r="C41" s="337" t="s">
        <v>70</v>
      </c>
      <c r="D41" s="334">
        <v>21545264.550000001</v>
      </c>
      <c r="E41" s="329">
        <v>0</v>
      </c>
      <c r="F41" s="333">
        <f t="shared" si="0"/>
        <v>21545264.550000001</v>
      </c>
      <c r="G41" s="334"/>
      <c r="H41" s="334"/>
      <c r="I41" s="333"/>
      <c r="J41" s="329">
        <v>21545175</v>
      </c>
      <c r="K41" s="329"/>
      <c r="L41" s="329"/>
      <c r="M41" s="335">
        <v>21545175</v>
      </c>
      <c r="O41" s="323">
        <f t="shared" si="1"/>
        <v>0.99999584363423377</v>
      </c>
    </row>
    <row r="42" spans="1:15" ht="15.6" hidden="1" x14ac:dyDescent="0.3">
      <c r="A42" s="331">
        <v>204215</v>
      </c>
      <c r="B42" s="332">
        <v>20</v>
      </c>
      <c r="C42" s="337" t="s">
        <v>165</v>
      </c>
      <c r="D42" s="334">
        <v>0</v>
      </c>
      <c r="E42" s="329">
        <v>0</v>
      </c>
      <c r="F42" s="333">
        <f t="shared" si="0"/>
        <v>0</v>
      </c>
      <c r="G42" s="334"/>
      <c r="H42" s="334"/>
      <c r="I42" s="333"/>
      <c r="J42" s="329">
        <v>0</v>
      </c>
      <c r="K42" s="329">
        <v>0</v>
      </c>
      <c r="L42" s="329">
        <v>0</v>
      </c>
      <c r="M42" s="335">
        <v>0</v>
      </c>
      <c r="O42" s="323" t="e">
        <f t="shared" si="1"/>
        <v>#DIV/0!</v>
      </c>
    </row>
    <row r="43" spans="1:15" ht="15.6" x14ac:dyDescent="0.3">
      <c r="A43" s="331">
        <v>3</v>
      </c>
      <c r="B43" s="332"/>
      <c r="C43" s="337" t="s">
        <v>71</v>
      </c>
      <c r="D43" s="334">
        <f>+D44</f>
        <v>349858420</v>
      </c>
      <c r="E43" s="329">
        <f>+E44</f>
        <v>0</v>
      </c>
      <c r="F43" s="334">
        <f t="shared" si="0"/>
        <v>349858420</v>
      </c>
      <c r="G43" s="334"/>
      <c r="H43" s="334"/>
      <c r="I43" s="333"/>
      <c r="J43" s="329">
        <f>+J44</f>
        <v>0</v>
      </c>
      <c r="K43" s="329">
        <v>0</v>
      </c>
      <c r="L43" s="329">
        <v>0</v>
      </c>
      <c r="M43" s="335">
        <f>+M44</f>
        <v>0</v>
      </c>
      <c r="O43" s="323">
        <f t="shared" si="1"/>
        <v>0</v>
      </c>
    </row>
    <row r="44" spans="1:15" ht="15.6" x14ac:dyDescent="0.3">
      <c r="A44" s="331">
        <v>36</v>
      </c>
      <c r="B44" s="332"/>
      <c r="C44" s="337" t="s">
        <v>72</v>
      </c>
      <c r="D44" s="334">
        <f>+D45</f>
        <v>349858420</v>
      </c>
      <c r="E44" s="329">
        <f>+E45</f>
        <v>0</v>
      </c>
      <c r="F44" s="333">
        <f t="shared" si="0"/>
        <v>349858420</v>
      </c>
      <c r="G44" s="334"/>
      <c r="H44" s="334"/>
      <c r="I44" s="333"/>
      <c r="J44" s="329">
        <f>+J45</f>
        <v>0</v>
      </c>
      <c r="K44" s="329">
        <v>0</v>
      </c>
      <c r="L44" s="329">
        <v>0</v>
      </c>
      <c r="M44" s="335">
        <f>+M45</f>
        <v>0</v>
      </c>
      <c r="O44" s="323">
        <f t="shared" si="1"/>
        <v>0</v>
      </c>
    </row>
    <row r="45" spans="1:15" ht="15.6" x14ac:dyDescent="0.3">
      <c r="A45" s="331">
        <v>361</v>
      </c>
      <c r="B45" s="332"/>
      <c r="C45" s="337" t="s">
        <v>73</v>
      </c>
      <c r="D45" s="334">
        <f>+D46+D47</f>
        <v>349858420</v>
      </c>
      <c r="E45" s="329">
        <f>+E46+E47</f>
        <v>0</v>
      </c>
      <c r="F45" s="333">
        <f t="shared" si="0"/>
        <v>349858420</v>
      </c>
      <c r="G45" s="334"/>
      <c r="H45" s="334"/>
      <c r="I45" s="333"/>
      <c r="J45" s="329">
        <f>+J46+J47</f>
        <v>0</v>
      </c>
      <c r="K45" s="329">
        <v>0</v>
      </c>
      <c r="L45" s="329">
        <v>0</v>
      </c>
      <c r="M45" s="335">
        <f>+M46+M47</f>
        <v>0</v>
      </c>
      <c r="O45" s="323">
        <f t="shared" si="1"/>
        <v>0</v>
      </c>
    </row>
    <row r="46" spans="1:15" ht="15.6" x14ac:dyDescent="0.3">
      <c r="A46" s="331">
        <v>36112</v>
      </c>
      <c r="B46" s="332">
        <v>10</v>
      </c>
      <c r="C46" s="337" t="s">
        <v>170</v>
      </c>
      <c r="D46" s="334">
        <v>1294836</v>
      </c>
      <c r="E46" s="329">
        <v>0</v>
      </c>
      <c r="F46" s="333">
        <f t="shared" si="0"/>
        <v>1294836</v>
      </c>
      <c r="G46" s="334"/>
      <c r="H46" s="334"/>
      <c r="I46" s="333"/>
      <c r="J46" s="329">
        <v>0</v>
      </c>
      <c r="K46" s="329"/>
      <c r="L46" s="329"/>
      <c r="M46" s="335">
        <v>0</v>
      </c>
      <c r="O46" s="323">
        <f t="shared" si="1"/>
        <v>0</v>
      </c>
    </row>
    <row r="47" spans="1:15" ht="33.75" customHeight="1" thickBot="1" x14ac:dyDescent="0.35">
      <c r="A47" s="331">
        <v>36112</v>
      </c>
      <c r="B47" s="332">
        <v>20</v>
      </c>
      <c r="C47" s="337" t="s">
        <v>170</v>
      </c>
      <c r="D47" s="334">
        <v>348563584</v>
      </c>
      <c r="E47" s="329">
        <v>0</v>
      </c>
      <c r="F47" s="333">
        <f t="shared" si="0"/>
        <v>348563584</v>
      </c>
      <c r="G47" s="334"/>
      <c r="H47" s="334"/>
      <c r="I47" s="333"/>
      <c r="J47" s="329">
        <v>0</v>
      </c>
      <c r="K47" s="329"/>
      <c r="L47" s="329"/>
      <c r="M47" s="335">
        <v>0</v>
      </c>
      <c r="O47" s="323"/>
    </row>
    <row r="48" spans="1:15" ht="16.2" thickBot="1" x14ac:dyDescent="0.35">
      <c r="A48" s="339" t="s">
        <v>75</v>
      </c>
      <c r="B48" s="340"/>
      <c r="C48" s="341" t="s">
        <v>76</v>
      </c>
      <c r="D48" s="342">
        <f>+D49+D68+D71+D76</f>
        <v>11880326999.389999</v>
      </c>
      <c r="E48" s="343">
        <f>+E49+E68+E71+E76</f>
        <v>2257796</v>
      </c>
      <c r="F48" s="342">
        <f>+D48-E48</f>
        <v>11878069203.389999</v>
      </c>
      <c r="G48" s="342"/>
      <c r="H48" s="342"/>
      <c r="I48" s="344"/>
      <c r="J48" s="343">
        <f>+J49+J68+J71+J76</f>
        <v>6790153821.3899994</v>
      </c>
      <c r="K48" s="343">
        <f>+K49+K68+K71+K76</f>
        <v>0</v>
      </c>
      <c r="L48" s="343">
        <f>+L49+L68+L71+L76</f>
        <v>0</v>
      </c>
      <c r="M48" s="345">
        <f>+M49+M68+M71+M76</f>
        <v>6790153821.3899994</v>
      </c>
      <c r="O48" s="323">
        <f t="shared" ref="O48:O54" si="2">+M48/F48</f>
        <v>0.57165467763498889</v>
      </c>
    </row>
    <row r="49" spans="1:15" ht="34.5" customHeight="1" x14ac:dyDescent="0.3">
      <c r="A49" s="346">
        <v>113</v>
      </c>
      <c r="B49" s="347"/>
      <c r="C49" s="348" t="s">
        <v>77</v>
      </c>
      <c r="D49" s="349">
        <f>+D53+D55</f>
        <v>747261599</v>
      </c>
      <c r="E49" s="350">
        <f>+E53+E55</f>
        <v>0</v>
      </c>
      <c r="F49" s="351">
        <f>+D49-E49</f>
        <v>747261599</v>
      </c>
      <c r="G49" s="349"/>
      <c r="H49" s="349"/>
      <c r="I49" s="351"/>
      <c r="J49" s="350">
        <f>+J53+J55</f>
        <v>718234769</v>
      </c>
      <c r="K49" s="350">
        <v>0</v>
      </c>
      <c r="L49" s="350">
        <v>0</v>
      </c>
      <c r="M49" s="352">
        <f>+M53+M55</f>
        <v>718234769</v>
      </c>
      <c r="O49" s="323">
        <f t="shared" si="2"/>
        <v>0.96115573175599511</v>
      </c>
    </row>
    <row r="50" spans="1:15" ht="15" hidden="1" customHeight="1" x14ac:dyDescent="0.3">
      <c r="A50" s="331">
        <v>113601</v>
      </c>
      <c r="B50" s="332">
        <v>11</v>
      </c>
      <c r="C50" s="337" t="s">
        <v>85</v>
      </c>
      <c r="D50" s="334">
        <v>0</v>
      </c>
      <c r="E50" s="329">
        <v>0</v>
      </c>
      <c r="F50" s="333">
        <f>+D50-E50</f>
        <v>0</v>
      </c>
      <c r="G50" s="334"/>
      <c r="H50" s="334"/>
      <c r="I50" s="333"/>
      <c r="J50" s="329">
        <v>0</v>
      </c>
      <c r="K50" s="329">
        <v>0</v>
      </c>
      <c r="L50" s="329">
        <v>0</v>
      </c>
      <c r="M50" s="335">
        <v>0</v>
      </c>
      <c r="O50" s="323" t="e">
        <f t="shared" si="2"/>
        <v>#DIV/0!</v>
      </c>
    </row>
    <row r="51" spans="1:15" ht="15" hidden="1" customHeight="1" x14ac:dyDescent="0.3">
      <c r="A51" s="331">
        <v>113601</v>
      </c>
      <c r="B51" s="332">
        <v>21</v>
      </c>
      <c r="C51" s="337" t="s">
        <v>85</v>
      </c>
      <c r="D51" s="334">
        <v>0</v>
      </c>
      <c r="E51" s="329"/>
      <c r="F51" s="333"/>
      <c r="G51" s="334"/>
      <c r="H51" s="334"/>
      <c r="I51" s="333"/>
      <c r="J51" s="329">
        <v>0</v>
      </c>
      <c r="K51" s="329"/>
      <c r="L51" s="329"/>
      <c r="M51" s="335">
        <v>0</v>
      </c>
      <c r="O51" s="323" t="e">
        <f t="shared" si="2"/>
        <v>#DIV/0!</v>
      </c>
    </row>
    <row r="52" spans="1:15" ht="35.25" hidden="1" customHeight="1" x14ac:dyDescent="0.3">
      <c r="A52" s="331">
        <v>1136016</v>
      </c>
      <c r="B52" s="332">
        <v>10</v>
      </c>
      <c r="C52" s="337" t="s">
        <v>215</v>
      </c>
      <c r="D52" s="334">
        <v>0</v>
      </c>
      <c r="E52" s="329">
        <v>0</v>
      </c>
      <c r="F52" s="333">
        <f>+D52-E52</f>
        <v>0</v>
      </c>
      <c r="G52" s="334"/>
      <c r="H52" s="334"/>
      <c r="I52" s="333"/>
      <c r="J52" s="329">
        <v>0</v>
      </c>
      <c r="K52" s="329">
        <v>0</v>
      </c>
      <c r="L52" s="329">
        <v>0</v>
      </c>
      <c r="M52" s="335">
        <v>0</v>
      </c>
      <c r="O52" s="323" t="e">
        <f t="shared" si="2"/>
        <v>#DIV/0!</v>
      </c>
    </row>
    <row r="53" spans="1:15" ht="15" customHeight="1" x14ac:dyDescent="0.3">
      <c r="A53" s="331">
        <v>113605</v>
      </c>
      <c r="B53" s="332"/>
      <c r="C53" s="337" t="s">
        <v>216</v>
      </c>
      <c r="D53" s="334">
        <f>+D54</f>
        <v>722611599</v>
      </c>
      <c r="E53" s="329">
        <f>+E54</f>
        <v>0</v>
      </c>
      <c r="F53" s="333">
        <f>+D53-E53</f>
        <v>722611599</v>
      </c>
      <c r="G53" s="334"/>
      <c r="H53" s="334"/>
      <c r="I53" s="333"/>
      <c r="J53" s="329">
        <f>+J54</f>
        <v>693584769</v>
      </c>
      <c r="K53" s="329">
        <v>0</v>
      </c>
      <c r="L53" s="329">
        <v>0</v>
      </c>
      <c r="M53" s="335">
        <f>+M54</f>
        <v>693584769</v>
      </c>
      <c r="O53" s="323">
        <f t="shared" si="2"/>
        <v>0.95983066139518192</v>
      </c>
    </row>
    <row r="54" spans="1:15" ht="45" customHeight="1" x14ac:dyDescent="0.3">
      <c r="A54" s="331">
        <v>1136057</v>
      </c>
      <c r="B54" s="332">
        <v>20</v>
      </c>
      <c r="C54" s="337" t="s">
        <v>89</v>
      </c>
      <c r="D54" s="334">
        <v>722611599</v>
      </c>
      <c r="E54" s="329">
        <v>0</v>
      </c>
      <c r="F54" s="333">
        <f>+D54-E54</f>
        <v>722611599</v>
      </c>
      <c r="G54" s="334"/>
      <c r="H54" s="334"/>
      <c r="I54" s="333"/>
      <c r="J54" s="329">
        <v>693584769</v>
      </c>
      <c r="K54" s="329">
        <v>0</v>
      </c>
      <c r="L54" s="329">
        <v>0</v>
      </c>
      <c r="M54" s="335">
        <v>693584769</v>
      </c>
      <c r="O54" s="323">
        <f t="shared" si="2"/>
        <v>0.95983066139518192</v>
      </c>
    </row>
    <row r="55" spans="1:15" ht="33" customHeight="1" x14ac:dyDescent="0.3">
      <c r="A55" s="331">
        <v>113607</v>
      </c>
      <c r="B55" s="332"/>
      <c r="C55" s="337" t="s">
        <v>90</v>
      </c>
      <c r="D55" s="334">
        <f>+D56</f>
        <v>24650000</v>
      </c>
      <c r="E55" s="329">
        <f>+E56</f>
        <v>0</v>
      </c>
      <c r="F55" s="333">
        <f>+D55-E55</f>
        <v>24650000</v>
      </c>
      <c r="G55" s="334"/>
      <c r="H55" s="334"/>
      <c r="I55" s="333"/>
      <c r="J55" s="329">
        <f>+J56</f>
        <v>24650000</v>
      </c>
      <c r="K55" s="329">
        <v>0</v>
      </c>
      <c r="L55" s="329">
        <v>0</v>
      </c>
      <c r="M55" s="335">
        <f>+M56</f>
        <v>24650000</v>
      </c>
      <c r="O55" s="323"/>
    </row>
    <row r="56" spans="1:15" ht="45" customHeight="1" thickBot="1" x14ac:dyDescent="0.35">
      <c r="A56" s="353">
        <v>1136071</v>
      </c>
      <c r="B56" s="354">
        <v>20</v>
      </c>
      <c r="C56" s="355" t="s">
        <v>91</v>
      </c>
      <c r="D56" s="356">
        <v>24650000</v>
      </c>
      <c r="E56" s="357">
        <v>0</v>
      </c>
      <c r="F56" s="358">
        <f>+D56-E56</f>
        <v>24650000</v>
      </c>
      <c r="G56" s="356"/>
      <c r="H56" s="356"/>
      <c r="I56" s="358"/>
      <c r="J56" s="357">
        <v>24650000</v>
      </c>
      <c r="K56" s="357">
        <v>0</v>
      </c>
      <c r="L56" s="357">
        <v>0</v>
      </c>
      <c r="M56" s="359">
        <v>24650000</v>
      </c>
      <c r="O56" s="323"/>
    </row>
    <row r="57" spans="1:15" ht="22.5" customHeight="1" x14ac:dyDescent="0.3">
      <c r="A57" s="360"/>
      <c r="B57" s="361"/>
      <c r="C57" s="362"/>
      <c r="D57" s="363"/>
      <c r="E57" s="364"/>
      <c r="F57" s="365"/>
      <c r="G57" s="363"/>
      <c r="H57" s="363"/>
      <c r="I57" s="365"/>
      <c r="J57" s="365"/>
      <c r="K57" s="365"/>
      <c r="L57" s="365"/>
      <c r="M57" s="365"/>
      <c r="O57" s="323"/>
    </row>
    <row r="58" spans="1:15" ht="12.75" customHeight="1" thickBot="1" x14ac:dyDescent="0.35">
      <c r="A58" s="366"/>
      <c r="C58" s="367"/>
      <c r="D58" s="368"/>
      <c r="E58" s="369"/>
      <c r="F58" s="370"/>
      <c r="G58" s="368"/>
      <c r="H58" s="368"/>
      <c r="I58" s="370"/>
      <c r="J58" s="370"/>
      <c r="K58" s="370"/>
      <c r="L58" s="370"/>
      <c r="M58" s="370"/>
      <c r="O58" s="323"/>
    </row>
    <row r="59" spans="1:15" x14ac:dyDescent="0.3">
      <c r="A59" s="2073" t="s">
        <v>1</v>
      </c>
      <c r="B59" s="2074"/>
      <c r="C59" s="2074"/>
      <c r="D59" s="2074"/>
      <c r="E59" s="2074"/>
      <c r="F59" s="2074"/>
      <c r="G59" s="2074"/>
      <c r="H59" s="2074"/>
      <c r="I59" s="2074"/>
      <c r="J59" s="2074"/>
      <c r="K59" s="2074"/>
      <c r="L59" s="2074"/>
      <c r="M59" s="2075"/>
    </row>
    <row r="60" spans="1:15" x14ac:dyDescent="0.3">
      <c r="A60" s="2067" t="s">
        <v>203</v>
      </c>
      <c r="B60" s="2068"/>
      <c r="C60" s="2068"/>
      <c r="D60" s="2068"/>
      <c r="E60" s="2068"/>
      <c r="F60" s="2068"/>
      <c r="G60" s="2068"/>
      <c r="H60" s="2068"/>
      <c r="I60" s="2068"/>
      <c r="J60" s="2068"/>
      <c r="K60" s="2068"/>
      <c r="L60" s="2068"/>
      <c r="M60" s="2069"/>
    </row>
    <row r="61" spans="1:15" ht="3" customHeight="1" x14ac:dyDescent="0.3">
      <c r="A61" s="302"/>
      <c r="M61" s="303"/>
    </row>
    <row r="62" spans="1:15" ht="13.5" customHeight="1" x14ac:dyDescent="0.3">
      <c r="A62" s="304" t="s">
        <v>0</v>
      </c>
      <c r="D62" s="371"/>
      <c r="M62" s="303"/>
    </row>
    <row r="63" spans="1:15" ht="2.25" customHeight="1" x14ac:dyDescent="0.3">
      <c r="A63" s="302"/>
      <c r="M63" s="305"/>
    </row>
    <row r="64" spans="1:15" ht="18.75" customHeight="1" x14ac:dyDescent="0.3">
      <c r="A64" s="302" t="s">
        <v>3</v>
      </c>
      <c r="C64" s="294" t="s">
        <v>4</v>
      </c>
      <c r="F64" s="296" t="str">
        <f>F8</f>
        <v>MES:</v>
      </c>
      <c r="J64" s="296" t="str">
        <f>J8</f>
        <v>JUNIO</v>
      </c>
      <c r="K64" s="294"/>
      <c r="M64" s="303" t="str">
        <f>M8</f>
        <v>VIGENCIA: 2017</v>
      </c>
    </row>
    <row r="65" spans="1:16" ht="4.5" customHeight="1" thickBot="1" x14ac:dyDescent="0.35">
      <c r="A65" s="306"/>
      <c r="B65" s="307"/>
      <c r="C65" s="307"/>
      <c r="D65" s="307"/>
      <c r="E65" s="308"/>
      <c r="F65" s="309"/>
      <c r="G65" s="309"/>
      <c r="H65" s="309"/>
      <c r="I65" s="309"/>
      <c r="J65" s="309"/>
      <c r="K65" s="309"/>
      <c r="L65" s="309"/>
      <c r="M65" s="310"/>
    </row>
    <row r="66" spans="1:16" ht="14.25" customHeight="1" thickBot="1" x14ac:dyDescent="0.35">
      <c r="A66" s="2076"/>
      <c r="B66" s="2077"/>
      <c r="C66" s="2077"/>
      <c r="D66" s="2077"/>
      <c r="E66" s="2077"/>
      <c r="F66" s="2077"/>
      <c r="G66" s="2077"/>
      <c r="H66" s="2077"/>
      <c r="I66" s="2077"/>
      <c r="J66" s="2077"/>
      <c r="K66" s="2077"/>
      <c r="L66" s="2077"/>
      <c r="M66" s="2078"/>
    </row>
    <row r="67" spans="1:16" ht="54" customHeight="1" thickBot="1" x14ac:dyDescent="0.35">
      <c r="A67" s="311" t="s">
        <v>205</v>
      </c>
      <c r="B67" s="312"/>
      <c r="C67" s="312" t="s">
        <v>206</v>
      </c>
      <c r="D67" s="313" t="s">
        <v>207</v>
      </c>
      <c r="E67" s="314" t="s">
        <v>208</v>
      </c>
      <c r="F67" s="313" t="s">
        <v>209</v>
      </c>
      <c r="G67" s="313"/>
      <c r="H67" s="313"/>
      <c r="I67" s="313"/>
      <c r="J67" s="313" t="s">
        <v>210</v>
      </c>
      <c r="K67" s="313" t="s">
        <v>211</v>
      </c>
      <c r="L67" s="313" t="s">
        <v>212</v>
      </c>
      <c r="M67" s="315" t="s">
        <v>213</v>
      </c>
    </row>
    <row r="68" spans="1:16" s="367" customFormat="1" ht="33" customHeight="1" x14ac:dyDescent="0.3">
      <c r="A68" s="372">
        <v>223</v>
      </c>
      <c r="B68" s="348"/>
      <c r="C68" s="348" t="s">
        <v>92</v>
      </c>
      <c r="D68" s="373">
        <f>+D69</f>
        <v>62818700.390000001</v>
      </c>
      <c r="E68" s="350">
        <f>+E69</f>
        <v>0</v>
      </c>
      <c r="F68" s="351">
        <f t="shared" ref="F68:F75" si="3">+D68-E68</f>
        <v>62818700.390000001</v>
      </c>
      <c r="G68" s="373"/>
      <c r="H68" s="373"/>
      <c r="I68" s="374"/>
      <c r="J68" s="351">
        <f>+J69</f>
        <v>62818700.390000001</v>
      </c>
      <c r="K68" s="351"/>
      <c r="L68" s="351"/>
      <c r="M68" s="375">
        <f>+M69</f>
        <v>62818700.390000001</v>
      </c>
      <c r="O68" s="323">
        <f t="shared" ref="O68:O75" si="4">+M68/F68</f>
        <v>1</v>
      </c>
    </row>
    <row r="69" spans="1:16" s="367" customFormat="1" ht="23.25" customHeight="1" x14ac:dyDescent="0.3">
      <c r="A69" s="376">
        <v>223600</v>
      </c>
      <c r="B69" s="337"/>
      <c r="C69" s="337" t="s">
        <v>78</v>
      </c>
      <c r="D69" s="377">
        <f>+D70</f>
        <v>62818700.390000001</v>
      </c>
      <c r="E69" s="329">
        <f>+E70</f>
        <v>0</v>
      </c>
      <c r="F69" s="333">
        <f t="shared" si="3"/>
        <v>62818700.390000001</v>
      </c>
      <c r="G69" s="377"/>
      <c r="H69" s="377"/>
      <c r="I69" s="378"/>
      <c r="J69" s="333">
        <f>+J70</f>
        <v>62818700.390000001</v>
      </c>
      <c r="K69" s="333"/>
      <c r="L69" s="333"/>
      <c r="M69" s="379">
        <f>+M70</f>
        <v>62818700.390000001</v>
      </c>
      <c r="O69" s="323">
        <f t="shared" si="4"/>
        <v>1</v>
      </c>
    </row>
    <row r="70" spans="1:16" s="367" customFormat="1" ht="62.25" customHeight="1" x14ac:dyDescent="0.3">
      <c r="A70" s="376">
        <v>2236001</v>
      </c>
      <c r="B70" s="337">
        <v>20</v>
      </c>
      <c r="C70" s="337" t="s">
        <v>93</v>
      </c>
      <c r="D70" s="377">
        <v>62818700.390000001</v>
      </c>
      <c r="E70" s="329">
        <v>0</v>
      </c>
      <c r="F70" s="333">
        <f t="shared" si="3"/>
        <v>62818700.390000001</v>
      </c>
      <c r="G70" s="377"/>
      <c r="H70" s="377"/>
      <c r="I70" s="378"/>
      <c r="J70" s="333">
        <v>62818700.390000001</v>
      </c>
      <c r="K70" s="333"/>
      <c r="L70" s="333"/>
      <c r="M70" s="379">
        <v>62818700.390000001</v>
      </c>
      <c r="O70" s="323">
        <f t="shared" si="4"/>
        <v>1</v>
      </c>
    </row>
    <row r="71" spans="1:16" s="367" customFormat="1" ht="57.75" customHeight="1" x14ac:dyDescent="0.3">
      <c r="A71" s="376">
        <v>520</v>
      </c>
      <c r="B71" s="337"/>
      <c r="C71" s="337" t="s">
        <v>94</v>
      </c>
      <c r="D71" s="377">
        <f>+D72</f>
        <v>7376363628</v>
      </c>
      <c r="E71" s="333">
        <f>+E72</f>
        <v>2257796</v>
      </c>
      <c r="F71" s="377">
        <f t="shared" si="3"/>
        <v>7374105832</v>
      </c>
      <c r="G71" s="377"/>
      <c r="H71" s="377"/>
      <c r="I71" s="378"/>
      <c r="J71" s="333">
        <f>+J72</f>
        <v>2419151710</v>
      </c>
      <c r="K71" s="333">
        <f>+K72</f>
        <v>0</v>
      </c>
      <c r="L71" s="333">
        <f>+L72</f>
        <v>0</v>
      </c>
      <c r="M71" s="379">
        <f>+M72</f>
        <v>2419151710</v>
      </c>
      <c r="O71" s="323">
        <f t="shared" si="4"/>
        <v>0.32806034590689881</v>
      </c>
      <c r="P71" s="380">
        <f>+M71-10384330698</f>
        <v>-7965178988</v>
      </c>
    </row>
    <row r="72" spans="1:16" s="367" customFormat="1" ht="15.75" customHeight="1" x14ac:dyDescent="0.3">
      <c r="A72" s="376">
        <v>520600</v>
      </c>
      <c r="B72" s="337"/>
      <c r="C72" s="337" t="s">
        <v>78</v>
      </c>
      <c r="D72" s="377">
        <f>SUM(D73:D75)</f>
        <v>7376363628</v>
      </c>
      <c r="E72" s="381">
        <f>SUM(E73:E75)</f>
        <v>2257796</v>
      </c>
      <c r="F72" s="377">
        <f t="shared" si="3"/>
        <v>7374105832</v>
      </c>
      <c r="G72" s="377"/>
      <c r="H72" s="377"/>
      <c r="I72" s="378"/>
      <c r="J72" s="333">
        <f>SUM(J73:J75)</f>
        <v>2419151710</v>
      </c>
      <c r="K72" s="333">
        <v>0</v>
      </c>
      <c r="L72" s="333">
        <v>0</v>
      </c>
      <c r="M72" s="379">
        <f>SUM(M73:M75)</f>
        <v>2419151710</v>
      </c>
      <c r="O72" s="323">
        <f t="shared" si="4"/>
        <v>0.32806034590689881</v>
      </c>
    </row>
    <row r="73" spans="1:16" s="367" customFormat="1" ht="32.25" customHeight="1" x14ac:dyDescent="0.3">
      <c r="A73" s="376">
        <v>5206002</v>
      </c>
      <c r="B73" s="337">
        <v>20</v>
      </c>
      <c r="C73" s="337" t="s">
        <v>95</v>
      </c>
      <c r="D73" s="377">
        <v>6785227530</v>
      </c>
      <c r="E73" s="329">
        <v>0</v>
      </c>
      <c r="F73" s="333">
        <f t="shared" si="3"/>
        <v>6785227530</v>
      </c>
      <c r="G73" s="377"/>
      <c r="H73" s="377"/>
      <c r="I73" s="378"/>
      <c r="J73" s="336">
        <v>2049372532</v>
      </c>
      <c r="K73" s="336"/>
      <c r="L73" s="336"/>
      <c r="M73" s="382">
        <v>2049372532</v>
      </c>
      <c r="O73" s="323">
        <f t="shared" si="4"/>
        <v>0.30203445985252025</v>
      </c>
    </row>
    <row r="74" spans="1:16" s="367" customFormat="1" ht="45" customHeight="1" x14ac:dyDescent="0.3">
      <c r="A74" s="376">
        <v>5206003</v>
      </c>
      <c r="B74" s="337">
        <v>20</v>
      </c>
      <c r="C74" s="337" t="s">
        <v>189</v>
      </c>
      <c r="D74" s="377">
        <v>7609855</v>
      </c>
      <c r="E74" s="329">
        <v>0</v>
      </c>
      <c r="F74" s="333">
        <f t="shared" si="3"/>
        <v>7609855</v>
      </c>
      <c r="G74" s="377"/>
      <c r="H74" s="377"/>
      <c r="I74" s="378"/>
      <c r="J74" s="336">
        <v>7609432</v>
      </c>
      <c r="K74" s="336"/>
      <c r="L74" s="336"/>
      <c r="M74" s="382">
        <v>7609432</v>
      </c>
      <c r="O74" s="323">
        <f t="shared" si="4"/>
        <v>0.99994441418397595</v>
      </c>
    </row>
    <row r="75" spans="1:16" s="367" customFormat="1" ht="35.25" customHeight="1" x14ac:dyDescent="0.3">
      <c r="A75" s="376">
        <v>5206007</v>
      </c>
      <c r="B75" s="337">
        <v>20</v>
      </c>
      <c r="C75" s="337" t="s">
        <v>217</v>
      </c>
      <c r="D75" s="377">
        <v>583526243</v>
      </c>
      <c r="E75" s="329">
        <v>2257796</v>
      </c>
      <c r="F75" s="333">
        <f t="shared" si="3"/>
        <v>581268447</v>
      </c>
      <c r="G75" s="377"/>
      <c r="H75" s="377"/>
      <c r="I75" s="378"/>
      <c r="J75" s="333">
        <v>362169746</v>
      </c>
      <c r="K75" s="333"/>
      <c r="L75" s="333"/>
      <c r="M75" s="379">
        <v>362169746</v>
      </c>
      <c r="O75" s="323">
        <f t="shared" si="4"/>
        <v>0.62306796088658156</v>
      </c>
    </row>
    <row r="76" spans="1:16" s="367" customFormat="1" ht="45.75" customHeight="1" x14ac:dyDescent="0.3">
      <c r="A76" s="372">
        <v>530</v>
      </c>
      <c r="B76" s="348"/>
      <c r="C76" s="348" t="s">
        <v>97</v>
      </c>
      <c r="D76" s="373">
        <f>+D77</f>
        <v>3693883072</v>
      </c>
      <c r="E76" s="383">
        <f>+E77</f>
        <v>0</v>
      </c>
      <c r="F76" s="351">
        <f>+D76-E76</f>
        <v>3693883072</v>
      </c>
      <c r="G76" s="373"/>
      <c r="H76" s="373"/>
      <c r="I76" s="374"/>
      <c r="J76" s="383">
        <f>+J77</f>
        <v>3589948642</v>
      </c>
      <c r="K76" s="383">
        <v>0</v>
      </c>
      <c r="L76" s="383">
        <v>0</v>
      </c>
      <c r="M76" s="384">
        <f>+M77</f>
        <v>3589948642</v>
      </c>
      <c r="O76" s="323">
        <f>+M76/F76</f>
        <v>0.97186309691613326</v>
      </c>
    </row>
    <row r="77" spans="1:16" s="367" customFormat="1" ht="45.75" customHeight="1" x14ac:dyDescent="0.3">
      <c r="A77" s="376">
        <v>530600</v>
      </c>
      <c r="B77" s="337"/>
      <c r="C77" s="337" t="s">
        <v>78</v>
      </c>
      <c r="D77" s="377">
        <f>+D78</f>
        <v>3693883072</v>
      </c>
      <c r="E77" s="381">
        <f>+E78</f>
        <v>0</v>
      </c>
      <c r="F77" s="333">
        <f>+D77-E77</f>
        <v>3693883072</v>
      </c>
      <c r="G77" s="377"/>
      <c r="H77" s="377"/>
      <c r="I77" s="378"/>
      <c r="J77" s="383">
        <f>+J78</f>
        <v>3589948642</v>
      </c>
      <c r="K77" s="383">
        <v>0</v>
      </c>
      <c r="L77" s="383">
        <v>0</v>
      </c>
      <c r="M77" s="384">
        <f>+M78</f>
        <v>3589948642</v>
      </c>
      <c r="O77" s="323">
        <f>+M77/F77</f>
        <v>0.97186309691613326</v>
      </c>
    </row>
    <row r="78" spans="1:16" s="367" customFormat="1" ht="48.75" customHeight="1" thickBot="1" x14ac:dyDescent="0.35">
      <c r="A78" s="385">
        <v>5306003</v>
      </c>
      <c r="B78" s="386">
        <v>20</v>
      </c>
      <c r="C78" s="386" t="s">
        <v>218</v>
      </c>
      <c r="D78" s="387">
        <v>3693883072</v>
      </c>
      <c r="E78" s="388">
        <v>0</v>
      </c>
      <c r="F78" s="389">
        <f>+D78-E78</f>
        <v>3693883072</v>
      </c>
      <c r="G78" s="387"/>
      <c r="H78" s="387"/>
      <c r="I78" s="390"/>
      <c r="J78" s="383">
        <v>3589948642</v>
      </c>
      <c r="K78" s="389"/>
      <c r="L78" s="389"/>
      <c r="M78" s="391">
        <v>3589948642</v>
      </c>
      <c r="O78" s="323">
        <f>+M78/F78</f>
        <v>0.97186309691613326</v>
      </c>
    </row>
    <row r="79" spans="1:16" ht="16.2" thickBot="1" x14ac:dyDescent="0.35">
      <c r="A79" s="2064" t="s">
        <v>219</v>
      </c>
      <c r="B79" s="2065"/>
      <c r="C79" s="2065"/>
      <c r="D79" s="339">
        <f>+D12+D48</f>
        <v>12697545821.939999</v>
      </c>
      <c r="E79" s="339">
        <f>+E12+E48</f>
        <v>4741932</v>
      </c>
      <c r="F79" s="339">
        <f>+D79-E79</f>
        <v>12692803889.939999</v>
      </c>
      <c r="G79" s="342"/>
      <c r="H79" s="342"/>
      <c r="I79" s="392" t="e">
        <f>+I20+I25+I43+I49+I71+#REF!</f>
        <v>#REF!</v>
      </c>
      <c r="J79" s="339">
        <f>+J12+J48</f>
        <v>7161537534.3899994</v>
      </c>
      <c r="K79" s="339">
        <f>+K12+K48</f>
        <v>0</v>
      </c>
      <c r="L79" s="339">
        <f>+L12+L48</f>
        <v>0</v>
      </c>
      <c r="M79" s="393">
        <f>+M12+M48</f>
        <v>7161537534.3899994</v>
      </c>
      <c r="O79" s="323">
        <f>+M79/F79</f>
        <v>0.56422029336371105</v>
      </c>
    </row>
    <row r="80" spans="1:16" ht="10.5" customHeight="1" x14ac:dyDescent="0.3">
      <c r="A80" s="297"/>
      <c r="B80" s="298"/>
      <c r="C80" s="298"/>
      <c r="D80" s="300"/>
      <c r="E80" s="394"/>
      <c r="F80" s="300"/>
      <c r="G80" s="301"/>
      <c r="H80" s="300"/>
      <c r="I80" s="300" t="s">
        <v>220</v>
      </c>
      <c r="J80" s="300"/>
      <c r="K80" s="300" t="s">
        <v>221</v>
      </c>
      <c r="L80" s="300"/>
      <c r="M80" s="301"/>
    </row>
    <row r="81" spans="1:14" x14ac:dyDescent="0.3">
      <c r="A81" s="302"/>
      <c r="D81" s="296"/>
      <c r="E81" s="369"/>
      <c r="G81" s="303"/>
      <c r="M81" s="303"/>
    </row>
    <row r="82" spans="1:14" x14ac:dyDescent="0.3">
      <c r="A82" s="302"/>
      <c r="D82" s="296"/>
      <c r="E82" s="369"/>
      <c r="G82" s="303"/>
      <c r="H82" s="395"/>
      <c r="I82" s="396"/>
      <c r="J82" s="396"/>
      <c r="K82" s="396"/>
      <c r="L82" s="396"/>
      <c r="M82" s="397"/>
      <c r="N82" s="395"/>
    </row>
    <row r="83" spans="1:14" x14ac:dyDescent="0.3">
      <c r="A83" s="398" t="s">
        <v>100</v>
      </c>
      <c r="B83" s="399"/>
      <c r="C83" s="399"/>
      <c r="D83" s="399"/>
      <c r="E83" s="400"/>
      <c r="F83" s="400" t="s">
        <v>101</v>
      </c>
      <c r="G83" s="400"/>
      <c r="H83" s="401"/>
      <c r="I83" s="395"/>
      <c r="J83" s="396"/>
      <c r="K83" s="402"/>
      <c r="L83" s="396"/>
      <c r="M83" s="397"/>
      <c r="N83" s="395"/>
    </row>
    <row r="84" spans="1:14" x14ac:dyDescent="0.3">
      <c r="A84" s="403" t="s">
        <v>102</v>
      </c>
      <c r="B84" s="399"/>
      <c r="C84" s="399"/>
      <c r="D84" s="399"/>
      <c r="E84" s="404"/>
      <c r="F84" s="404" t="s">
        <v>235</v>
      </c>
      <c r="G84" s="404"/>
      <c r="H84" s="405"/>
      <c r="I84" s="395"/>
      <c r="J84" s="396"/>
      <c r="K84" s="406"/>
      <c r="L84" s="396"/>
      <c r="M84" s="397"/>
      <c r="N84" s="395"/>
    </row>
    <row r="85" spans="1:14" x14ac:dyDescent="0.3">
      <c r="A85" s="403" t="s">
        <v>104</v>
      </c>
      <c r="B85" s="399"/>
      <c r="C85" s="399"/>
      <c r="D85" s="399"/>
      <c r="E85" s="407"/>
      <c r="F85" s="404" t="s">
        <v>236</v>
      </c>
      <c r="G85" s="400"/>
      <c r="H85" s="401"/>
      <c r="I85" s="395"/>
      <c r="J85" s="396"/>
      <c r="K85" s="402"/>
      <c r="L85" s="396"/>
      <c r="M85" s="397"/>
      <c r="N85" s="395"/>
    </row>
    <row r="86" spans="1:14" x14ac:dyDescent="0.3">
      <c r="A86" s="403"/>
      <c r="B86" s="399"/>
      <c r="C86" s="399"/>
      <c r="D86" s="399"/>
      <c r="E86" s="404"/>
      <c r="F86" s="404" t="s">
        <v>230</v>
      </c>
      <c r="G86" s="404"/>
      <c r="H86" s="405"/>
      <c r="I86" s="396"/>
      <c r="J86" s="396"/>
      <c r="K86" s="396"/>
      <c r="L86" s="396"/>
      <c r="M86" s="397"/>
      <c r="N86" s="395"/>
    </row>
    <row r="87" spans="1:14" x14ac:dyDescent="0.3">
      <c r="A87" s="398"/>
      <c r="B87" s="399"/>
      <c r="C87" s="399"/>
      <c r="D87" s="407"/>
      <c r="E87" s="408"/>
      <c r="F87" s="407"/>
      <c r="G87" s="401"/>
      <c r="H87" s="396"/>
      <c r="I87" s="396"/>
      <c r="J87" s="396"/>
      <c r="K87" s="396"/>
      <c r="L87" s="396"/>
      <c r="M87" s="397"/>
      <c r="N87" s="395"/>
    </row>
    <row r="88" spans="1:14" x14ac:dyDescent="0.3">
      <c r="A88" s="398"/>
      <c r="B88" s="399"/>
      <c r="C88" s="399"/>
      <c r="D88" s="407"/>
      <c r="E88" s="408"/>
      <c r="F88" s="407"/>
      <c r="G88" s="400"/>
      <c r="H88" s="396"/>
      <c r="I88" s="396"/>
      <c r="J88" s="396"/>
      <c r="K88" s="396"/>
      <c r="L88" s="396"/>
      <c r="M88" s="397"/>
      <c r="N88" s="395"/>
    </row>
    <row r="89" spans="1:14" x14ac:dyDescent="0.3">
      <c r="A89" s="403"/>
      <c r="B89" s="404" t="s">
        <v>107</v>
      </c>
      <c r="C89" s="404"/>
      <c r="D89" s="404"/>
      <c r="E89" s="404"/>
      <c r="F89" s="409" t="s">
        <v>101</v>
      </c>
      <c r="G89" s="407"/>
      <c r="H89" s="407"/>
      <c r="I89" s="410"/>
      <c r="J89" s="409"/>
      <c r="K89" s="402"/>
      <c r="L89" s="402"/>
      <c r="M89" s="411"/>
      <c r="N89" s="395"/>
    </row>
    <row r="90" spans="1:14" x14ac:dyDescent="0.3">
      <c r="A90" s="398"/>
      <c r="B90" s="2066" t="s">
        <v>109</v>
      </c>
      <c r="C90" s="2066"/>
      <c r="D90" s="404"/>
      <c r="E90" s="404"/>
      <c r="F90" s="404" t="s">
        <v>223</v>
      </c>
      <c r="G90" s="402"/>
      <c r="H90" s="406"/>
      <c r="I90" s="411"/>
      <c r="J90" s="404"/>
      <c r="K90" s="402"/>
      <c r="L90" s="406"/>
      <c r="M90" s="411"/>
      <c r="N90" s="395"/>
    </row>
    <row r="91" spans="1:14" x14ac:dyDescent="0.3">
      <c r="A91" s="403"/>
      <c r="B91" s="404" t="s">
        <v>112</v>
      </c>
      <c r="C91" s="404"/>
      <c r="D91" s="404"/>
      <c r="E91" s="404"/>
      <c r="F91" s="404" t="s">
        <v>202</v>
      </c>
      <c r="G91" s="402"/>
      <c r="H91" s="402"/>
      <c r="I91" s="411"/>
      <c r="J91" s="404"/>
      <c r="K91" s="402"/>
      <c r="L91" s="402"/>
      <c r="M91" s="411"/>
      <c r="N91" s="395"/>
    </row>
    <row r="92" spans="1:14" x14ac:dyDescent="0.3">
      <c r="A92" s="403"/>
      <c r="B92" s="399"/>
      <c r="C92" s="404"/>
      <c r="D92" s="404"/>
      <c r="E92" s="404"/>
      <c r="F92" s="404"/>
      <c r="G92" s="404"/>
      <c r="H92" s="404"/>
      <c r="I92" s="405"/>
      <c r="J92" s="402"/>
      <c r="K92" s="402"/>
      <c r="L92" s="402"/>
      <c r="M92" s="411"/>
      <c r="N92" s="395"/>
    </row>
    <row r="93" spans="1:14" ht="6.75" customHeight="1" thickBot="1" x14ac:dyDescent="0.35">
      <c r="A93" s="306"/>
      <c r="B93" s="307"/>
      <c r="C93" s="412"/>
      <c r="D93" s="412"/>
      <c r="E93" s="413"/>
      <c r="F93" s="414"/>
      <c r="G93" s="414"/>
      <c r="H93" s="414"/>
      <c r="I93" s="414"/>
      <c r="J93" s="414"/>
      <c r="K93" s="414"/>
      <c r="L93" s="414"/>
      <c r="M93" s="415"/>
      <c r="N93" s="395"/>
    </row>
  </sheetData>
  <mergeCells count="8">
    <mergeCell ref="A79:C79"/>
    <mergeCell ref="B90:C90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7" zoomScaleNormal="87" workbookViewId="0">
      <selection activeCell="D91" sqref="D91"/>
    </sheetView>
  </sheetViews>
  <sheetFormatPr baseColWidth="10" defaultRowHeight="14.4" x14ac:dyDescent="0.3"/>
  <cols>
    <col min="1" max="1" width="13.5546875" style="523" customWidth="1"/>
    <col min="2" max="2" width="6.6640625" style="523" customWidth="1"/>
    <col min="3" max="3" width="49.88671875" style="523" customWidth="1"/>
    <col min="4" max="4" width="20.6640625" style="523" customWidth="1"/>
    <col min="5" max="5" width="18.5546875" style="629" customWidth="1"/>
    <col min="6" max="6" width="21.33203125" style="525" customWidth="1"/>
    <col min="7" max="7" width="17.88671875" style="525" hidden="1" customWidth="1"/>
    <col min="8" max="8" width="21" style="525" hidden="1" customWidth="1"/>
    <col min="9" max="9" width="1.109375" style="525" hidden="1" customWidth="1"/>
    <col min="10" max="10" width="20" style="525" customWidth="1"/>
    <col min="11" max="12" width="17.44140625" style="525" hidden="1" customWidth="1"/>
    <col min="13" max="13" width="23.5546875" style="525" customWidth="1"/>
    <col min="14" max="14" width="2.6640625" style="523" customWidth="1"/>
    <col min="15" max="15" width="19.5546875" style="523" hidden="1" customWidth="1"/>
    <col min="16" max="16" width="15.44140625" style="523" hidden="1" customWidth="1"/>
    <col min="17" max="34" width="0" style="523" hidden="1" customWidth="1"/>
    <col min="35" max="256" width="11.44140625" style="523"/>
    <col min="257" max="257" width="13.5546875" style="523" customWidth="1"/>
    <col min="258" max="258" width="6.6640625" style="523" customWidth="1"/>
    <col min="259" max="259" width="49.88671875" style="523" customWidth="1"/>
    <col min="260" max="260" width="20.6640625" style="523" customWidth="1"/>
    <col min="261" max="261" width="18.5546875" style="523" customWidth="1"/>
    <col min="262" max="262" width="21.33203125" style="523" customWidth="1"/>
    <col min="263" max="265" width="0" style="523" hidden="1" customWidth="1"/>
    <col min="266" max="266" width="20" style="523" customWidth="1"/>
    <col min="267" max="268" width="0" style="523" hidden="1" customWidth="1"/>
    <col min="269" max="269" width="23.5546875" style="523" customWidth="1"/>
    <col min="270" max="270" width="2.6640625" style="523" customWidth="1"/>
    <col min="271" max="290" width="0" style="523" hidden="1" customWidth="1"/>
    <col min="291" max="512" width="11.44140625" style="523"/>
    <col min="513" max="513" width="13.5546875" style="523" customWidth="1"/>
    <col min="514" max="514" width="6.6640625" style="523" customWidth="1"/>
    <col min="515" max="515" width="49.88671875" style="523" customWidth="1"/>
    <col min="516" max="516" width="20.6640625" style="523" customWidth="1"/>
    <col min="517" max="517" width="18.5546875" style="523" customWidth="1"/>
    <col min="518" max="518" width="21.33203125" style="523" customWidth="1"/>
    <col min="519" max="521" width="0" style="523" hidden="1" customWidth="1"/>
    <col min="522" max="522" width="20" style="523" customWidth="1"/>
    <col min="523" max="524" width="0" style="523" hidden="1" customWidth="1"/>
    <col min="525" max="525" width="23.5546875" style="523" customWidth="1"/>
    <col min="526" max="526" width="2.6640625" style="523" customWidth="1"/>
    <col min="527" max="546" width="0" style="523" hidden="1" customWidth="1"/>
    <col min="547" max="768" width="11.44140625" style="523"/>
    <col min="769" max="769" width="13.5546875" style="523" customWidth="1"/>
    <col min="770" max="770" width="6.6640625" style="523" customWidth="1"/>
    <col min="771" max="771" width="49.88671875" style="523" customWidth="1"/>
    <col min="772" max="772" width="20.6640625" style="523" customWidth="1"/>
    <col min="773" max="773" width="18.5546875" style="523" customWidth="1"/>
    <col min="774" max="774" width="21.33203125" style="523" customWidth="1"/>
    <col min="775" max="777" width="0" style="523" hidden="1" customWidth="1"/>
    <col min="778" max="778" width="20" style="523" customWidth="1"/>
    <col min="779" max="780" width="0" style="523" hidden="1" customWidth="1"/>
    <col min="781" max="781" width="23.5546875" style="523" customWidth="1"/>
    <col min="782" max="782" width="2.6640625" style="523" customWidth="1"/>
    <col min="783" max="802" width="0" style="523" hidden="1" customWidth="1"/>
    <col min="803" max="1024" width="11.44140625" style="523"/>
    <col min="1025" max="1025" width="13.5546875" style="523" customWidth="1"/>
    <col min="1026" max="1026" width="6.6640625" style="523" customWidth="1"/>
    <col min="1027" max="1027" width="49.88671875" style="523" customWidth="1"/>
    <col min="1028" max="1028" width="20.6640625" style="523" customWidth="1"/>
    <col min="1029" max="1029" width="18.5546875" style="523" customWidth="1"/>
    <col min="1030" max="1030" width="21.33203125" style="523" customWidth="1"/>
    <col min="1031" max="1033" width="0" style="523" hidden="1" customWidth="1"/>
    <col min="1034" max="1034" width="20" style="523" customWidth="1"/>
    <col min="1035" max="1036" width="0" style="523" hidden="1" customWidth="1"/>
    <col min="1037" max="1037" width="23.5546875" style="523" customWidth="1"/>
    <col min="1038" max="1038" width="2.6640625" style="523" customWidth="1"/>
    <col min="1039" max="1058" width="0" style="523" hidden="1" customWidth="1"/>
    <col min="1059" max="1280" width="11.44140625" style="523"/>
    <col min="1281" max="1281" width="13.5546875" style="523" customWidth="1"/>
    <col min="1282" max="1282" width="6.6640625" style="523" customWidth="1"/>
    <col min="1283" max="1283" width="49.88671875" style="523" customWidth="1"/>
    <col min="1284" max="1284" width="20.6640625" style="523" customWidth="1"/>
    <col min="1285" max="1285" width="18.5546875" style="523" customWidth="1"/>
    <col min="1286" max="1286" width="21.33203125" style="523" customWidth="1"/>
    <col min="1287" max="1289" width="0" style="523" hidden="1" customWidth="1"/>
    <col min="1290" max="1290" width="20" style="523" customWidth="1"/>
    <col min="1291" max="1292" width="0" style="523" hidden="1" customWidth="1"/>
    <col min="1293" max="1293" width="23.5546875" style="523" customWidth="1"/>
    <col min="1294" max="1294" width="2.6640625" style="523" customWidth="1"/>
    <col min="1295" max="1314" width="0" style="523" hidden="1" customWidth="1"/>
    <col min="1315" max="1536" width="11.44140625" style="523"/>
    <col min="1537" max="1537" width="13.5546875" style="523" customWidth="1"/>
    <col min="1538" max="1538" width="6.6640625" style="523" customWidth="1"/>
    <col min="1539" max="1539" width="49.88671875" style="523" customWidth="1"/>
    <col min="1540" max="1540" width="20.6640625" style="523" customWidth="1"/>
    <col min="1541" max="1541" width="18.5546875" style="523" customWidth="1"/>
    <col min="1542" max="1542" width="21.33203125" style="523" customWidth="1"/>
    <col min="1543" max="1545" width="0" style="523" hidden="1" customWidth="1"/>
    <col min="1546" max="1546" width="20" style="523" customWidth="1"/>
    <col min="1547" max="1548" width="0" style="523" hidden="1" customWidth="1"/>
    <col min="1549" max="1549" width="23.5546875" style="523" customWidth="1"/>
    <col min="1550" max="1550" width="2.6640625" style="523" customWidth="1"/>
    <col min="1551" max="1570" width="0" style="523" hidden="1" customWidth="1"/>
    <col min="1571" max="1792" width="11.44140625" style="523"/>
    <col min="1793" max="1793" width="13.5546875" style="523" customWidth="1"/>
    <col min="1794" max="1794" width="6.6640625" style="523" customWidth="1"/>
    <col min="1795" max="1795" width="49.88671875" style="523" customWidth="1"/>
    <col min="1796" max="1796" width="20.6640625" style="523" customWidth="1"/>
    <col min="1797" max="1797" width="18.5546875" style="523" customWidth="1"/>
    <col min="1798" max="1798" width="21.33203125" style="523" customWidth="1"/>
    <col min="1799" max="1801" width="0" style="523" hidden="1" customWidth="1"/>
    <col min="1802" max="1802" width="20" style="523" customWidth="1"/>
    <col min="1803" max="1804" width="0" style="523" hidden="1" customWidth="1"/>
    <col min="1805" max="1805" width="23.5546875" style="523" customWidth="1"/>
    <col min="1806" max="1806" width="2.6640625" style="523" customWidth="1"/>
    <col min="1807" max="1826" width="0" style="523" hidden="1" customWidth="1"/>
    <col min="1827" max="2048" width="11.44140625" style="523"/>
    <col min="2049" max="2049" width="13.5546875" style="523" customWidth="1"/>
    <col min="2050" max="2050" width="6.6640625" style="523" customWidth="1"/>
    <col min="2051" max="2051" width="49.88671875" style="523" customWidth="1"/>
    <col min="2052" max="2052" width="20.6640625" style="523" customWidth="1"/>
    <col min="2053" max="2053" width="18.5546875" style="523" customWidth="1"/>
    <col min="2054" max="2054" width="21.33203125" style="523" customWidth="1"/>
    <col min="2055" max="2057" width="0" style="523" hidden="1" customWidth="1"/>
    <col min="2058" max="2058" width="20" style="523" customWidth="1"/>
    <col min="2059" max="2060" width="0" style="523" hidden="1" customWidth="1"/>
    <col min="2061" max="2061" width="23.5546875" style="523" customWidth="1"/>
    <col min="2062" max="2062" width="2.6640625" style="523" customWidth="1"/>
    <col min="2063" max="2082" width="0" style="523" hidden="1" customWidth="1"/>
    <col min="2083" max="2304" width="11.44140625" style="523"/>
    <col min="2305" max="2305" width="13.5546875" style="523" customWidth="1"/>
    <col min="2306" max="2306" width="6.6640625" style="523" customWidth="1"/>
    <col min="2307" max="2307" width="49.88671875" style="523" customWidth="1"/>
    <col min="2308" max="2308" width="20.6640625" style="523" customWidth="1"/>
    <col min="2309" max="2309" width="18.5546875" style="523" customWidth="1"/>
    <col min="2310" max="2310" width="21.33203125" style="523" customWidth="1"/>
    <col min="2311" max="2313" width="0" style="523" hidden="1" customWidth="1"/>
    <col min="2314" max="2314" width="20" style="523" customWidth="1"/>
    <col min="2315" max="2316" width="0" style="523" hidden="1" customWidth="1"/>
    <col min="2317" max="2317" width="23.5546875" style="523" customWidth="1"/>
    <col min="2318" max="2318" width="2.6640625" style="523" customWidth="1"/>
    <col min="2319" max="2338" width="0" style="523" hidden="1" customWidth="1"/>
    <col min="2339" max="2560" width="11.44140625" style="523"/>
    <col min="2561" max="2561" width="13.5546875" style="523" customWidth="1"/>
    <col min="2562" max="2562" width="6.6640625" style="523" customWidth="1"/>
    <col min="2563" max="2563" width="49.88671875" style="523" customWidth="1"/>
    <col min="2564" max="2564" width="20.6640625" style="523" customWidth="1"/>
    <col min="2565" max="2565" width="18.5546875" style="523" customWidth="1"/>
    <col min="2566" max="2566" width="21.33203125" style="523" customWidth="1"/>
    <col min="2567" max="2569" width="0" style="523" hidden="1" customWidth="1"/>
    <col min="2570" max="2570" width="20" style="523" customWidth="1"/>
    <col min="2571" max="2572" width="0" style="523" hidden="1" customWidth="1"/>
    <col min="2573" max="2573" width="23.5546875" style="523" customWidth="1"/>
    <col min="2574" max="2574" width="2.6640625" style="523" customWidth="1"/>
    <col min="2575" max="2594" width="0" style="523" hidden="1" customWidth="1"/>
    <col min="2595" max="2816" width="11.44140625" style="523"/>
    <col min="2817" max="2817" width="13.5546875" style="523" customWidth="1"/>
    <col min="2818" max="2818" width="6.6640625" style="523" customWidth="1"/>
    <col min="2819" max="2819" width="49.88671875" style="523" customWidth="1"/>
    <col min="2820" max="2820" width="20.6640625" style="523" customWidth="1"/>
    <col min="2821" max="2821" width="18.5546875" style="523" customWidth="1"/>
    <col min="2822" max="2822" width="21.33203125" style="523" customWidth="1"/>
    <col min="2823" max="2825" width="0" style="523" hidden="1" customWidth="1"/>
    <col min="2826" max="2826" width="20" style="523" customWidth="1"/>
    <col min="2827" max="2828" width="0" style="523" hidden="1" customWidth="1"/>
    <col min="2829" max="2829" width="23.5546875" style="523" customWidth="1"/>
    <col min="2830" max="2830" width="2.6640625" style="523" customWidth="1"/>
    <col min="2831" max="2850" width="0" style="523" hidden="1" customWidth="1"/>
    <col min="2851" max="3072" width="11.44140625" style="523"/>
    <col min="3073" max="3073" width="13.5546875" style="523" customWidth="1"/>
    <col min="3074" max="3074" width="6.6640625" style="523" customWidth="1"/>
    <col min="3075" max="3075" width="49.88671875" style="523" customWidth="1"/>
    <col min="3076" max="3076" width="20.6640625" style="523" customWidth="1"/>
    <col min="3077" max="3077" width="18.5546875" style="523" customWidth="1"/>
    <col min="3078" max="3078" width="21.33203125" style="523" customWidth="1"/>
    <col min="3079" max="3081" width="0" style="523" hidden="1" customWidth="1"/>
    <col min="3082" max="3082" width="20" style="523" customWidth="1"/>
    <col min="3083" max="3084" width="0" style="523" hidden="1" customWidth="1"/>
    <col min="3085" max="3085" width="23.5546875" style="523" customWidth="1"/>
    <col min="3086" max="3086" width="2.6640625" style="523" customWidth="1"/>
    <col min="3087" max="3106" width="0" style="523" hidden="1" customWidth="1"/>
    <col min="3107" max="3328" width="11.44140625" style="523"/>
    <col min="3329" max="3329" width="13.5546875" style="523" customWidth="1"/>
    <col min="3330" max="3330" width="6.6640625" style="523" customWidth="1"/>
    <col min="3331" max="3331" width="49.88671875" style="523" customWidth="1"/>
    <col min="3332" max="3332" width="20.6640625" style="523" customWidth="1"/>
    <col min="3333" max="3333" width="18.5546875" style="523" customWidth="1"/>
    <col min="3334" max="3334" width="21.33203125" style="523" customWidth="1"/>
    <col min="3335" max="3337" width="0" style="523" hidden="1" customWidth="1"/>
    <col min="3338" max="3338" width="20" style="523" customWidth="1"/>
    <col min="3339" max="3340" width="0" style="523" hidden="1" customWidth="1"/>
    <col min="3341" max="3341" width="23.5546875" style="523" customWidth="1"/>
    <col min="3342" max="3342" width="2.6640625" style="523" customWidth="1"/>
    <col min="3343" max="3362" width="0" style="523" hidden="1" customWidth="1"/>
    <col min="3363" max="3584" width="11.44140625" style="523"/>
    <col min="3585" max="3585" width="13.5546875" style="523" customWidth="1"/>
    <col min="3586" max="3586" width="6.6640625" style="523" customWidth="1"/>
    <col min="3587" max="3587" width="49.88671875" style="523" customWidth="1"/>
    <col min="3588" max="3588" width="20.6640625" style="523" customWidth="1"/>
    <col min="3589" max="3589" width="18.5546875" style="523" customWidth="1"/>
    <col min="3590" max="3590" width="21.33203125" style="523" customWidth="1"/>
    <col min="3591" max="3593" width="0" style="523" hidden="1" customWidth="1"/>
    <col min="3594" max="3594" width="20" style="523" customWidth="1"/>
    <col min="3595" max="3596" width="0" style="523" hidden="1" customWidth="1"/>
    <col min="3597" max="3597" width="23.5546875" style="523" customWidth="1"/>
    <col min="3598" max="3598" width="2.6640625" style="523" customWidth="1"/>
    <col min="3599" max="3618" width="0" style="523" hidden="1" customWidth="1"/>
    <col min="3619" max="3840" width="11.44140625" style="523"/>
    <col min="3841" max="3841" width="13.5546875" style="523" customWidth="1"/>
    <col min="3842" max="3842" width="6.6640625" style="523" customWidth="1"/>
    <col min="3843" max="3843" width="49.88671875" style="523" customWidth="1"/>
    <col min="3844" max="3844" width="20.6640625" style="523" customWidth="1"/>
    <col min="3845" max="3845" width="18.5546875" style="523" customWidth="1"/>
    <col min="3846" max="3846" width="21.33203125" style="523" customWidth="1"/>
    <col min="3847" max="3849" width="0" style="523" hidden="1" customWidth="1"/>
    <col min="3850" max="3850" width="20" style="523" customWidth="1"/>
    <col min="3851" max="3852" width="0" style="523" hidden="1" customWidth="1"/>
    <col min="3853" max="3853" width="23.5546875" style="523" customWidth="1"/>
    <col min="3854" max="3854" width="2.6640625" style="523" customWidth="1"/>
    <col min="3855" max="3874" width="0" style="523" hidden="1" customWidth="1"/>
    <col min="3875" max="4096" width="11.44140625" style="523"/>
    <col min="4097" max="4097" width="13.5546875" style="523" customWidth="1"/>
    <col min="4098" max="4098" width="6.6640625" style="523" customWidth="1"/>
    <col min="4099" max="4099" width="49.88671875" style="523" customWidth="1"/>
    <col min="4100" max="4100" width="20.6640625" style="523" customWidth="1"/>
    <col min="4101" max="4101" width="18.5546875" style="523" customWidth="1"/>
    <col min="4102" max="4102" width="21.33203125" style="523" customWidth="1"/>
    <col min="4103" max="4105" width="0" style="523" hidden="1" customWidth="1"/>
    <col min="4106" max="4106" width="20" style="523" customWidth="1"/>
    <col min="4107" max="4108" width="0" style="523" hidden="1" customWidth="1"/>
    <col min="4109" max="4109" width="23.5546875" style="523" customWidth="1"/>
    <col min="4110" max="4110" width="2.6640625" style="523" customWidth="1"/>
    <col min="4111" max="4130" width="0" style="523" hidden="1" customWidth="1"/>
    <col min="4131" max="4352" width="11.44140625" style="523"/>
    <col min="4353" max="4353" width="13.5546875" style="523" customWidth="1"/>
    <col min="4354" max="4354" width="6.6640625" style="523" customWidth="1"/>
    <col min="4355" max="4355" width="49.88671875" style="523" customWidth="1"/>
    <col min="4356" max="4356" width="20.6640625" style="523" customWidth="1"/>
    <col min="4357" max="4357" width="18.5546875" style="523" customWidth="1"/>
    <col min="4358" max="4358" width="21.33203125" style="523" customWidth="1"/>
    <col min="4359" max="4361" width="0" style="523" hidden="1" customWidth="1"/>
    <col min="4362" max="4362" width="20" style="523" customWidth="1"/>
    <col min="4363" max="4364" width="0" style="523" hidden="1" customWidth="1"/>
    <col min="4365" max="4365" width="23.5546875" style="523" customWidth="1"/>
    <col min="4366" max="4366" width="2.6640625" style="523" customWidth="1"/>
    <col min="4367" max="4386" width="0" style="523" hidden="1" customWidth="1"/>
    <col min="4387" max="4608" width="11.44140625" style="523"/>
    <col min="4609" max="4609" width="13.5546875" style="523" customWidth="1"/>
    <col min="4610" max="4610" width="6.6640625" style="523" customWidth="1"/>
    <col min="4611" max="4611" width="49.88671875" style="523" customWidth="1"/>
    <col min="4612" max="4612" width="20.6640625" style="523" customWidth="1"/>
    <col min="4613" max="4613" width="18.5546875" style="523" customWidth="1"/>
    <col min="4614" max="4614" width="21.33203125" style="523" customWidth="1"/>
    <col min="4615" max="4617" width="0" style="523" hidden="1" customWidth="1"/>
    <col min="4618" max="4618" width="20" style="523" customWidth="1"/>
    <col min="4619" max="4620" width="0" style="523" hidden="1" customWidth="1"/>
    <col min="4621" max="4621" width="23.5546875" style="523" customWidth="1"/>
    <col min="4622" max="4622" width="2.6640625" style="523" customWidth="1"/>
    <col min="4623" max="4642" width="0" style="523" hidden="1" customWidth="1"/>
    <col min="4643" max="4864" width="11.44140625" style="523"/>
    <col min="4865" max="4865" width="13.5546875" style="523" customWidth="1"/>
    <col min="4866" max="4866" width="6.6640625" style="523" customWidth="1"/>
    <col min="4867" max="4867" width="49.88671875" style="523" customWidth="1"/>
    <col min="4868" max="4868" width="20.6640625" style="523" customWidth="1"/>
    <col min="4869" max="4869" width="18.5546875" style="523" customWidth="1"/>
    <col min="4870" max="4870" width="21.33203125" style="523" customWidth="1"/>
    <col min="4871" max="4873" width="0" style="523" hidden="1" customWidth="1"/>
    <col min="4874" max="4874" width="20" style="523" customWidth="1"/>
    <col min="4875" max="4876" width="0" style="523" hidden="1" customWidth="1"/>
    <col min="4877" max="4877" width="23.5546875" style="523" customWidth="1"/>
    <col min="4878" max="4878" width="2.6640625" style="523" customWidth="1"/>
    <col min="4879" max="4898" width="0" style="523" hidden="1" customWidth="1"/>
    <col min="4899" max="5120" width="11.44140625" style="523"/>
    <col min="5121" max="5121" width="13.5546875" style="523" customWidth="1"/>
    <col min="5122" max="5122" width="6.6640625" style="523" customWidth="1"/>
    <col min="5123" max="5123" width="49.88671875" style="523" customWidth="1"/>
    <col min="5124" max="5124" width="20.6640625" style="523" customWidth="1"/>
    <col min="5125" max="5125" width="18.5546875" style="523" customWidth="1"/>
    <col min="5126" max="5126" width="21.33203125" style="523" customWidth="1"/>
    <col min="5127" max="5129" width="0" style="523" hidden="1" customWidth="1"/>
    <col min="5130" max="5130" width="20" style="523" customWidth="1"/>
    <col min="5131" max="5132" width="0" style="523" hidden="1" customWidth="1"/>
    <col min="5133" max="5133" width="23.5546875" style="523" customWidth="1"/>
    <col min="5134" max="5134" width="2.6640625" style="523" customWidth="1"/>
    <col min="5135" max="5154" width="0" style="523" hidden="1" customWidth="1"/>
    <col min="5155" max="5376" width="11.44140625" style="523"/>
    <col min="5377" max="5377" width="13.5546875" style="523" customWidth="1"/>
    <col min="5378" max="5378" width="6.6640625" style="523" customWidth="1"/>
    <col min="5379" max="5379" width="49.88671875" style="523" customWidth="1"/>
    <col min="5380" max="5380" width="20.6640625" style="523" customWidth="1"/>
    <col min="5381" max="5381" width="18.5546875" style="523" customWidth="1"/>
    <col min="5382" max="5382" width="21.33203125" style="523" customWidth="1"/>
    <col min="5383" max="5385" width="0" style="523" hidden="1" customWidth="1"/>
    <col min="5386" max="5386" width="20" style="523" customWidth="1"/>
    <col min="5387" max="5388" width="0" style="523" hidden="1" customWidth="1"/>
    <col min="5389" max="5389" width="23.5546875" style="523" customWidth="1"/>
    <col min="5390" max="5390" width="2.6640625" style="523" customWidth="1"/>
    <col min="5391" max="5410" width="0" style="523" hidden="1" customWidth="1"/>
    <col min="5411" max="5632" width="11.44140625" style="523"/>
    <col min="5633" max="5633" width="13.5546875" style="523" customWidth="1"/>
    <col min="5634" max="5634" width="6.6640625" style="523" customWidth="1"/>
    <col min="5635" max="5635" width="49.88671875" style="523" customWidth="1"/>
    <col min="5636" max="5636" width="20.6640625" style="523" customWidth="1"/>
    <col min="5637" max="5637" width="18.5546875" style="523" customWidth="1"/>
    <col min="5638" max="5638" width="21.33203125" style="523" customWidth="1"/>
    <col min="5639" max="5641" width="0" style="523" hidden="1" customWidth="1"/>
    <col min="5642" max="5642" width="20" style="523" customWidth="1"/>
    <col min="5643" max="5644" width="0" style="523" hidden="1" customWidth="1"/>
    <col min="5645" max="5645" width="23.5546875" style="523" customWidth="1"/>
    <col min="5646" max="5646" width="2.6640625" style="523" customWidth="1"/>
    <col min="5647" max="5666" width="0" style="523" hidden="1" customWidth="1"/>
    <col min="5667" max="5888" width="11.44140625" style="523"/>
    <col min="5889" max="5889" width="13.5546875" style="523" customWidth="1"/>
    <col min="5890" max="5890" width="6.6640625" style="523" customWidth="1"/>
    <col min="5891" max="5891" width="49.88671875" style="523" customWidth="1"/>
    <col min="5892" max="5892" width="20.6640625" style="523" customWidth="1"/>
    <col min="5893" max="5893" width="18.5546875" style="523" customWidth="1"/>
    <col min="5894" max="5894" width="21.33203125" style="523" customWidth="1"/>
    <col min="5895" max="5897" width="0" style="523" hidden="1" customWidth="1"/>
    <col min="5898" max="5898" width="20" style="523" customWidth="1"/>
    <col min="5899" max="5900" width="0" style="523" hidden="1" customWidth="1"/>
    <col min="5901" max="5901" width="23.5546875" style="523" customWidth="1"/>
    <col min="5902" max="5902" width="2.6640625" style="523" customWidth="1"/>
    <col min="5903" max="5922" width="0" style="523" hidden="1" customWidth="1"/>
    <col min="5923" max="6144" width="11.44140625" style="523"/>
    <col min="6145" max="6145" width="13.5546875" style="523" customWidth="1"/>
    <col min="6146" max="6146" width="6.6640625" style="523" customWidth="1"/>
    <col min="6147" max="6147" width="49.88671875" style="523" customWidth="1"/>
    <col min="6148" max="6148" width="20.6640625" style="523" customWidth="1"/>
    <col min="6149" max="6149" width="18.5546875" style="523" customWidth="1"/>
    <col min="6150" max="6150" width="21.33203125" style="523" customWidth="1"/>
    <col min="6151" max="6153" width="0" style="523" hidden="1" customWidth="1"/>
    <col min="6154" max="6154" width="20" style="523" customWidth="1"/>
    <col min="6155" max="6156" width="0" style="523" hidden="1" customWidth="1"/>
    <col min="6157" max="6157" width="23.5546875" style="523" customWidth="1"/>
    <col min="6158" max="6158" width="2.6640625" style="523" customWidth="1"/>
    <col min="6159" max="6178" width="0" style="523" hidden="1" customWidth="1"/>
    <col min="6179" max="6400" width="11.44140625" style="523"/>
    <col min="6401" max="6401" width="13.5546875" style="523" customWidth="1"/>
    <col min="6402" max="6402" width="6.6640625" style="523" customWidth="1"/>
    <col min="6403" max="6403" width="49.88671875" style="523" customWidth="1"/>
    <col min="6404" max="6404" width="20.6640625" style="523" customWidth="1"/>
    <col min="6405" max="6405" width="18.5546875" style="523" customWidth="1"/>
    <col min="6406" max="6406" width="21.33203125" style="523" customWidth="1"/>
    <col min="6407" max="6409" width="0" style="523" hidden="1" customWidth="1"/>
    <col min="6410" max="6410" width="20" style="523" customWidth="1"/>
    <col min="6411" max="6412" width="0" style="523" hidden="1" customWidth="1"/>
    <col min="6413" max="6413" width="23.5546875" style="523" customWidth="1"/>
    <col min="6414" max="6414" width="2.6640625" style="523" customWidth="1"/>
    <col min="6415" max="6434" width="0" style="523" hidden="1" customWidth="1"/>
    <col min="6435" max="6656" width="11.44140625" style="523"/>
    <col min="6657" max="6657" width="13.5546875" style="523" customWidth="1"/>
    <col min="6658" max="6658" width="6.6640625" style="523" customWidth="1"/>
    <col min="6659" max="6659" width="49.88671875" style="523" customWidth="1"/>
    <col min="6660" max="6660" width="20.6640625" style="523" customWidth="1"/>
    <col min="6661" max="6661" width="18.5546875" style="523" customWidth="1"/>
    <col min="6662" max="6662" width="21.33203125" style="523" customWidth="1"/>
    <col min="6663" max="6665" width="0" style="523" hidden="1" customWidth="1"/>
    <col min="6666" max="6666" width="20" style="523" customWidth="1"/>
    <col min="6667" max="6668" width="0" style="523" hidden="1" customWidth="1"/>
    <col min="6669" max="6669" width="23.5546875" style="523" customWidth="1"/>
    <col min="6670" max="6670" width="2.6640625" style="523" customWidth="1"/>
    <col min="6671" max="6690" width="0" style="523" hidden="1" customWidth="1"/>
    <col min="6691" max="6912" width="11.44140625" style="523"/>
    <col min="6913" max="6913" width="13.5546875" style="523" customWidth="1"/>
    <col min="6914" max="6914" width="6.6640625" style="523" customWidth="1"/>
    <col min="6915" max="6915" width="49.88671875" style="523" customWidth="1"/>
    <col min="6916" max="6916" width="20.6640625" style="523" customWidth="1"/>
    <col min="6917" max="6917" width="18.5546875" style="523" customWidth="1"/>
    <col min="6918" max="6918" width="21.33203125" style="523" customWidth="1"/>
    <col min="6919" max="6921" width="0" style="523" hidden="1" customWidth="1"/>
    <col min="6922" max="6922" width="20" style="523" customWidth="1"/>
    <col min="6923" max="6924" width="0" style="523" hidden="1" customWidth="1"/>
    <col min="6925" max="6925" width="23.5546875" style="523" customWidth="1"/>
    <col min="6926" max="6926" width="2.6640625" style="523" customWidth="1"/>
    <col min="6927" max="6946" width="0" style="523" hidden="1" customWidth="1"/>
    <col min="6947" max="7168" width="11.44140625" style="523"/>
    <col min="7169" max="7169" width="13.5546875" style="523" customWidth="1"/>
    <col min="7170" max="7170" width="6.6640625" style="523" customWidth="1"/>
    <col min="7171" max="7171" width="49.88671875" style="523" customWidth="1"/>
    <col min="7172" max="7172" width="20.6640625" style="523" customWidth="1"/>
    <col min="7173" max="7173" width="18.5546875" style="523" customWidth="1"/>
    <col min="7174" max="7174" width="21.33203125" style="523" customWidth="1"/>
    <col min="7175" max="7177" width="0" style="523" hidden="1" customWidth="1"/>
    <col min="7178" max="7178" width="20" style="523" customWidth="1"/>
    <col min="7179" max="7180" width="0" style="523" hidden="1" customWidth="1"/>
    <col min="7181" max="7181" width="23.5546875" style="523" customWidth="1"/>
    <col min="7182" max="7182" width="2.6640625" style="523" customWidth="1"/>
    <col min="7183" max="7202" width="0" style="523" hidden="1" customWidth="1"/>
    <col min="7203" max="7424" width="11.44140625" style="523"/>
    <col min="7425" max="7425" width="13.5546875" style="523" customWidth="1"/>
    <col min="7426" max="7426" width="6.6640625" style="523" customWidth="1"/>
    <col min="7427" max="7427" width="49.88671875" style="523" customWidth="1"/>
    <col min="7428" max="7428" width="20.6640625" style="523" customWidth="1"/>
    <col min="7429" max="7429" width="18.5546875" style="523" customWidth="1"/>
    <col min="7430" max="7430" width="21.33203125" style="523" customWidth="1"/>
    <col min="7431" max="7433" width="0" style="523" hidden="1" customWidth="1"/>
    <col min="7434" max="7434" width="20" style="523" customWidth="1"/>
    <col min="7435" max="7436" width="0" style="523" hidden="1" customWidth="1"/>
    <col min="7437" max="7437" width="23.5546875" style="523" customWidth="1"/>
    <col min="7438" max="7438" width="2.6640625" style="523" customWidth="1"/>
    <col min="7439" max="7458" width="0" style="523" hidden="1" customWidth="1"/>
    <col min="7459" max="7680" width="11.44140625" style="523"/>
    <col min="7681" max="7681" width="13.5546875" style="523" customWidth="1"/>
    <col min="7682" max="7682" width="6.6640625" style="523" customWidth="1"/>
    <col min="7683" max="7683" width="49.88671875" style="523" customWidth="1"/>
    <col min="7684" max="7684" width="20.6640625" style="523" customWidth="1"/>
    <col min="7685" max="7685" width="18.5546875" style="523" customWidth="1"/>
    <col min="7686" max="7686" width="21.33203125" style="523" customWidth="1"/>
    <col min="7687" max="7689" width="0" style="523" hidden="1" customWidth="1"/>
    <col min="7690" max="7690" width="20" style="523" customWidth="1"/>
    <col min="7691" max="7692" width="0" style="523" hidden="1" customWidth="1"/>
    <col min="7693" max="7693" width="23.5546875" style="523" customWidth="1"/>
    <col min="7694" max="7694" width="2.6640625" style="523" customWidth="1"/>
    <col min="7695" max="7714" width="0" style="523" hidden="1" customWidth="1"/>
    <col min="7715" max="7936" width="11.44140625" style="523"/>
    <col min="7937" max="7937" width="13.5546875" style="523" customWidth="1"/>
    <col min="7938" max="7938" width="6.6640625" style="523" customWidth="1"/>
    <col min="7939" max="7939" width="49.88671875" style="523" customWidth="1"/>
    <col min="7940" max="7940" width="20.6640625" style="523" customWidth="1"/>
    <col min="7941" max="7941" width="18.5546875" style="523" customWidth="1"/>
    <col min="7942" max="7942" width="21.33203125" style="523" customWidth="1"/>
    <col min="7943" max="7945" width="0" style="523" hidden="1" customWidth="1"/>
    <col min="7946" max="7946" width="20" style="523" customWidth="1"/>
    <col min="7947" max="7948" width="0" style="523" hidden="1" customWidth="1"/>
    <col min="7949" max="7949" width="23.5546875" style="523" customWidth="1"/>
    <col min="7950" max="7950" width="2.6640625" style="523" customWidth="1"/>
    <col min="7951" max="7970" width="0" style="523" hidden="1" customWidth="1"/>
    <col min="7971" max="8192" width="11.44140625" style="523"/>
    <col min="8193" max="8193" width="13.5546875" style="523" customWidth="1"/>
    <col min="8194" max="8194" width="6.6640625" style="523" customWidth="1"/>
    <col min="8195" max="8195" width="49.88671875" style="523" customWidth="1"/>
    <col min="8196" max="8196" width="20.6640625" style="523" customWidth="1"/>
    <col min="8197" max="8197" width="18.5546875" style="523" customWidth="1"/>
    <col min="8198" max="8198" width="21.33203125" style="523" customWidth="1"/>
    <col min="8199" max="8201" width="0" style="523" hidden="1" customWidth="1"/>
    <col min="8202" max="8202" width="20" style="523" customWidth="1"/>
    <col min="8203" max="8204" width="0" style="523" hidden="1" customWidth="1"/>
    <col min="8205" max="8205" width="23.5546875" style="523" customWidth="1"/>
    <col min="8206" max="8206" width="2.6640625" style="523" customWidth="1"/>
    <col min="8207" max="8226" width="0" style="523" hidden="1" customWidth="1"/>
    <col min="8227" max="8448" width="11.44140625" style="523"/>
    <col min="8449" max="8449" width="13.5546875" style="523" customWidth="1"/>
    <col min="8450" max="8450" width="6.6640625" style="523" customWidth="1"/>
    <col min="8451" max="8451" width="49.88671875" style="523" customWidth="1"/>
    <col min="8452" max="8452" width="20.6640625" style="523" customWidth="1"/>
    <col min="8453" max="8453" width="18.5546875" style="523" customWidth="1"/>
    <col min="8454" max="8454" width="21.33203125" style="523" customWidth="1"/>
    <col min="8455" max="8457" width="0" style="523" hidden="1" customWidth="1"/>
    <col min="8458" max="8458" width="20" style="523" customWidth="1"/>
    <col min="8459" max="8460" width="0" style="523" hidden="1" customWidth="1"/>
    <col min="8461" max="8461" width="23.5546875" style="523" customWidth="1"/>
    <col min="8462" max="8462" width="2.6640625" style="523" customWidth="1"/>
    <col min="8463" max="8482" width="0" style="523" hidden="1" customWidth="1"/>
    <col min="8483" max="8704" width="11.44140625" style="523"/>
    <col min="8705" max="8705" width="13.5546875" style="523" customWidth="1"/>
    <col min="8706" max="8706" width="6.6640625" style="523" customWidth="1"/>
    <col min="8707" max="8707" width="49.88671875" style="523" customWidth="1"/>
    <col min="8708" max="8708" width="20.6640625" style="523" customWidth="1"/>
    <col min="8709" max="8709" width="18.5546875" style="523" customWidth="1"/>
    <col min="8710" max="8710" width="21.33203125" style="523" customWidth="1"/>
    <col min="8711" max="8713" width="0" style="523" hidden="1" customWidth="1"/>
    <col min="8714" max="8714" width="20" style="523" customWidth="1"/>
    <col min="8715" max="8716" width="0" style="523" hidden="1" customWidth="1"/>
    <col min="8717" max="8717" width="23.5546875" style="523" customWidth="1"/>
    <col min="8718" max="8718" width="2.6640625" style="523" customWidth="1"/>
    <col min="8719" max="8738" width="0" style="523" hidden="1" customWidth="1"/>
    <col min="8739" max="8960" width="11.44140625" style="523"/>
    <col min="8961" max="8961" width="13.5546875" style="523" customWidth="1"/>
    <col min="8962" max="8962" width="6.6640625" style="523" customWidth="1"/>
    <col min="8963" max="8963" width="49.88671875" style="523" customWidth="1"/>
    <col min="8964" max="8964" width="20.6640625" style="523" customWidth="1"/>
    <col min="8965" max="8965" width="18.5546875" style="523" customWidth="1"/>
    <col min="8966" max="8966" width="21.33203125" style="523" customWidth="1"/>
    <col min="8967" max="8969" width="0" style="523" hidden="1" customWidth="1"/>
    <col min="8970" max="8970" width="20" style="523" customWidth="1"/>
    <col min="8971" max="8972" width="0" style="523" hidden="1" customWidth="1"/>
    <col min="8973" max="8973" width="23.5546875" style="523" customWidth="1"/>
    <col min="8974" max="8974" width="2.6640625" style="523" customWidth="1"/>
    <col min="8975" max="8994" width="0" style="523" hidden="1" customWidth="1"/>
    <col min="8995" max="9216" width="11.44140625" style="523"/>
    <col min="9217" max="9217" width="13.5546875" style="523" customWidth="1"/>
    <col min="9218" max="9218" width="6.6640625" style="523" customWidth="1"/>
    <col min="9219" max="9219" width="49.88671875" style="523" customWidth="1"/>
    <col min="9220" max="9220" width="20.6640625" style="523" customWidth="1"/>
    <col min="9221" max="9221" width="18.5546875" style="523" customWidth="1"/>
    <col min="9222" max="9222" width="21.33203125" style="523" customWidth="1"/>
    <col min="9223" max="9225" width="0" style="523" hidden="1" customWidth="1"/>
    <col min="9226" max="9226" width="20" style="523" customWidth="1"/>
    <col min="9227" max="9228" width="0" style="523" hidden="1" customWidth="1"/>
    <col min="9229" max="9229" width="23.5546875" style="523" customWidth="1"/>
    <col min="9230" max="9230" width="2.6640625" style="523" customWidth="1"/>
    <col min="9231" max="9250" width="0" style="523" hidden="1" customWidth="1"/>
    <col min="9251" max="9472" width="11.44140625" style="523"/>
    <col min="9473" max="9473" width="13.5546875" style="523" customWidth="1"/>
    <col min="9474" max="9474" width="6.6640625" style="523" customWidth="1"/>
    <col min="9475" max="9475" width="49.88671875" style="523" customWidth="1"/>
    <col min="9476" max="9476" width="20.6640625" style="523" customWidth="1"/>
    <col min="9477" max="9477" width="18.5546875" style="523" customWidth="1"/>
    <col min="9478" max="9478" width="21.33203125" style="523" customWidth="1"/>
    <col min="9479" max="9481" width="0" style="523" hidden="1" customWidth="1"/>
    <col min="9482" max="9482" width="20" style="523" customWidth="1"/>
    <col min="9483" max="9484" width="0" style="523" hidden="1" customWidth="1"/>
    <col min="9485" max="9485" width="23.5546875" style="523" customWidth="1"/>
    <col min="9486" max="9486" width="2.6640625" style="523" customWidth="1"/>
    <col min="9487" max="9506" width="0" style="523" hidden="1" customWidth="1"/>
    <col min="9507" max="9728" width="11.44140625" style="523"/>
    <col min="9729" max="9729" width="13.5546875" style="523" customWidth="1"/>
    <col min="9730" max="9730" width="6.6640625" style="523" customWidth="1"/>
    <col min="9731" max="9731" width="49.88671875" style="523" customWidth="1"/>
    <col min="9732" max="9732" width="20.6640625" style="523" customWidth="1"/>
    <col min="9733" max="9733" width="18.5546875" style="523" customWidth="1"/>
    <col min="9734" max="9734" width="21.33203125" style="523" customWidth="1"/>
    <col min="9735" max="9737" width="0" style="523" hidden="1" customWidth="1"/>
    <col min="9738" max="9738" width="20" style="523" customWidth="1"/>
    <col min="9739" max="9740" width="0" style="523" hidden="1" customWidth="1"/>
    <col min="9741" max="9741" width="23.5546875" style="523" customWidth="1"/>
    <col min="9742" max="9742" width="2.6640625" style="523" customWidth="1"/>
    <col min="9743" max="9762" width="0" style="523" hidden="1" customWidth="1"/>
    <col min="9763" max="9984" width="11.44140625" style="523"/>
    <col min="9985" max="9985" width="13.5546875" style="523" customWidth="1"/>
    <col min="9986" max="9986" width="6.6640625" style="523" customWidth="1"/>
    <col min="9987" max="9987" width="49.88671875" style="523" customWidth="1"/>
    <col min="9988" max="9988" width="20.6640625" style="523" customWidth="1"/>
    <col min="9989" max="9989" width="18.5546875" style="523" customWidth="1"/>
    <col min="9990" max="9990" width="21.33203125" style="523" customWidth="1"/>
    <col min="9991" max="9993" width="0" style="523" hidden="1" customWidth="1"/>
    <col min="9994" max="9994" width="20" style="523" customWidth="1"/>
    <col min="9995" max="9996" width="0" style="523" hidden="1" customWidth="1"/>
    <col min="9997" max="9997" width="23.5546875" style="523" customWidth="1"/>
    <col min="9998" max="9998" width="2.6640625" style="523" customWidth="1"/>
    <col min="9999" max="10018" width="0" style="523" hidden="1" customWidth="1"/>
    <col min="10019" max="10240" width="11.44140625" style="523"/>
    <col min="10241" max="10241" width="13.5546875" style="523" customWidth="1"/>
    <col min="10242" max="10242" width="6.6640625" style="523" customWidth="1"/>
    <col min="10243" max="10243" width="49.88671875" style="523" customWidth="1"/>
    <col min="10244" max="10244" width="20.6640625" style="523" customWidth="1"/>
    <col min="10245" max="10245" width="18.5546875" style="523" customWidth="1"/>
    <col min="10246" max="10246" width="21.33203125" style="523" customWidth="1"/>
    <col min="10247" max="10249" width="0" style="523" hidden="1" customWidth="1"/>
    <col min="10250" max="10250" width="20" style="523" customWidth="1"/>
    <col min="10251" max="10252" width="0" style="523" hidden="1" customWidth="1"/>
    <col min="10253" max="10253" width="23.5546875" style="523" customWidth="1"/>
    <col min="10254" max="10254" width="2.6640625" style="523" customWidth="1"/>
    <col min="10255" max="10274" width="0" style="523" hidden="1" customWidth="1"/>
    <col min="10275" max="10496" width="11.44140625" style="523"/>
    <col min="10497" max="10497" width="13.5546875" style="523" customWidth="1"/>
    <col min="10498" max="10498" width="6.6640625" style="523" customWidth="1"/>
    <col min="10499" max="10499" width="49.88671875" style="523" customWidth="1"/>
    <col min="10500" max="10500" width="20.6640625" style="523" customWidth="1"/>
    <col min="10501" max="10501" width="18.5546875" style="523" customWidth="1"/>
    <col min="10502" max="10502" width="21.33203125" style="523" customWidth="1"/>
    <col min="10503" max="10505" width="0" style="523" hidden="1" customWidth="1"/>
    <col min="10506" max="10506" width="20" style="523" customWidth="1"/>
    <col min="10507" max="10508" width="0" style="523" hidden="1" customWidth="1"/>
    <col min="10509" max="10509" width="23.5546875" style="523" customWidth="1"/>
    <col min="10510" max="10510" width="2.6640625" style="523" customWidth="1"/>
    <col min="10511" max="10530" width="0" style="523" hidden="1" customWidth="1"/>
    <col min="10531" max="10752" width="11.44140625" style="523"/>
    <col min="10753" max="10753" width="13.5546875" style="523" customWidth="1"/>
    <col min="10754" max="10754" width="6.6640625" style="523" customWidth="1"/>
    <col min="10755" max="10755" width="49.88671875" style="523" customWidth="1"/>
    <col min="10756" max="10756" width="20.6640625" style="523" customWidth="1"/>
    <col min="10757" max="10757" width="18.5546875" style="523" customWidth="1"/>
    <col min="10758" max="10758" width="21.33203125" style="523" customWidth="1"/>
    <col min="10759" max="10761" width="0" style="523" hidden="1" customWidth="1"/>
    <col min="10762" max="10762" width="20" style="523" customWidth="1"/>
    <col min="10763" max="10764" width="0" style="523" hidden="1" customWidth="1"/>
    <col min="10765" max="10765" width="23.5546875" style="523" customWidth="1"/>
    <col min="10766" max="10766" width="2.6640625" style="523" customWidth="1"/>
    <col min="10767" max="10786" width="0" style="523" hidden="1" customWidth="1"/>
    <col min="10787" max="11008" width="11.44140625" style="523"/>
    <col min="11009" max="11009" width="13.5546875" style="523" customWidth="1"/>
    <col min="11010" max="11010" width="6.6640625" style="523" customWidth="1"/>
    <col min="11011" max="11011" width="49.88671875" style="523" customWidth="1"/>
    <col min="11012" max="11012" width="20.6640625" style="523" customWidth="1"/>
    <col min="11013" max="11013" width="18.5546875" style="523" customWidth="1"/>
    <col min="11014" max="11014" width="21.33203125" style="523" customWidth="1"/>
    <col min="11015" max="11017" width="0" style="523" hidden="1" customWidth="1"/>
    <col min="11018" max="11018" width="20" style="523" customWidth="1"/>
    <col min="11019" max="11020" width="0" style="523" hidden="1" customWidth="1"/>
    <col min="11021" max="11021" width="23.5546875" style="523" customWidth="1"/>
    <col min="11022" max="11022" width="2.6640625" style="523" customWidth="1"/>
    <col min="11023" max="11042" width="0" style="523" hidden="1" customWidth="1"/>
    <col min="11043" max="11264" width="11.44140625" style="523"/>
    <col min="11265" max="11265" width="13.5546875" style="523" customWidth="1"/>
    <col min="11266" max="11266" width="6.6640625" style="523" customWidth="1"/>
    <col min="11267" max="11267" width="49.88671875" style="523" customWidth="1"/>
    <col min="11268" max="11268" width="20.6640625" style="523" customWidth="1"/>
    <col min="11269" max="11269" width="18.5546875" style="523" customWidth="1"/>
    <col min="11270" max="11270" width="21.33203125" style="523" customWidth="1"/>
    <col min="11271" max="11273" width="0" style="523" hidden="1" customWidth="1"/>
    <col min="11274" max="11274" width="20" style="523" customWidth="1"/>
    <col min="11275" max="11276" width="0" style="523" hidden="1" customWidth="1"/>
    <col min="11277" max="11277" width="23.5546875" style="523" customWidth="1"/>
    <col min="11278" max="11278" width="2.6640625" style="523" customWidth="1"/>
    <col min="11279" max="11298" width="0" style="523" hidden="1" customWidth="1"/>
    <col min="11299" max="11520" width="11.44140625" style="523"/>
    <col min="11521" max="11521" width="13.5546875" style="523" customWidth="1"/>
    <col min="11522" max="11522" width="6.6640625" style="523" customWidth="1"/>
    <col min="11523" max="11523" width="49.88671875" style="523" customWidth="1"/>
    <col min="11524" max="11524" width="20.6640625" style="523" customWidth="1"/>
    <col min="11525" max="11525" width="18.5546875" style="523" customWidth="1"/>
    <col min="11526" max="11526" width="21.33203125" style="523" customWidth="1"/>
    <col min="11527" max="11529" width="0" style="523" hidden="1" customWidth="1"/>
    <col min="11530" max="11530" width="20" style="523" customWidth="1"/>
    <col min="11531" max="11532" width="0" style="523" hidden="1" customWidth="1"/>
    <col min="11533" max="11533" width="23.5546875" style="523" customWidth="1"/>
    <col min="11534" max="11534" width="2.6640625" style="523" customWidth="1"/>
    <col min="11535" max="11554" width="0" style="523" hidden="1" customWidth="1"/>
    <col min="11555" max="11776" width="11.44140625" style="523"/>
    <col min="11777" max="11777" width="13.5546875" style="523" customWidth="1"/>
    <col min="11778" max="11778" width="6.6640625" style="523" customWidth="1"/>
    <col min="11779" max="11779" width="49.88671875" style="523" customWidth="1"/>
    <col min="11780" max="11780" width="20.6640625" style="523" customWidth="1"/>
    <col min="11781" max="11781" width="18.5546875" style="523" customWidth="1"/>
    <col min="11782" max="11782" width="21.33203125" style="523" customWidth="1"/>
    <col min="11783" max="11785" width="0" style="523" hidden="1" customWidth="1"/>
    <col min="11786" max="11786" width="20" style="523" customWidth="1"/>
    <col min="11787" max="11788" width="0" style="523" hidden="1" customWidth="1"/>
    <col min="11789" max="11789" width="23.5546875" style="523" customWidth="1"/>
    <col min="11790" max="11790" width="2.6640625" style="523" customWidth="1"/>
    <col min="11791" max="11810" width="0" style="523" hidden="1" customWidth="1"/>
    <col min="11811" max="12032" width="11.44140625" style="523"/>
    <col min="12033" max="12033" width="13.5546875" style="523" customWidth="1"/>
    <col min="12034" max="12034" width="6.6640625" style="523" customWidth="1"/>
    <col min="12035" max="12035" width="49.88671875" style="523" customWidth="1"/>
    <col min="12036" max="12036" width="20.6640625" style="523" customWidth="1"/>
    <col min="12037" max="12037" width="18.5546875" style="523" customWidth="1"/>
    <col min="12038" max="12038" width="21.33203125" style="523" customWidth="1"/>
    <col min="12039" max="12041" width="0" style="523" hidden="1" customWidth="1"/>
    <col min="12042" max="12042" width="20" style="523" customWidth="1"/>
    <col min="12043" max="12044" width="0" style="523" hidden="1" customWidth="1"/>
    <col min="12045" max="12045" width="23.5546875" style="523" customWidth="1"/>
    <col min="12046" max="12046" width="2.6640625" style="523" customWidth="1"/>
    <col min="12047" max="12066" width="0" style="523" hidden="1" customWidth="1"/>
    <col min="12067" max="12288" width="11.44140625" style="523"/>
    <col min="12289" max="12289" width="13.5546875" style="523" customWidth="1"/>
    <col min="12290" max="12290" width="6.6640625" style="523" customWidth="1"/>
    <col min="12291" max="12291" width="49.88671875" style="523" customWidth="1"/>
    <col min="12292" max="12292" width="20.6640625" style="523" customWidth="1"/>
    <col min="12293" max="12293" width="18.5546875" style="523" customWidth="1"/>
    <col min="12294" max="12294" width="21.33203125" style="523" customWidth="1"/>
    <col min="12295" max="12297" width="0" style="523" hidden="1" customWidth="1"/>
    <col min="12298" max="12298" width="20" style="523" customWidth="1"/>
    <col min="12299" max="12300" width="0" style="523" hidden="1" customWidth="1"/>
    <col min="12301" max="12301" width="23.5546875" style="523" customWidth="1"/>
    <col min="12302" max="12302" width="2.6640625" style="523" customWidth="1"/>
    <col min="12303" max="12322" width="0" style="523" hidden="1" customWidth="1"/>
    <col min="12323" max="12544" width="11.44140625" style="523"/>
    <col min="12545" max="12545" width="13.5546875" style="523" customWidth="1"/>
    <col min="12546" max="12546" width="6.6640625" style="523" customWidth="1"/>
    <col min="12547" max="12547" width="49.88671875" style="523" customWidth="1"/>
    <col min="12548" max="12548" width="20.6640625" style="523" customWidth="1"/>
    <col min="12549" max="12549" width="18.5546875" style="523" customWidth="1"/>
    <col min="12550" max="12550" width="21.33203125" style="523" customWidth="1"/>
    <col min="12551" max="12553" width="0" style="523" hidden="1" customWidth="1"/>
    <col min="12554" max="12554" width="20" style="523" customWidth="1"/>
    <col min="12555" max="12556" width="0" style="523" hidden="1" customWidth="1"/>
    <col min="12557" max="12557" width="23.5546875" style="523" customWidth="1"/>
    <col min="12558" max="12558" width="2.6640625" style="523" customWidth="1"/>
    <col min="12559" max="12578" width="0" style="523" hidden="1" customWidth="1"/>
    <col min="12579" max="12800" width="11.44140625" style="523"/>
    <col min="12801" max="12801" width="13.5546875" style="523" customWidth="1"/>
    <col min="12802" max="12802" width="6.6640625" style="523" customWidth="1"/>
    <col min="12803" max="12803" width="49.88671875" style="523" customWidth="1"/>
    <col min="12804" max="12804" width="20.6640625" style="523" customWidth="1"/>
    <col min="12805" max="12805" width="18.5546875" style="523" customWidth="1"/>
    <col min="12806" max="12806" width="21.33203125" style="523" customWidth="1"/>
    <col min="12807" max="12809" width="0" style="523" hidden="1" customWidth="1"/>
    <col min="12810" max="12810" width="20" style="523" customWidth="1"/>
    <col min="12811" max="12812" width="0" style="523" hidden="1" customWidth="1"/>
    <col min="12813" max="12813" width="23.5546875" style="523" customWidth="1"/>
    <col min="12814" max="12814" width="2.6640625" style="523" customWidth="1"/>
    <col min="12815" max="12834" width="0" style="523" hidden="1" customWidth="1"/>
    <col min="12835" max="13056" width="11.44140625" style="523"/>
    <col min="13057" max="13057" width="13.5546875" style="523" customWidth="1"/>
    <col min="13058" max="13058" width="6.6640625" style="523" customWidth="1"/>
    <col min="13059" max="13059" width="49.88671875" style="523" customWidth="1"/>
    <col min="13060" max="13060" width="20.6640625" style="523" customWidth="1"/>
    <col min="13061" max="13061" width="18.5546875" style="523" customWidth="1"/>
    <col min="13062" max="13062" width="21.33203125" style="523" customWidth="1"/>
    <col min="13063" max="13065" width="0" style="523" hidden="1" customWidth="1"/>
    <col min="13066" max="13066" width="20" style="523" customWidth="1"/>
    <col min="13067" max="13068" width="0" style="523" hidden="1" customWidth="1"/>
    <col min="13069" max="13069" width="23.5546875" style="523" customWidth="1"/>
    <col min="13070" max="13070" width="2.6640625" style="523" customWidth="1"/>
    <col min="13071" max="13090" width="0" style="523" hidden="1" customWidth="1"/>
    <col min="13091" max="13312" width="11.44140625" style="523"/>
    <col min="13313" max="13313" width="13.5546875" style="523" customWidth="1"/>
    <col min="13314" max="13314" width="6.6640625" style="523" customWidth="1"/>
    <col min="13315" max="13315" width="49.88671875" style="523" customWidth="1"/>
    <col min="13316" max="13316" width="20.6640625" style="523" customWidth="1"/>
    <col min="13317" max="13317" width="18.5546875" style="523" customWidth="1"/>
    <col min="13318" max="13318" width="21.33203125" style="523" customWidth="1"/>
    <col min="13319" max="13321" width="0" style="523" hidden="1" customWidth="1"/>
    <col min="13322" max="13322" width="20" style="523" customWidth="1"/>
    <col min="13323" max="13324" width="0" style="523" hidden="1" customWidth="1"/>
    <col min="13325" max="13325" width="23.5546875" style="523" customWidth="1"/>
    <col min="13326" max="13326" width="2.6640625" style="523" customWidth="1"/>
    <col min="13327" max="13346" width="0" style="523" hidden="1" customWidth="1"/>
    <col min="13347" max="13568" width="11.44140625" style="523"/>
    <col min="13569" max="13569" width="13.5546875" style="523" customWidth="1"/>
    <col min="13570" max="13570" width="6.6640625" style="523" customWidth="1"/>
    <col min="13571" max="13571" width="49.88671875" style="523" customWidth="1"/>
    <col min="13572" max="13572" width="20.6640625" style="523" customWidth="1"/>
    <col min="13573" max="13573" width="18.5546875" style="523" customWidth="1"/>
    <col min="13574" max="13574" width="21.33203125" style="523" customWidth="1"/>
    <col min="13575" max="13577" width="0" style="523" hidden="1" customWidth="1"/>
    <col min="13578" max="13578" width="20" style="523" customWidth="1"/>
    <col min="13579" max="13580" width="0" style="523" hidden="1" customWidth="1"/>
    <col min="13581" max="13581" width="23.5546875" style="523" customWidth="1"/>
    <col min="13582" max="13582" width="2.6640625" style="523" customWidth="1"/>
    <col min="13583" max="13602" width="0" style="523" hidden="1" customWidth="1"/>
    <col min="13603" max="13824" width="11.44140625" style="523"/>
    <col min="13825" max="13825" width="13.5546875" style="523" customWidth="1"/>
    <col min="13826" max="13826" width="6.6640625" style="523" customWidth="1"/>
    <col min="13827" max="13827" width="49.88671875" style="523" customWidth="1"/>
    <col min="13828" max="13828" width="20.6640625" style="523" customWidth="1"/>
    <col min="13829" max="13829" width="18.5546875" style="523" customWidth="1"/>
    <col min="13830" max="13830" width="21.33203125" style="523" customWidth="1"/>
    <col min="13831" max="13833" width="0" style="523" hidden="1" customWidth="1"/>
    <col min="13834" max="13834" width="20" style="523" customWidth="1"/>
    <col min="13835" max="13836" width="0" style="523" hidden="1" customWidth="1"/>
    <col min="13837" max="13837" width="23.5546875" style="523" customWidth="1"/>
    <col min="13838" max="13838" width="2.6640625" style="523" customWidth="1"/>
    <col min="13839" max="13858" width="0" style="523" hidden="1" customWidth="1"/>
    <col min="13859" max="14080" width="11.44140625" style="523"/>
    <col min="14081" max="14081" width="13.5546875" style="523" customWidth="1"/>
    <col min="14082" max="14082" width="6.6640625" style="523" customWidth="1"/>
    <col min="14083" max="14083" width="49.88671875" style="523" customWidth="1"/>
    <col min="14084" max="14084" width="20.6640625" style="523" customWidth="1"/>
    <col min="14085" max="14085" width="18.5546875" style="523" customWidth="1"/>
    <col min="14086" max="14086" width="21.33203125" style="523" customWidth="1"/>
    <col min="14087" max="14089" width="0" style="523" hidden="1" customWidth="1"/>
    <col min="14090" max="14090" width="20" style="523" customWidth="1"/>
    <col min="14091" max="14092" width="0" style="523" hidden="1" customWidth="1"/>
    <col min="14093" max="14093" width="23.5546875" style="523" customWidth="1"/>
    <col min="14094" max="14094" width="2.6640625" style="523" customWidth="1"/>
    <col min="14095" max="14114" width="0" style="523" hidden="1" customWidth="1"/>
    <col min="14115" max="14336" width="11.44140625" style="523"/>
    <col min="14337" max="14337" width="13.5546875" style="523" customWidth="1"/>
    <col min="14338" max="14338" width="6.6640625" style="523" customWidth="1"/>
    <col min="14339" max="14339" width="49.88671875" style="523" customWidth="1"/>
    <col min="14340" max="14340" width="20.6640625" style="523" customWidth="1"/>
    <col min="14341" max="14341" width="18.5546875" style="523" customWidth="1"/>
    <col min="14342" max="14342" width="21.33203125" style="523" customWidth="1"/>
    <col min="14343" max="14345" width="0" style="523" hidden="1" customWidth="1"/>
    <col min="14346" max="14346" width="20" style="523" customWidth="1"/>
    <col min="14347" max="14348" width="0" style="523" hidden="1" customWidth="1"/>
    <col min="14349" max="14349" width="23.5546875" style="523" customWidth="1"/>
    <col min="14350" max="14350" width="2.6640625" style="523" customWidth="1"/>
    <col min="14351" max="14370" width="0" style="523" hidden="1" customWidth="1"/>
    <col min="14371" max="14592" width="11.44140625" style="523"/>
    <col min="14593" max="14593" width="13.5546875" style="523" customWidth="1"/>
    <col min="14594" max="14594" width="6.6640625" style="523" customWidth="1"/>
    <col min="14595" max="14595" width="49.88671875" style="523" customWidth="1"/>
    <col min="14596" max="14596" width="20.6640625" style="523" customWidth="1"/>
    <col min="14597" max="14597" width="18.5546875" style="523" customWidth="1"/>
    <col min="14598" max="14598" width="21.33203125" style="523" customWidth="1"/>
    <col min="14599" max="14601" width="0" style="523" hidden="1" customWidth="1"/>
    <col min="14602" max="14602" width="20" style="523" customWidth="1"/>
    <col min="14603" max="14604" width="0" style="523" hidden="1" customWidth="1"/>
    <col min="14605" max="14605" width="23.5546875" style="523" customWidth="1"/>
    <col min="14606" max="14606" width="2.6640625" style="523" customWidth="1"/>
    <col min="14607" max="14626" width="0" style="523" hidden="1" customWidth="1"/>
    <col min="14627" max="14848" width="11.44140625" style="523"/>
    <col min="14849" max="14849" width="13.5546875" style="523" customWidth="1"/>
    <col min="14850" max="14850" width="6.6640625" style="523" customWidth="1"/>
    <col min="14851" max="14851" width="49.88671875" style="523" customWidth="1"/>
    <col min="14852" max="14852" width="20.6640625" style="523" customWidth="1"/>
    <col min="14853" max="14853" width="18.5546875" style="523" customWidth="1"/>
    <col min="14854" max="14854" width="21.33203125" style="523" customWidth="1"/>
    <col min="14855" max="14857" width="0" style="523" hidden="1" customWidth="1"/>
    <col min="14858" max="14858" width="20" style="523" customWidth="1"/>
    <col min="14859" max="14860" width="0" style="523" hidden="1" customWidth="1"/>
    <col min="14861" max="14861" width="23.5546875" style="523" customWidth="1"/>
    <col min="14862" max="14862" width="2.6640625" style="523" customWidth="1"/>
    <col min="14863" max="14882" width="0" style="523" hidden="1" customWidth="1"/>
    <col min="14883" max="15104" width="11.44140625" style="523"/>
    <col min="15105" max="15105" width="13.5546875" style="523" customWidth="1"/>
    <col min="15106" max="15106" width="6.6640625" style="523" customWidth="1"/>
    <col min="15107" max="15107" width="49.88671875" style="523" customWidth="1"/>
    <col min="15108" max="15108" width="20.6640625" style="523" customWidth="1"/>
    <col min="15109" max="15109" width="18.5546875" style="523" customWidth="1"/>
    <col min="15110" max="15110" width="21.33203125" style="523" customWidth="1"/>
    <col min="15111" max="15113" width="0" style="523" hidden="1" customWidth="1"/>
    <col min="15114" max="15114" width="20" style="523" customWidth="1"/>
    <col min="15115" max="15116" width="0" style="523" hidden="1" customWidth="1"/>
    <col min="15117" max="15117" width="23.5546875" style="523" customWidth="1"/>
    <col min="15118" max="15118" width="2.6640625" style="523" customWidth="1"/>
    <col min="15119" max="15138" width="0" style="523" hidden="1" customWidth="1"/>
    <col min="15139" max="15360" width="11.44140625" style="523"/>
    <col min="15361" max="15361" width="13.5546875" style="523" customWidth="1"/>
    <col min="15362" max="15362" width="6.6640625" style="523" customWidth="1"/>
    <col min="15363" max="15363" width="49.88671875" style="523" customWidth="1"/>
    <col min="15364" max="15364" width="20.6640625" style="523" customWidth="1"/>
    <col min="15365" max="15365" width="18.5546875" style="523" customWidth="1"/>
    <col min="15366" max="15366" width="21.33203125" style="523" customWidth="1"/>
    <col min="15367" max="15369" width="0" style="523" hidden="1" customWidth="1"/>
    <col min="15370" max="15370" width="20" style="523" customWidth="1"/>
    <col min="15371" max="15372" width="0" style="523" hidden="1" customWidth="1"/>
    <col min="15373" max="15373" width="23.5546875" style="523" customWidth="1"/>
    <col min="15374" max="15374" width="2.6640625" style="523" customWidth="1"/>
    <col min="15375" max="15394" width="0" style="523" hidden="1" customWidth="1"/>
    <col min="15395" max="15616" width="11.44140625" style="523"/>
    <col min="15617" max="15617" width="13.5546875" style="523" customWidth="1"/>
    <col min="15618" max="15618" width="6.6640625" style="523" customWidth="1"/>
    <col min="15619" max="15619" width="49.88671875" style="523" customWidth="1"/>
    <col min="15620" max="15620" width="20.6640625" style="523" customWidth="1"/>
    <col min="15621" max="15621" width="18.5546875" style="523" customWidth="1"/>
    <col min="15622" max="15622" width="21.33203125" style="523" customWidth="1"/>
    <col min="15623" max="15625" width="0" style="523" hidden="1" customWidth="1"/>
    <col min="15626" max="15626" width="20" style="523" customWidth="1"/>
    <col min="15627" max="15628" width="0" style="523" hidden="1" customWidth="1"/>
    <col min="15629" max="15629" width="23.5546875" style="523" customWidth="1"/>
    <col min="15630" max="15630" width="2.6640625" style="523" customWidth="1"/>
    <col min="15631" max="15650" width="0" style="523" hidden="1" customWidth="1"/>
    <col min="15651" max="15872" width="11.44140625" style="523"/>
    <col min="15873" max="15873" width="13.5546875" style="523" customWidth="1"/>
    <col min="15874" max="15874" width="6.6640625" style="523" customWidth="1"/>
    <col min="15875" max="15875" width="49.88671875" style="523" customWidth="1"/>
    <col min="15876" max="15876" width="20.6640625" style="523" customWidth="1"/>
    <col min="15877" max="15877" width="18.5546875" style="523" customWidth="1"/>
    <col min="15878" max="15878" width="21.33203125" style="523" customWidth="1"/>
    <col min="15879" max="15881" width="0" style="523" hidden="1" customWidth="1"/>
    <col min="15882" max="15882" width="20" style="523" customWidth="1"/>
    <col min="15883" max="15884" width="0" style="523" hidden="1" customWidth="1"/>
    <col min="15885" max="15885" width="23.5546875" style="523" customWidth="1"/>
    <col min="15886" max="15886" width="2.6640625" style="523" customWidth="1"/>
    <col min="15887" max="15906" width="0" style="523" hidden="1" customWidth="1"/>
    <col min="15907" max="16128" width="11.44140625" style="523"/>
    <col min="16129" max="16129" width="13.5546875" style="523" customWidth="1"/>
    <col min="16130" max="16130" width="6.6640625" style="523" customWidth="1"/>
    <col min="16131" max="16131" width="49.88671875" style="523" customWidth="1"/>
    <col min="16132" max="16132" width="20.6640625" style="523" customWidth="1"/>
    <col min="16133" max="16133" width="18.5546875" style="523" customWidth="1"/>
    <col min="16134" max="16134" width="21.33203125" style="523" customWidth="1"/>
    <col min="16135" max="16137" width="0" style="523" hidden="1" customWidth="1"/>
    <col min="16138" max="16138" width="20" style="523" customWidth="1"/>
    <col min="16139" max="16140" width="0" style="523" hidden="1" customWidth="1"/>
    <col min="16141" max="16141" width="23.5546875" style="523" customWidth="1"/>
    <col min="16142" max="16142" width="2.6640625" style="523" customWidth="1"/>
    <col min="16143" max="16162" width="0" style="523" hidden="1" customWidth="1"/>
    <col min="16163" max="16384" width="11.44140625" style="523"/>
  </cols>
  <sheetData>
    <row r="1" spans="1:15" ht="15" thickBot="1" x14ac:dyDescent="0.35"/>
    <row r="2" spans="1:15" x14ac:dyDescent="0.3">
      <c r="A2" s="613"/>
      <c r="B2" s="536"/>
      <c r="C2" s="536"/>
      <c r="D2" s="536"/>
      <c r="E2" s="630"/>
      <c r="F2" s="538"/>
      <c r="G2" s="538"/>
      <c r="H2" s="538"/>
      <c r="I2" s="538"/>
      <c r="J2" s="538"/>
      <c r="K2" s="538"/>
      <c r="L2" s="538"/>
      <c r="M2" s="539"/>
    </row>
    <row r="3" spans="1:15" x14ac:dyDescent="0.3">
      <c r="A3" s="2004" t="s">
        <v>1</v>
      </c>
      <c r="B3" s="2005"/>
      <c r="C3" s="2005"/>
      <c r="D3" s="2005"/>
      <c r="E3" s="2005"/>
      <c r="F3" s="2005"/>
      <c r="G3" s="2005"/>
      <c r="H3" s="2005"/>
      <c r="I3" s="2005"/>
      <c r="J3" s="2005"/>
      <c r="K3" s="2005"/>
      <c r="L3" s="2005"/>
      <c r="M3" s="2006"/>
    </row>
    <row r="4" spans="1:15" x14ac:dyDescent="0.3">
      <c r="A4" s="2004" t="s">
        <v>203</v>
      </c>
      <c r="B4" s="2005"/>
      <c r="C4" s="2005"/>
      <c r="D4" s="2005"/>
      <c r="E4" s="2005"/>
      <c r="F4" s="2005"/>
      <c r="G4" s="2005"/>
      <c r="H4" s="2005"/>
      <c r="I4" s="2005"/>
      <c r="J4" s="2005"/>
      <c r="K4" s="2005"/>
      <c r="L4" s="2005"/>
      <c r="M4" s="2006"/>
    </row>
    <row r="5" spans="1:15" ht="6" customHeight="1" x14ac:dyDescent="0.3">
      <c r="A5" s="526"/>
      <c r="M5" s="527"/>
    </row>
    <row r="6" spans="1:15" x14ac:dyDescent="0.3">
      <c r="A6" s="528" t="s">
        <v>0</v>
      </c>
      <c r="M6" s="527"/>
    </row>
    <row r="7" spans="1:15" ht="3" customHeight="1" x14ac:dyDescent="0.3">
      <c r="A7" s="526"/>
      <c r="M7" s="529"/>
    </row>
    <row r="8" spans="1:15" x14ac:dyDescent="0.3">
      <c r="A8" s="526" t="s">
        <v>3</v>
      </c>
      <c r="C8" s="523" t="s">
        <v>4</v>
      </c>
      <c r="F8" s="525" t="s">
        <v>117</v>
      </c>
      <c r="J8" s="525" t="s">
        <v>241</v>
      </c>
      <c r="K8" s="523"/>
      <c r="M8" s="527" t="s">
        <v>204</v>
      </c>
    </row>
    <row r="9" spans="1:15" ht="6" customHeight="1" thickBot="1" x14ac:dyDescent="0.35">
      <c r="A9" s="530"/>
      <c r="B9" s="531"/>
      <c r="C9" s="531"/>
      <c r="D9" s="531"/>
      <c r="E9" s="631"/>
      <c r="F9" s="533"/>
      <c r="G9" s="533"/>
      <c r="H9" s="533"/>
      <c r="I9" s="533"/>
      <c r="J9" s="533"/>
      <c r="K9" s="533"/>
      <c r="L9" s="533"/>
      <c r="M9" s="534"/>
    </row>
    <row r="10" spans="1:15" ht="15" thickBot="1" x14ac:dyDescent="0.35">
      <c r="A10" s="2080"/>
      <c r="B10" s="2081"/>
      <c r="C10" s="2081"/>
      <c r="D10" s="2081"/>
      <c r="E10" s="2081"/>
      <c r="F10" s="2081"/>
      <c r="G10" s="2081"/>
      <c r="H10" s="2081"/>
      <c r="I10" s="2081"/>
      <c r="J10" s="2081"/>
      <c r="K10" s="2081"/>
      <c r="L10" s="2081"/>
      <c r="M10" s="2082"/>
    </row>
    <row r="11" spans="1:15" ht="50.25" customHeight="1" thickBot="1" x14ac:dyDescent="0.35">
      <c r="A11" s="632" t="s">
        <v>205</v>
      </c>
      <c r="B11" s="633"/>
      <c r="C11" s="633" t="s">
        <v>206</v>
      </c>
      <c r="D11" s="634" t="s">
        <v>207</v>
      </c>
      <c r="E11" s="635" t="s">
        <v>208</v>
      </c>
      <c r="F11" s="634" t="s">
        <v>209</v>
      </c>
      <c r="G11" s="634"/>
      <c r="H11" s="634"/>
      <c r="I11" s="634"/>
      <c r="J11" s="634" t="s">
        <v>210</v>
      </c>
      <c r="K11" s="634" t="s">
        <v>211</v>
      </c>
      <c r="L11" s="634" t="s">
        <v>212</v>
      </c>
      <c r="M11" s="636" t="s">
        <v>213</v>
      </c>
    </row>
    <row r="12" spans="1:15" ht="16.2" thickBot="1" x14ac:dyDescent="0.35">
      <c r="A12" s="544" t="s">
        <v>13</v>
      </c>
      <c r="B12" s="545"/>
      <c r="C12" s="637" t="s">
        <v>14</v>
      </c>
      <c r="D12" s="638">
        <f>+D13+D18+D43</f>
        <v>817218822.54999995</v>
      </c>
      <c r="E12" s="639">
        <f>+E13+E18+E43</f>
        <v>2484136</v>
      </c>
      <c r="F12" s="638">
        <f>+F15+F18+F43</f>
        <v>814734686.54999995</v>
      </c>
      <c r="G12" s="640"/>
      <c r="H12" s="640"/>
      <c r="I12" s="640"/>
      <c r="J12" s="638">
        <f>+J13+J18+J43</f>
        <v>371383713</v>
      </c>
      <c r="K12" s="638">
        <f>+K13+K18+K43</f>
        <v>0</v>
      </c>
      <c r="L12" s="638">
        <f>+L13+L18+L43</f>
        <v>0</v>
      </c>
      <c r="M12" s="641">
        <f>+M13+M18+M43</f>
        <v>371383713</v>
      </c>
      <c r="O12" s="642">
        <f>+M12/F12</f>
        <v>0.45583392867760064</v>
      </c>
    </row>
    <row r="13" spans="1:15" ht="15.6" x14ac:dyDescent="0.3">
      <c r="A13" s="585">
        <v>1</v>
      </c>
      <c r="B13" s="586"/>
      <c r="C13" s="586" t="s">
        <v>15</v>
      </c>
      <c r="D13" s="643">
        <f>+D14</f>
        <v>430924947</v>
      </c>
      <c r="E13" s="644">
        <f>+E14</f>
        <v>2090836</v>
      </c>
      <c r="F13" s="643">
        <f t="shared" ref="F13:F47" si="0">+D13-E13</f>
        <v>428834111</v>
      </c>
      <c r="G13" s="645"/>
      <c r="H13" s="643"/>
      <c r="I13" s="643"/>
      <c r="J13" s="646">
        <f>+J14</f>
        <v>339901932</v>
      </c>
      <c r="K13" s="644"/>
      <c r="L13" s="644"/>
      <c r="M13" s="647">
        <f>+M14</f>
        <v>339901932</v>
      </c>
      <c r="O13" s="642">
        <f t="shared" ref="O13:O46" si="1">+M13/F13</f>
        <v>0.79261869166000187</v>
      </c>
    </row>
    <row r="14" spans="1:15" ht="15.6" x14ac:dyDescent="0.3">
      <c r="A14" s="555">
        <v>10</v>
      </c>
      <c r="B14" s="556"/>
      <c r="C14" s="556" t="s">
        <v>15</v>
      </c>
      <c r="D14" s="598">
        <f>+D15</f>
        <v>430924947</v>
      </c>
      <c r="E14" s="646">
        <f>+E15</f>
        <v>2090836</v>
      </c>
      <c r="F14" s="598">
        <f t="shared" si="0"/>
        <v>428834111</v>
      </c>
      <c r="G14" s="648"/>
      <c r="H14" s="598"/>
      <c r="I14" s="598"/>
      <c r="J14" s="646">
        <f>+J15</f>
        <v>339901932</v>
      </c>
      <c r="K14" s="646"/>
      <c r="L14" s="646"/>
      <c r="M14" s="649">
        <f>+M15</f>
        <v>339901932</v>
      </c>
      <c r="O14" s="642">
        <f t="shared" si="1"/>
        <v>0.79261869166000187</v>
      </c>
    </row>
    <row r="15" spans="1:15" ht="15.6" x14ac:dyDescent="0.3">
      <c r="A15" s="555">
        <v>102</v>
      </c>
      <c r="B15" s="556"/>
      <c r="C15" s="556" t="s">
        <v>34</v>
      </c>
      <c r="D15" s="598">
        <f>+D16+D17</f>
        <v>430924947</v>
      </c>
      <c r="E15" s="646">
        <f>+E16+E17</f>
        <v>2090836</v>
      </c>
      <c r="F15" s="598">
        <f t="shared" si="0"/>
        <v>428834111</v>
      </c>
      <c r="G15" s="648"/>
      <c r="H15" s="598"/>
      <c r="I15" s="598"/>
      <c r="J15" s="649">
        <f>+J16+J17</f>
        <v>339901932</v>
      </c>
      <c r="K15" s="646"/>
      <c r="L15" s="646"/>
      <c r="M15" s="649">
        <f>+M16+M17</f>
        <v>339901932</v>
      </c>
      <c r="O15" s="642">
        <f t="shared" si="1"/>
        <v>0.79261869166000187</v>
      </c>
    </row>
    <row r="16" spans="1:15" ht="15.6" x14ac:dyDescent="0.3">
      <c r="A16" s="555">
        <v>10212</v>
      </c>
      <c r="B16" s="556">
        <v>20</v>
      </c>
      <c r="C16" s="556" t="s">
        <v>35</v>
      </c>
      <c r="D16" s="646">
        <v>424600358</v>
      </c>
      <c r="E16" s="646">
        <v>0</v>
      </c>
      <c r="F16" s="598">
        <f t="shared" si="0"/>
        <v>424600358</v>
      </c>
      <c r="G16" s="648"/>
      <c r="H16" s="598"/>
      <c r="I16" s="598"/>
      <c r="J16" s="646">
        <v>337600358</v>
      </c>
      <c r="K16" s="646">
        <f>+K24+K33+K36</f>
        <v>0</v>
      </c>
      <c r="L16" s="646">
        <f>+L24+L33+L36</f>
        <v>0</v>
      </c>
      <c r="M16" s="649">
        <v>337600358</v>
      </c>
      <c r="O16" s="642">
        <f t="shared" si="1"/>
        <v>0.79510144454470766</v>
      </c>
    </row>
    <row r="17" spans="1:15" ht="15.6" x14ac:dyDescent="0.3">
      <c r="A17" s="555">
        <v>10214</v>
      </c>
      <c r="B17" s="556">
        <v>20</v>
      </c>
      <c r="C17" s="556" t="s">
        <v>36</v>
      </c>
      <c r="D17" s="646">
        <v>6324589</v>
      </c>
      <c r="E17" s="646">
        <f>1067700+1023136</f>
        <v>2090836</v>
      </c>
      <c r="F17" s="646">
        <f>+D17-E17</f>
        <v>4233753</v>
      </c>
      <c r="G17" s="646"/>
      <c r="H17" s="646"/>
      <c r="I17" s="646"/>
      <c r="J17" s="646">
        <v>2301574</v>
      </c>
      <c r="K17" s="646">
        <f>+K25+K34+K37</f>
        <v>0</v>
      </c>
      <c r="L17" s="646">
        <f>+L25+L34+L37</f>
        <v>0</v>
      </c>
      <c r="M17" s="649">
        <v>2301574</v>
      </c>
      <c r="O17" s="642">
        <f t="shared" si="1"/>
        <v>0.54362500599350028</v>
      </c>
    </row>
    <row r="18" spans="1:15" ht="15.6" x14ac:dyDescent="0.3">
      <c r="A18" s="555">
        <v>2</v>
      </c>
      <c r="B18" s="556"/>
      <c r="C18" s="556" t="s">
        <v>48</v>
      </c>
      <c r="D18" s="598">
        <f>+D19</f>
        <v>36435455.549999997</v>
      </c>
      <c r="E18" s="646">
        <f>+E19</f>
        <v>393300</v>
      </c>
      <c r="F18" s="650">
        <f t="shared" si="0"/>
        <v>36042155.549999997</v>
      </c>
      <c r="G18" s="648"/>
      <c r="H18" s="598"/>
      <c r="I18" s="598"/>
      <c r="J18" s="646">
        <f>+J19</f>
        <v>31481781</v>
      </c>
      <c r="K18" s="646"/>
      <c r="L18" s="646"/>
      <c r="M18" s="649">
        <f>+M19</f>
        <v>31481781</v>
      </c>
      <c r="O18" s="642">
        <f t="shared" si="1"/>
        <v>0.87347109293522829</v>
      </c>
    </row>
    <row r="19" spans="1:15" ht="15.6" x14ac:dyDescent="0.3">
      <c r="A19" s="555">
        <v>20</v>
      </c>
      <c r="B19" s="556"/>
      <c r="C19" s="556" t="s">
        <v>48</v>
      </c>
      <c r="D19" s="598">
        <f>+D20</f>
        <v>36435455.549999997</v>
      </c>
      <c r="E19" s="646">
        <f>+E20</f>
        <v>393300</v>
      </c>
      <c r="F19" s="650">
        <f t="shared" si="0"/>
        <v>36042155.549999997</v>
      </c>
      <c r="G19" s="648"/>
      <c r="H19" s="598"/>
      <c r="I19" s="598"/>
      <c r="J19" s="646">
        <f>+J20</f>
        <v>31481781</v>
      </c>
      <c r="K19" s="646"/>
      <c r="L19" s="646"/>
      <c r="M19" s="649">
        <f>+M20</f>
        <v>31481781</v>
      </c>
      <c r="O19" s="642">
        <f t="shared" si="1"/>
        <v>0.87347109293522829</v>
      </c>
    </row>
    <row r="20" spans="1:15" ht="15.6" x14ac:dyDescent="0.3">
      <c r="A20" s="555">
        <v>204</v>
      </c>
      <c r="B20" s="556"/>
      <c r="C20" s="556" t="s">
        <v>49</v>
      </c>
      <c r="D20" s="598">
        <f>+D23+D25+D27+D37+D40+D21</f>
        <v>36435455.549999997</v>
      </c>
      <c r="E20" s="646">
        <f>+E23+E25+E27+E37+E40+E21</f>
        <v>393300</v>
      </c>
      <c r="F20" s="650">
        <f t="shared" si="0"/>
        <v>36042155.549999997</v>
      </c>
      <c r="G20" s="648"/>
      <c r="H20" s="598"/>
      <c r="I20" s="598"/>
      <c r="J20" s="646">
        <f>+J23+J25+J27+J37+J40+J21</f>
        <v>31481781</v>
      </c>
      <c r="K20" s="598">
        <f>+K23+K25+K27+K37+K40</f>
        <v>0</v>
      </c>
      <c r="L20" s="598">
        <f>+L23+L25+L27+L37+L40</f>
        <v>0</v>
      </c>
      <c r="M20" s="649">
        <f>+M23+M25+M27+M37+M40+M21</f>
        <v>31481781</v>
      </c>
      <c r="O20" s="642">
        <f t="shared" si="1"/>
        <v>0.87347109293522829</v>
      </c>
    </row>
    <row r="21" spans="1:15" ht="15.6" x14ac:dyDescent="0.3">
      <c r="A21" s="555">
        <v>2045</v>
      </c>
      <c r="B21" s="556"/>
      <c r="C21" s="556" t="s">
        <v>52</v>
      </c>
      <c r="D21" s="598">
        <f>+D22</f>
        <v>5</v>
      </c>
      <c r="E21" s="646">
        <f>+E22</f>
        <v>0</v>
      </c>
      <c r="F21" s="650">
        <f t="shared" si="0"/>
        <v>5</v>
      </c>
      <c r="G21" s="648"/>
      <c r="H21" s="598"/>
      <c r="I21" s="598"/>
      <c r="J21" s="646">
        <f>+J22</f>
        <v>0</v>
      </c>
      <c r="K21" s="646"/>
      <c r="L21" s="646"/>
      <c r="M21" s="649">
        <f>+M22</f>
        <v>0</v>
      </c>
      <c r="O21" s="642"/>
    </row>
    <row r="22" spans="1:15" ht="31.2" x14ac:dyDescent="0.3">
      <c r="A22" s="555">
        <v>20456</v>
      </c>
      <c r="B22" s="556">
        <v>20</v>
      </c>
      <c r="C22" s="557" t="s">
        <v>148</v>
      </c>
      <c r="D22" s="598">
        <v>5</v>
      </c>
      <c r="E22" s="646">
        <v>0</v>
      </c>
      <c r="F22" s="598">
        <f t="shared" si="0"/>
        <v>5</v>
      </c>
      <c r="G22" s="648"/>
      <c r="H22" s="598"/>
      <c r="I22" s="598"/>
      <c r="J22" s="646">
        <v>0</v>
      </c>
      <c r="K22" s="646"/>
      <c r="L22" s="646"/>
      <c r="M22" s="649">
        <v>0</v>
      </c>
      <c r="O22" s="642"/>
    </row>
    <row r="23" spans="1:15" ht="15.6" x14ac:dyDescent="0.3">
      <c r="A23" s="555">
        <v>2046</v>
      </c>
      <c r="B23" s="556"/>
      <c r="C23" s="556" t="s">
        <v>58</v>
      </c>
      <c r="D23" s="598">
        <f>+D24</f>
        <v>5734721</v>
      </c>
      <c r="E23" s="646">
        <f>+E24</f>
        <v>393300</v>
      </c>
      <c r="F23" s="650">
        <f t="shared" si="0"/>
        <v>5341421</v>
      </c>
      <c r="G23" s="648"/>
      <c r="H23" s="598"/>
      <c r="I23" s="598"/>
      <c r="J23" s="646">
        <f>+J24</f>
        <v>5341421</v>
      </c>
      <c r="K23" s="646"/>
      <c r="L23" s="646"/>
      <c r="M23" s="649">
        <f>+M24</f>
        <v>5341421</v>
      </c>
      <c r="O23" s="642"/>
    </row>
    <row r="24" spans="1:15" ht="15.6" x14ac:dyDescent="0.3">
      <c r="A24" s="555">
        <v>20462</v>
      </c>
      <c r="B24" s="556">
        <v>20</v>
      </c>
      <c r="C24" s="556" t="s">
        <v>59</v>
      </c>
      <c r="D24" s="598">
        <v>5734721</v>
      </c>
      <c r="E24" s="646">
        <v>393300</v>
      </c>
      <c r="F24" s="598">
        <f t="shared" si="0"/>
        <v>5341421</v>
      </c>
      <c r="G24" s="648"/>
      <c r="H24" s="598"/>
      <c r="I24" s="598"/>
      <c r="J24" s="646">
        <v>5341421</v>
      </c>
      <c r="K24" s="646"/>
      <c r="L24" s="646"/>
      <c r="M24" s="649">
        <v>5341421</v>
      </c>
      <c r="O24" s="642"/>
    </row>
    <row r="25" spans="1:15" ht="15.6" x14ac:dyDescent="0.3">
      <c r="A25" s="555">
        <v>2047</v>
      </c>
      <c r="B25" s="556"/>
      <c r="C25" s="556" t="s">
        <v>61</v>
      </c>
      <c r="D25" s="598">
        <f>+D26</f>
        <v>6795</v>
      </c>
      <c r="E25" s="646">
        <f>+E26</f>
        <v>0</v>
      </c>
      <c r="F25" s="650">
        <f t="shared" si="0"/>
        <v>6795</v>
      </c>
      <c r="G25" s="648"/>
      <c r="H25" s="598"/>
      <c r="I25" s="598"/>
      <c r="J25" s="646">
        <f>+J26</f>
        <v>0</v>
      </c>
      <c r="K25" s="646"/>
      <c r="L25" s="646"/>
      <c r="M25" s="649">
        <f>+M26</f>
        <v>0</v>
      </c>
      <c r="O25" s="642"/>
    </row>
    <row r="26" spans="1:15" ht="15.6" x14ac:dyDescent="0.3">
      <c r="A26" s="555">
        <v>20476</v>
      </c>
      <c r="B26" s="556">
        <v>20</v>
      </c>
      <c r="C26" s="556" t="s">
        <v>62</v>
      </c>
      <c r="D26" s="598">
        <v>6795</v>
      </c>
      <c r="E26" s="646">
        <v>0</v>
      </c>
      <c r="F26" s="598">
        <f t="shared" si="0"/>
        <v>6795</v>
      </c>
      <c r="G26" s="648"/>
      <c r="H26" s="598"/>
      <c r="I26" s="598"/>
      <c r="J26" s="646">
        <v>0</v>
      </c>
      <c r="K26" s="646"/>
      <c r="L26" s="646"/>
      <c r="M26" s="649">
        <v>0</v>
      </c>
      <c r="O26" s="642"/>
    </row>
    <row r="27" spans="1:15" ht="15.6" x14ac:dyDescent="0.3">
      <c r="A27" s="555">
        <v>2048</v>
      </c>
      <c r="B27" s="556"/>
      <c r="C27" s="556" t="s">
        <v>63</v>
      </c>
      <c r="D27" s="598">
        <f>+D28+D29</f>
        <v>4595185</v>
      </c>
      <c r="E27" s="646">
        <f>+E29</f>
        <v>0</v>
      </c>
      <c r="F27" s="650">
        <f t="shared" si="0"/>
        <v>4595185</v>
      </c>
      <c r="G27" s="648"/>
      <c r="H27" s="598"/>
      <c r="I27" s="598"/>
      <c r="J27" s="646">
        <f>+J28+J29</f>
        <v>4595185</v>
      </c>
      <c r="K27" s="646">
        <v>0</v>
      </c>
      <c r="L27" s="646">
        <v>0</v>
      </c>
      <c r="M27" s="649">
        <f>+M28+M29</f>
        <v>4595185</v>
      </c>
      <c r="O27" s="642">
        <f t="shared" si="1"/>
        <v>1</v>
      </c>
    </row>
    <row r="28" spans="1:15" ht="15.6" x14ac:dyDescent="0.3">
      <c r="A28" s="555">
        <v>20481</v>
      </c>
      <c r="B28" s="556">
        <v>20</v>
      </c>
      <c r="C28" s="556" t="s">
        <v>152</v>
      </c>
      <c r="D28" s="598">
        <v>747770</v>
      </c>
      <c r="E28" s="646">
        <f>+E29</f>
        <v>0</v>
      </c>
      <c r="F28" s="598">
        <f>+D28-E28</f>
        <v>747770</v>
      </c>
      <c r="G28" s="651"/>
      <c r="H28" s="651"/>
      <c r="I28" s="651"/>
      <c r="J28" s="646">
        <v>747770</v>
      </c>
      <c r="K28" s="646"/>
      <c r="L28" s="646"/>
      <c r="M28" s="649">
        <v>747770</v>
      </c>
      <c r="O28" s="642"/>
    </row>
    <row r="29" spans="1:15" ht="15.6" x14ac:dyDescent="0.3">
      <c r="A29" s="555">
        <v>20486</v>
      </c>
      <c r="B29" s="556">
        <v>20</v>
      </c>
      <c r="C29" s="556" t="s">
        <v>214</v>
      </c>
      <c r="D29" s="598">
        <v>3847415</v>
      </c>
      <c r="E29" s="646">
        <f>+E30</f>
        <v>0</v>
      </c>
      <c r="F29" s="598">
        <f>+D29-E29</f>
        <v>3847415</v>
      </c>
      <c r="G29" s="651"/>
      <c r="H29" s="651"/>
      <c r="I29" s="651"/>
      <c r="J29" s="646">
        <v>3847415</v>
      </c>
      <c r="K29" s="646"/>
      <c r="L29" s="646"/>
      <c r="M29" s="649">
        <v>3847415</v>
      </c>
      <c r="O29" s="642">
        <f t="shared" si="1"/>
        <v>1</v>
      </c>
    </row>
    <row r="30" spans="1:15" ht="15.6" hidden="1" x14ac:dyDescent="0.3">
      <c r="A30" s="555">
        <v>2048</v>
      </c>
      <c r="B30" s="556">
        <v>20</v>
      </c>
      <c r="C30" s="556" t="s">
        <v>63</v>
      </c>
      <c r="D30" s="598">
        <v>6795</v>
      </c>
      <c r="E30" s="646">
        <v>0</v>
      </c>
      <c r="F30" s="598">
        <f>+D30-E30</f>
        <v>6795</v>
      </c>
      <c r="G30" s="648"/>
      <c r="H30" s="598"/>
      <c r="I30" s="598"/>
      <c r="J30" s="646">
        <f>+J35+J44+J46</f>
        <v>0</v>
      </c>
      <c r="K30" s="646"/>
      <c r="L30" s="646"/>
      <c r="M30" s="649">
        <f>+M35+M44+M46</f>
        <v>0</v>
      </c>
      <c r="O30" s="642">
        <f t="shared" si="1"/>
        <v>0</v>
      </c>
    </row>
    <row r="31" spans="1:15" ht="15.6" hidden="1" x14ac:dyDescent="0.3">
      <c r="A31" s="555">
        <v>20482</v>
      </c>
      <c r="B31" s="556">
        <v>20</v>
      </c>
      <c r="C31" s="556" t="s">
        <v>153</v>
      </c>
      <c r="D31" s="598">
        <v>0</v>
      </c>
      <c r="E31" s="646">
        <v>0</v>
      </c>
      <c r="F31" s="598">
        <f t="shared" si="0"/>
        <v>0</v>
      </c>
      <c r="G31" s="648"/>
      <c r="H31" s="648"/>
      <c r="I31" s="598"/>
      <c r="J31" s="646">
        <v>0</v>
      </c>
      <c r="K31" s="646">
        <v>0</v>
      </c>
      <c r="L31" s="646">
        <v>0</v>
      </c>
      <c r="M31" s="649">
        <v>0</v>
      </c>
      <c r="O31" s="642" t="e">
        <f t="shared" si="1"/>
        <v>#DIV/0!</v>
      </c>
    </row>
    <row r="32" spans="1:15" ht="15.6" hidden="1" x14ac:dyDescent="0.3">
      <c r="A32" s="555">
        <v>20486</v>
      </c>
      <c r="B32" s="556">
        <v>20</v>
      </c>
      <c r="C32" s="556" t="s">
        <v>214</v>
      </c>
      <c r="D32" s="598">
        <v>0</v>
      </c>
      <c r="E32" s="646">
        <v>0</v>
      </c>
      <c r="F32" s="598">
        <f t="shared" si="0"/>
        <v>0</v>
      </c>
      <c r="G32" s="648"/>
      <c r="H32" s="648"/>
      <c r="I32" s="598"/>
      <c r="J32" s="646">
        <v>0</v>
      </c>
      <c r="K32" s="646">
        <v>0</v>
      </c>
      <c r="L32" s="646">
        <v>0</v>
      </c>
      <c r="M32" s="649">
        <v>0</v>
      </c>
      <c r="O32" s="642" t="e">
        <f t="shared" si="1"/>
        <v>#DIV/0!</v>
      </c>
    </row>
    <row r="33" spans="1:15" ht="15.6" hidden="1" x14ac:dyDescent="0.3">
      <c r="A33" s="555">
        <v>2049</v>
      </c>
      <c r="B33" s="556">
        <v>20</v>
      </c>
      <c r="C33" s="557" t="s">
        <v>65</v>
      </c>
      <c r="D33" s="598">
        <v>0</v>
      </c>
      <c r="E33" s="646">
        <v>0</v>
      </c>
      <c r="F33" s="598">
        <f t="shared" si="0"/>
        <v>0</v>
      </c>
      <c r="G33" s="648"/>
      <c r="H33" s="648"/>
      <c r="I33" s="598"/>
      <c r="J33" s="646">
        <v>0</v>
      </c>
      <c r="K33" s="646">
        <v>0</v>
      </c>
      <c r="L33" s="646">
        <v>0</v>
      </c>
      <c r="M33" s="649">
        <v>0</v>
      </c>
      <c r="O33" s="642" t="e">
        <f t="shared" si="1"/>
        <v>#DIV/0!</v>
      </c>
    </row>
    <row r="34" spans="1:15" ht="15.6" hidden="1" x14ac:dyDescent="0.3">
      <c r="A34" s="555">
        <v>204911</v>
      </c>
      <c r="B34" s="556">
        <v>20</v>
      </c>
      <c r="C34" s="557" t="s">
        <v>156</v>
      </c>
      <c r="D34" s="598">
        <v>0</v>
      </c>
      <c r="E34" s="646">
        <v>0</v>
      </c>
      <c r="F34" s="598">
        <f t="shared" si="0"/>
        <v>0</v>
      </c>
      <c r="G34" s="648"/>
      <c r="H34" s="648"/>
      <c r="I34" s="598"/>
      <c r="J34" s="646">
        <v>0</v>
      </c>
      <c r="K34" s="646">
        <v>0</v>
      </c>
      <c r="L34" s="646">
        <v>0</v>
      </c>
      <c r="M34" s="649">
        <v>0</v>
      </c>
      <c r="O34" s="642" t="e">
        <f t="shared" si="1"/>
        <v>#DIV/0!</v>
      </c>
    </row>
    <row r="35" spans="1:15" ht="15.6" hidden="1" x14ac:dyDescent="0.3">
      <c r="A35" s="555">
        <v>20410</v>
      </c>
      <c r="B35" s="556">
        <v>20</v>
      </c>
      <c r="C35" s="557" t="s">
        <v>158</v>
      </c>
      <c r="D35" s="598">
        <v>0</v>
      </c>
      <c r="E35" s="646">
        <v>0</v>
      </c>
      <c r="F35" s="598">
        <f t="shared" si="0"/>
        <v>0</v>
      </c>
      <c r="G35" s="648"/>
      <c r="H35" s="648"/>
      <c r="I35" s="598"/>
      <c r="J35" s="646">
        <v>0</v>
      </c>
      <c r="K35" s="646">
        <v>0</v>
      </c>
      <c r="L35" s="646">
        <v>0</v>
      </c>
      <c r="M35" s="649">
        <v>0</v>
      </c>
      <c r="O35" s="642" t="e">
        <f t="shared" si="1"/>
        <v>#DIV/0!</v>
      </c>
    </row>
    <row r="36" spans="1:15" ht="15.6" hidden="1" x14ac:dyDescent="0.3">
      <c r="A36" s="555">
        <v>204102</v>
      </c>
      <c r="B36" s="556">
        <v>20</v>
      </c>
      <c r="C36" s="557" t="s">
        <v>159</v>
      </c>
      <c r="D36" s="598">
        <v>0</v>
      </c>
      <c r="E36" s="646">
        <v>0</v>
      </c>
      <c r="F36" s="598">
        <f t="shared" si="0"/>
        <v>0</v>
      </c>
      <c r="G36" s="648"/>
      <c r="H36" s="648"/>
      <c r="I36" s="598"/>
      <c r="J36" s="646">
        <v>0</v>
      </c>
      <c r="K36" s="646">
        <v>0</v>
      </c>
      <c r="L36" s="646">
        <v>0</v>
      </c>
      <c r="M36" s="649">
        <v>0</v>
      </c>
      <c r="O36" s="642" t="e">
        <f t="shared" si="1"/>
        <v>#DIV/0!</v>
      </c>
    </row>
    <row r="37" spans="1:15" ht="15.6" x14ac:dyDescent="0.3">
      <c r="A37" s="555">
        <v>20411</v>
      </c>
      <c r="B37" s="556"/>
      <c r="C37" s="557" t="s">
        <v>160</v>
      </c>
      <c r="D37" s="648">
        <f>+D39</f>
        <v>4553485</v>
      </c>
      <c r="E37" s="646">
        <f>+E39</f>
        <v>0</v>
      </c>
      <c r="F37" s="598">
        <f>+D37-E37</f>
        <v>4553485</v>
      </c>
      <c r="G37" s="648"/>
      <c r="H37" s="648"/>
      <c r="I37" s="598"/>
      <c r="J37" s="646">
        <f>+J39</f>
        <v>0</v>
      </c>
      <c r="K37" s="646">
        <v>0</v>
      </c>
      <c r="L37" s="646">
        <v>0</v>
      </c>
      <c r="M37" s="649">
        <f>+M39</f>
        <v>0</v>
      </c>
      <c r="O37" s="642">
        <f t="shared" si="1"/>
        <v>0</v>
      </c>
    </row>
    <row r="38" spans="1:15" ht="15.6" hidden="1" x14ac:dyDescent="0.3">
      <c r="A38" s="555">
        <v>204111</v>
      </c>
      <c r="B38" s="556">
        <v>20</v>
      </c>
      <c r="C38" s="557" t="s">
        <v>161</v>
      </c>
      <c r="D38" s="648">
        <v>0</v>
      </c>
      <c r="E38" s="646">
        <v>0</v>
      </c>
      <c r="F38" s="598">
        <f t="shared" si="0"/>
        <v>0</v>
      </c>
      <c r="G38" s="648"/>
      <c r="H38" s="648"/>
      <c r="I38" s="598"/>
      <c r="J38" s="646">
        <v>0</v>
      </c>
      <c r="K38" s="646">
        <v>0</v>
      </c>
      <c r="L38" s="646">
        <v>0</v>
      </c>
      <c r="M38" s="649">
        <v>0</v>
      </c>
      <c r="O38" s="642" t="e">
        <f t="shared" si="1"/>
        <v>#DIV/0!</v>
      </c>
    </row>
    <row r="39" spans="1:15" ht="15.6" x14ac:dyDescent="0.3">
      <c r="A39" s="555">
        <v>204111</v>
      </c>
      <c r="B39" s="556">
        <v>20</v>
      </c>
      <c r="C39" s="557" t="s">
        <v>161</v>
      </c>
      <c r="D39" s="648">
        <v>4553485</v>
      </c>
      <c r="E39" s="646">
        <v>0</v>
      </c>
      <c r="F39" s="598">
        <f t="shared" si="0"/>
        <v>4553485</v>
      </c>
      <c r="G39" s="648"/>
      <c r="H39" s="648"/>
      <c r="I39" s="598"/>
      <c r="J39" s="646">
        <v>0</v>
      </c>
      <c r="K39" s="646"/>
      <c r="L39" s="646"/>
      <c r="M39" s="649">
        <v>0</v>
      </c>
      <c r="O39" s="642">
        <f t="shared" si="1"/>
        <v>0</v>
      </c>
    </row>
    <row r="40" spans="1:15" ht="15.6" x14ac:dyDescent="0.3">
      <c r="A40" s="555">
        <v>20441</v>
      </c>
      <c r="B40" s="556"/>
      <c r="C40" s="557" t="s">
        <v>70</v>
      </c>
      <c r="D40" s="648">
        <f>+D41</f>
        <v>21545264.550000001</v>
      </c>
      <c r="E40" s="646">
        <f>+E41</f>
        <v>0</v>
      </c>
      <c r="F40" s="598">
        <f>+D40-E40</f>
        <v>21545264.550000001</v>
      </c>
      <c r="G40" s="648"/>
      <c r="H40" s="648"/>
      <c r="I40" s="598"/>
      <c r="J40" s="646">
        <f>+J41</f>
        <v>21545175</v>
      </c>
      <c r="K40" s="646">
        <v>0</v>
      </c>
      <c r="L40" s="646">
        <v>0</v>
      </c>
      <c r="M40" s="649">
        <f>+M41</f>
        <v>21545175</v>
      </c>
      <c r="O40" s="642">
        <f t="shared" si="1"/>
        <v>0.99999584363423377</v>
      </c>
    </row>
    <row r="41" spans="1:15" ht="15.6" x14ac:dyDescent="0.3">
      <c r="A41" s="555">
        <v>2044113</v>
      </c>
      <c r="B41" s="556">
        <v>20</v>
      </c>
      <c r="C41" s="557" t="s">
        <v>70</v>
      </c>
      <c r="D41" s="648">
        <v>21545264.550000001</v>
      </c>
      <c r="E41" s="646">
        <v>0</v>
      </c>
      <c r="F41" s="598">
        <f t="shared" si="0"/>
        <v>21545264.550000001</v>
      </c>
      <c r="G41" s="648"/>
      <c r="H41" s="648"/>
      <c r="I41" s="598"/>
      <c r="J41" s="646">
        <v>21545175</v>
      </c>
      <c r="K41" s="646"/>
      <c r="L41" s="646"/>
      <c r="M41" s="649">
        <v>21545175</v>
      </c>
      <c r="O41" s="642">
        <f t="shared" si="1"/>
        <v>0.99999584363423377</v>
      </c>
    </row>
    <row r="42" spans="1:15" ht="15.6" hidden="1" x14ac:dyDescent="0.3">
      <c r="A42" s="555">
        <v>204215</v>
      </c>
      <c r="B42" s="556">
        <v>20</v>
      </c>
      <c r="C42" s="557" t="s">
        <v>165</v>
      </c>
      <c r="D42" s="648">
        <v>0</v>
      </c>
      <c r="E42" s="646">
        <v>0</v>
      </c>
      <c r="F42" s="598">
        <f t="shared" si="0"/>
        <v>0</v>
      </c>
      <c r="G42" s="648"/>
      <c r="H42" s="648"/>
      <c r="I42" s="598"/>
      <c r="J42" s="646">
        <v>0</v>
      </c>
      <c r="K42" s="646">
        <v>0</v>
      </c>
      <c r="L42" s="646">
        <v>0</v>
      </c>
      <c r="M42" s="649">
        <v>0</v>
      </c>
      <c r="O42" s="642" t="e">
        <f t="shared" si="1"/>
        <v>#DIV/0!</v>
      </c>
    </row>
    <row r="43" spans="1:15" ht="15.6" x14ac:dyDescent="0.3">
      <c r="A43" s="555">
        <v>3</v>
      </c>
      <c r="B43" s="556"/>
      <c r="C43" s="557" t="s">
        <v>71</v>
      </c>
      <c r="D43" s="648">
        <f>+D44</f>
        <v>349858420</v>
      </c>
      <c r="E43" s="646">
        <f>+E44</f>
        <v>0</v>
      </c>
      <c r="F43" s="648">
        <f t="shared" si="0"/>
        <v>349858420</v>
      </c>
      <c r="G43" s="648"/>
      <c r="H43" s="648"/>
      <c r="I43" s="598"/>
      <c r="J43" s="646">
        <f>+J44</f>
        <v>0</v>
      </c>
      <c r="K43" s="646">
        <v>0</v>
      </c>
      <c r="L43" s="646">
        <v>0</v>
      </c>
      <c r="M43" s="649">
        <f>+M44</f>
        <v>0</v>
      </c>
      <c r="O43" s="642">
        <f t="shared" si="1"/>
        <v>0</v>
      </c>
    </row>
    <row r="44" spans="1:15" ht="15.6" x14ac:dyDescent="0.3">
      <c r="A44" s="555">
        <v>36</v>
      </c>
      <c r="B44" s="556"/>
      <c r="C44" s="557" t="s">
        <v>72</v>
      </c>
      <c r="D44" s="648">
        <f>+D45</f>
        <v>349858420</v>
      </c>
      <c r="E44" s="646">
        <f>+E45</f>
        <v>0</v>
      </c>
      <c r="F44" s="598">
        <f t="shared" si="0"/>
        <v>349858420</v>
      </c>
      <c r="G44" s="648"/>
      <c r="H44" s="648"/>
      <c r="I44" s="598"/>
      <c r="J44" s="646">
        <f>+J45</f>
        <v>0</v>
      </c>
      <c r="K44" s="646">
        <v>0</v>
      </c>
      <c r="L44" s="646">
        <v>0</v>
      </c>
      <c r="M44" s="649">
        <f>+M45</f>
        <v>0</v>
      </c>
      <c r="O44" s="642">
        <f t="shared" si="1"/>
        <v>0</v>
      </c>
    </row>
    <row r="45" spans="1:15" ht="15.6" x14ac:dyDescent="0.3">
      <c r="A45" s="555">
        <v>361</v>
      </c>
      <c r="B45" s="556"/>
      <c r="C45" s="557" t="s">
        <v>73</v>
      </c>
      <c r="D45" s="648">
        <f>+D46+D47</f>
        <v>349858420</v>
      </c>
      <c r="E45" s="646">
        <f>+E46+E47</f>
        <v>0</v>
      </c>
      <c r="F45" s="598">
        <f t="shared" si="0"/>
        <v>349858420</v>
      </c>
      <c r="G45" s="648"/>
      <c r="H45" s="648"/>
      <c r="I45" s="598"/>
      <c r="J45" s="646">
        <f>+J46+J47</f>
        <v>0</v>
      </c>
      <c r="K45" s="646">
        <v>0</v>
      </c>
      <c r="L45" s="646">
        <v>0</v>
      </c>
      <c r="M45" s="649">
        <f>+M46+M47</f>
        <v>0</v>
      </c>
      <c r="O45" s="642">
        <f t="shared" si="1"/>
        <v>0</v>
      </c>
    </row>
    <row r="46" spans="1:15" ht="15.6" x14ac:dyDescent="0.3">
      <c r="A46" s="555">
        <v>36112</v>
      </c>
      <c r="B46" s="556">
        <v>10</v>
      </c>
      <c r="C46" s="557" t="s">
        <v>170</v>
      </c>
      <c r="D46" s="648">
        <v>1294836</v>
      </c>
      <c r="E46" s="646">
        <v>0</v>
      </c>
      <c r="F46" s="598">
        <f t="shared" si="0"/>
        <v>1294836</v>
      </c>
      <c r="G46" s="648"/>
      <c r="H46" s="648"/>
      <c r="I46" s="598"/>
      <c r="J46" s="646">
        <v>0</v>
      </c>
      <c r="K46" s="646"/>
      <c r="L46" s="646"/>
      <c r="M46" s="649">
        <v>0</v>
      </c>
      <c r="O46" s="642">
        <f t="shared" si="1"/>
        <v>0</v>
      </c>
    </row>
    <row r="47" spans="1:15" ht="33.75" customHeight="1" thickBot="1" x14ac:dyDescent="0.35">
      <c r="A47" s="555">
        <v>36112</v>
      </c>
      <c r="B47" s="556">
        <v>20</v>
      </c>
      <c r="C47" s="557" t="s">
        <v>170</v>
      </c>
      <c r="D47" s="648">
        <v>348563584</v>
      </c>
      <c r="E47" s="646">
        <v>0</v>
      </c>
      <c r="F47" s="598">
        <f t="shared" si="0"/>
        <v>348563584</v>
      </c>
      <c r="G47" s="648"/>
      <c r="H47" s="648"/>
      <c r="I47" s="598"/>
      <c r="J47" s="646">
        <v>0</v>
      </c>
      <c r="K47" s="646"/>
      <c r="L47" s="646"/>
      <c r="M47" s="649">
        <v>0</v>
      </c>
      <c r="O47" s="642"/>
    </row>
    <row r="48" spans="1:15" ht="16.2" thickBot="1" x14ac:dyDescent="0.35">
      <c r="A48" s="652" t="s">
        <v>75</v>
      </c>
      <c r="B48" s="600"/>
      <c r="C48" s="601" t="s">
        <v>76</v>
      </c>
      <c r="D48" s="653">
        <f>+D49+D68+D71+D76</f>
        <v>11880326999.389999</v>
      </c>
      <c r="E48" s="654">
        <f>+E49+E68+E71+E76</f>
        <v>2257796</v>
      </c>
      <c r="F48" s="653">
        <f>+D48-E48</f>
        <v>11878069203.389999</v>
      </c>
      <c r="G48" s="653"/>
      <c r="H48" s="653"/>
      <c r="I48" s="547"/>
      <c r="J48" s="654">
        <f>+J49+J68+J71+J76</f>
        <v>7542150147.3899994</v>
      </c>
      <c r="K48" s="654">
        <f>+K49+K68+K71+K76</f>
        <v>0</v>
      </c>
      <c r="L48" s="654">
        <f>+L49+L68+L71+L76</f>
        <v>0</v>
      </c>
      <c r="M48" s="655">
        <f>+M49+M68+M71+M76</f>
        <v>7542150147.3899994</v>
      </c>
      <c r="O48" s="642">
        <f t="shared" ref="O48:O54" si="2">+M48/F48</f>
        <v>0.6349643210731144</v>
      </c>
    </row>
    <row r="49" spans="1:15" ht="34.5" customHeight="1" x14ac:dyDescent="0.3">
      <c r="A49" s="550">
        <v>113</v>
      </c>
      <c r="B49" s="551"/>
      <c r="C49" s="552" t="s">
        <v>77</v>
      </c>
      <c r="D49" s="656">
        <f>+D53+D55</f>
        <v>747261599</v>
      </c>
      <c r="E49" s="657">
        <f>+E53+E55</f>
        <v>0</v>
      </c>
      <c r="F49" s="591">
        <f>+D49-E49</f>
        <v>747261599</v>
      </c>
      <c r="G49" s="656"/>
      <c r="H49" s="656"/>
      <c r="I49" s="591"/>
      <c r="J49" s="657">
        <f>+J53+J55</f>
        <v>718234769</v>
      </c>
      <c r="K49" s="657">
        <v>0</v>
      </c>
      <c r="L49" s="657">
        <v>0</v>
      </c>
      <c r="M49" s="658">
        <f>+M53+M55</f>
        <v>718234769</v>
      </c>
      <c r="O49" s="642">
        <f t="shared" si="2"/>
        <v>0.96115573175599511</v>
      </c>
    </row>
    <row r="50" spans="1:15" ht="15" hidden="1" customHeight="1" x14ac:dyDescent="0.3">
      <c r="A50" s="555">
        <v>113601</v>
      </c>
      <c r="B50" s="556">
        <v>11</v>
      </c>
      <c r="C50" s="557" t="s">
        <v>85</v>
      </c>
      <c r="D50" s="648">
        <v>0</v>
      </c>
      <c r="E50" s="646">
        <v>0</v>
      </c>
      <c r="F50" s="598">
        <f>+D50-E50</f>
        <v>0</v>
      </c>
      <c r="G50" s="648"/>
      <c r="H50" s="648"/>
      <c r="I50" s="598"/>
      <c r="J50" s="646">
        <v>0</v>
      </c>
      <c r="K50" s="646">
        <v>0</v>
      </c>
      <c r="L50" s="646">
        <v>0</v>
      </c>
      <c r="M50" s="649">
        <v>0</v>
      </c>
      <c r="O50" s="642" t="e">
        <f t="shared" si="2"/>
        <v>#DIV/0!</v>
      </c>
    </row>
    <row r="51" spans="1:15" ht="15" hidden="1" customHeight="1" x14ac:dyDescent="0.3">
      <c r="A51" s="555">
        <v>113601</v>
      </c>
      <c r="B51" s="556">
        <v>21</v>
      </c>
      <c r="C51" s="557" t="s">
        <v>85</v>
      </c>
      <c r="D51" s="648">
        <v>0</v>
      </c>
      <c r="E51" s="646"/>
      <c r="F51" s="598"/>
      <c r="G51" s="648"/>
      <c r="H51" s="648"/>
      <c r="I51" s="598"/>
      <c r="J51" s="646">
        <v>0</v>
      </c>
      <c r="K51" s="646"/>
      <c r="L51" s="646"/>
      <c r="M51" s="649">
        <v>0</v>
      </c>
      <c r="O51" s="642" t="e">
        <f t="shared" si="2"/>
        <v>#DIV/0!</v>
      </c>
    </row>
    <row r="52" spans="1:15" ht="35.25" hidden="1" customHeight="1" x14ac:dyDescent="0.3">
      <c r="A52" s="555">
        <v>1136016</v>
      </c>
      <c r="B52" s="556">
        <v>10</v>
      </c>
      <c r="C52" s="557" t="s">
        <v>215</v>
      </c>
      <c r="D52" s="648">
        <v>0</v>
      </c>
      <c r="E52" s="646">
        <v>0</v>
      </c>
      <c r="F52" s="598">
        <f>+D52-E52</f>
        <v>0</v>
      </c>
      <c r="G52" s="648"/>
      <c r="H52" s="648"/>
      <c r="I52" s="598"/>
      <c r="J52" s="646">
        <v>0</v>
      </c>
      <c r="K52" s="646">
        <v>0</v>
      </c>
      <c r="L52" s="646">
        <v>0</v>
      </c>
      <c r="M52" s="649">
        <v>0</v>
      </c>
      <c r="O52" s="642" t="e">
        <f t="shared" si="2"/>
        <v>#DIV/0!</v>
      </c>
    </row>
    <row r="53" spans="1:15" ht="15" customHeight="1" x14ac:dyDescent="0.3">
      <c r="A53" s="555">
        <v>113605</v>
      </c>
      <c r="B53" s="556"/>
      <c r="C53" s="557" t="s">
        <v>216</v>
      </c>
      <c r="D53" s="648">
        <f>+D54</f>
        <v>722611599</v>
      </c>
      <c r="E53" s="646">
        <f>+E54</f>
        <v>0</v>
      </c>
      <c r="F53" s="598">
        <f>+D53-E53</f>
        <v>722611599</v>
      </c>
      <c r="G53" s="648"/>
      <c r="H53" s="648"/>
      <c r="I53" s="598"/>
      <c r="J53" s="646">
        <f>+J54</f>
        <v>693584769</v>
      </c>
      <c r="K53" s="646">
        <v>0</v>
      </c>
      <c r="L53" s="646">
        <v>0</v>
      </c>
      <c r="M53" s="649">
        <f>+M54</f>
        <v>693584769</v>
      </c>
      <c r="O53" s="642">
        <f t="shared" si="2"/>
        <v>0.95983066139518192</v>
      </c>
    </row>
    <row r="54" spans="1:15" ht="45" customHeight="1" x14ac:dyDescent="0.3">
      <c r="A54" s="555">
        <v>1136057</v>
      </c>
      <c r="B54" s="556">
        <v>20</v>
      </c>
      <c r="C54" s="557" t="s">
        <v>89</v>
      </c>
      <c r="D54" s="648">
        <v>722611599</v>
      </c>
      <c r="E54" s="646">
        <v>0</v>
      </c>
      <c r="F54" s="598">
        <f>+D54-E54</f>
        <v>722611599</v>
      </c>
      <c r="G54" s="648"/>
      <c r="H54" s="648"/>
      <c r="I54" s="598"/>
      <c r="J54" s="646">
        <v>693584769</v>
      </c>
      <c r="K54" s="646">
        <v>0</v>
      </c>
      <c r="L54" s="646">
        <v>0</v>
      </c>
      <c r="M54" s="649">
        <v>693584769</v>
      </c>
      <c r="O54" s="642">
        <f t="shared" si="2"/>
        <v>0.95983066139518192</v>
      </c>
    </row>
    <row r="55" spans="1:15" ht="33" customHeight="1" x14ac:dyDescent="0.3">
      <c r="A55" s="555">
        <v>113607</v>
      </c>
      <c r="B55" s="556"/>
      <c r="C55" s="557" t="s">
        <v>90</v>
      </c>
      <c r="D55" s="648">
        <f>+D56</f>
        <v>24650000</v>
      </c>
      <c r="E55" s="646">
        <f>+E56</f>
        <v>0</v>
      </c>
      <c r="F55" s="598">
        <f>+D55-E55</f>
        <v>24650000</v>
      </c>
      <c r="G55" s="648"/>
      <c r="H55" s="648"/>
      <c r="I55" s="598"/>
      <c r="J55" s="646">
        <f>+J56</f>
        <v>24650000</v>
      </c>
      <c r="K55" s="646">
        <v>0</v>
      </c>
      <c r="L55" s="646">
        <v>0</v>
      </c>
      <c r="M55" s="649">
        <f>+M56</f>
        <v>24650000</v>
      </c>
      <c r="O55" s="642"/>
    </row>
    <row r="56" spans="1:15" ht="45" customHeight="1" thickBot="1" x14ac:dyDescent="0.35">
      <c r="A56" s="563">
        <v>1136071</v>
      </c>
      <c r="B56" s="564">
        <v>20</v>
      </c>
      <c r="C56" s="565" t="s">
        <v>91</v>
      </c>
      <c r="D56" s="659">
        <v>24650000</v>
      </c>
      <c r="E56" s="660">
        <v>0</v>
      </c>
      <c r="F56" s="602">
        <f>+D56-E56</f>
        <v>24650000</v>
      </c>
      <c r="G56" s="659"/>
      <c r="H56" s="659"/>
      <c r="I56" s="602"/>
      <c r="J56" s="660">
        <v>24650000</v>
      </c>
      <c r="K56" s="660">
        <v>0</v>
      </c>
      <c r="L56" s="660">
        <v>0</v>
      </c>
      <c r="M56" s="661">
        <v>24650000</v>
      </c>
      <c r="O56" s="642"/>
    </row>
    <row r="57" spans="1:15" ht="22.5" customHeight="1" x14ac:dyDescent="0.3">
      <c r="A57" s="568"/>
      <c r="B57" s="569"/>
      <c r="C57" s="570"/>
      <c r="D57" s="662"/>
      <c r="E57" s="663"/>
      <c r="F57" s="572"/>
      <c r="G57" s="662"/>
      <c r="H57" s="662"/>
      <c r="I57" s="572"/>
      <c r="J57" s="572"/>
      <c r="K57" s="572"/>
      <c r="L57" s="572"/>
      <c r="M57" s="572"/>
      <c r="O57" s="642"/>
    </row>
    <row r="58" spans="1:15" ht="12.75" customHeight="1" thickBot="1" x14ac:dyDescent="0.35">
      <c r="A58" s="664"/>
      <c r="C58" s="524"/>
      <c r="D58" s="665"/>
      <c r="E58" s="666"/>
      <c r="F58" s="667"/>
      <c r="G58" s="665"/>
      <c r="H58" s="665"/>
      <c r="I58" s="667"/>
      <c r="J58" s="667"/>
      <c r="K58" s="667"/>
      <c r="L58" s="667"/>
      <c r="M58" s="667"/>
      <c r="O58" s="642"/>
    </row>
    <row r="59" spans="1:15" x14ac:dyDescent="0.3">
      <c r="A59" s="2007" t="s">
        <v>1</v>
      </c>
      <c r="B59" s="2008"/>
      <c r="C59" s="2008"/>
      <c r="D59" s="2008"/>
      <c r="E59" s="2008"/>
      <c r="F59" s="2008"/>
      <c r="G59" s="2008"/>
      <c r="H59" s="2008"/>
      <c r="I59" s="2008"/>
      <c r="J59" s="2008"/>
      <c r="K59" s="2008"/>
      <c r="L59" s="2008"/>
      <c r="M59" s="2009"/>
    </row>
    <row r="60" spans="1:15" x14ac:dyDescent="0.3">
      <c r="A60" s="2004" t="s">
        <v>203</v>
      </c>
      <c r="B60" s="2005"/>
      <c r="C60" s="2005"/>
      <c r="D60" s="2005"/>
      <c r="E60" s="2005"/>
      <c r="F60" s="2005"/>
      <c r="G60" s="2005"/>
      <c r="H60" s="2005"/>
      <c r="I60" s="2005"/>
      <c r="J60" s="2005"/>
      <c r="K60" s="2005"/>
      <c r="L60" s="2005"/>
      <c r="M60" s="2006"/>
    </row>
    <row r="61" spans="1:15" ht="3" customHeight="1" x14ac:dyDescent="0.3">
      <c r="A61" s="526"/>
      <c r="M61" s="527"/>
    </row>
    <row r="62" spans="1:15" ht="13.5" customHeight="1" x14ac:dyDescent="0.3">
      <c r="A62" s="528" t="s">
        <v>0</v>
      </c>
      <c r="D62" s="668"/>
      <c r="M62" s="527"/>
    </row>
    <row r="63" spans="1:15" ht="2.25" customHeight="1" x14ac:dyDescent="0.3">
      <c r="A63" s="526"/>
      <c r="M63" s="529"/>
    </row>
    <row r="64" spans="1:15" ht="18.75" customHeight="1" x14ac:dyDescent="0.3">
      <c r="A64" s="526" t="s">
        <v>3</v>
      </c>
      <c r="C64" s="523" t="s">
        <v>4</v>
      </c>
      <c r="F64" s="525" t="str">
        <f>F8</f>
        <v>MES:</v>
      </c>
      <c r="J64" s="525" t="str">
        <f>J8</f>
        <v>JULIO</v>
      </c>
      <c r="K64" s="523"/>
      <c r="M64" s="527" t="str">
        <f>M8</f>
        <v>VIGENCIA: 2017</v>
      </c>
    </row>
    <row r="65" spans="1:16" ht="4.5" customHeight="1" thickBot="1" x14ac:dyDescent="0.35">
      <c r="A65" s="530"/>
      <c r="B65" s="531"/>
      <c r="C65" s="531"/>
      <c r="D65" s="531"/>
      <c r="E65" s="631"/>
      <c r="F65" s="533"/>
      <c r="G65" s="533"/>
      <c r="H65" s="533"/>
      <c r="I65" s="533"/>
      <c r="J65" s="533"/>
      <c r="K65" s="533"/>
      <c r="L65" s="533"/>
      <c r="M65" s="534"/>
    </row>
    <row r="66" spans="1:16" ht="14.25" customHeight="1" thickBot="1" x14ac:dyDescent="0.35">
      <c r="A66" s="2083"/>
      <c r="B66" s="2084"/>
      <c r="C66" s="2084"/>
      <c r="D66" s="2084"/>
      <c r="E66" s="2084"/>
      <c r="F66" s="2084"/>
      <c r="G66" s="2084"/>
      <c r="H66" s="2084"/>
      <c r="I66" s="2084"/>
      <c r="J66" s="2084"/>
      <c r="K66" s="2084"/>
      <c r="L66" s="2084"/>
      <c r="M66" s="2085"/>
    </row>
    <row r="67" spans="1:16" ht="54" customHeight="1" thickBot="1" x14ac:dyDescent="0.35">
      <c r="A67" s="632" t="s">
        <v>205</v>
      </c>
      <c r="B67" s="633"/>
      <c r="C67" s="633" t="s">
        <v>206</v>
      </c>
      <c r="D67" s="634" t="s">
        <v>207</v>
      </c>
      <c r="E67" s="635" t="s">
        <v>208</v>
      </c>
      <c r="F67" s="634" t="s">
        <v>209</v>
      </c>
      <c r="G67" s="634"/>
      <c r="H67" s="634"/>
      <c r="I67" s="634"/>
      <c r="J67" s="634" t="s">
        <v>210</v>
      </c>
      <c r="K67" s="634" t="s">
        <v>211</v>
      </c>
      <c r="L67" s="634" t="s">
        <v>212</v>
      </c>
      <c r="M67" s="636" t="s">
        <v>213</v>
      </c>
    </row>
    <row r="68" spans="1:16" s="524" customFormat="1" ht="33" customHeight="1" x14ac:dyDescent="0.3">
      <c r="A68" s="669">
        <v>223</v>
      </c>
      <c r="B68" s="552"/>
      <c r="C68" s="552" t="s">
        <v>92</v>
      </c>
      <c r="D68" s="670">
        <f>+D69</f>
        <v>62818700.390000001</v>
      </c>
      <c r="E68" s="657">
        <f>+E69</f>
        <v>0</v>
      </c>
      <c r="F68" s="591">
        <f t="shared" ref="F68:F75" si="3">+D68-E68</f>
        <v>62818700.390000001</v>
      </c>
      <c r="G68" s="670"/>
      <c r="H68" s="670"/>
      <c r="I68" s="671"/>
      <c r="J68" s="591">
        <f>+J69</f>
        <v>62818700.390000001</v>
      </c>
      <c r="K68" s="591"/>
      <c r="L68" s="591"/>
      <c r="M68" s="592">
        <f>+M69</f>
        <v>62818700.390000001</v>
      </c>
      <c r="O68" s="642">
        <f t="shared" ref="O68:O75" si="4">+M68/F68</f>
        <v>1</v>
      </c>
    </row>
    <row r="69" spans="1:16" s="524" customFormat="1" ht="23.25" customHeight="1" x14ac:dyDescent="0.3">
      <c r="A69" s="672">
        <v>223600</v>
      </c>
      <c r="B69" s="557"/>
      <c r="C69" s="557" t="s">
        <v>78</v>
      </c>
      <c r="D69" s="673">
        <f>+D70</f>
        <v>62818700.390000001</v>
      </c>
      <c r="E69" s="646">
        <f>+E70</f>
        <v>0</v>
      </c>
      <c r="F69" s="598">
        <f t="shared" si="3"/>
        <v>62818700.390000001</v>
      </c>
      <c r="G69" s="673"/>
      <c r="H69" s="673"/>
      <c r="I69" s="674"/>
      <c r="J69" s="598">
        <f>+J70</f>
        <v>62818700.390000001</v>
      </c>
      <c r="K69" s="598"/>
      <c r="L69" s="598"/>
      <c r="M69" s="599">
        <f>+M70</f>
        <v>62818700.390000001</v>
      </c>
      <c r="O69" s="642">
        <f t="shared" si="4"/>
        <v>1</v>
      </c>
    </row>
    <row r="70" spans="1:16" s="524" customFormat="1" ht="62.25" customHeight="1" x14ac:dyDescent="0.3">
      <c r="A70" s="672">
        <v>2236001</v>
      </c>
      <c r="B70" s="557">
        <v>20</v>
      </c>
      <c r="C70" s="557" t="s">
        <v>93</v>
      </c>
      <c r="D70" s="673">
        <v>62818700.390000001</v>
      </c>
      <c r="E70" s="646">
        <v>0</v>
      </c>
      <c r="F70" s="598">
        <f t="shared" si="3"/>
        <v>62818700.390000001</v>
      </c>
      <c r="G70" s="673"/>
      <c r="H70" s="673"/>
      <c r="I70" s="674"/>
      <c r="J70" s="598">
        <v>62818700.390000001</v>
      </c>
      <c r="K70" s="598"/>
      <c r="L70" s="598"/>
      <c r="M70" s="599">
        <v>62818700.390000001</v>
      </c>
      <c r="O70" s="642">
        <f t="shared" si="4"/>
        <v>1</v>
      </c>
    </row>
    <row r="71" spans="1:16" s="524" customFormat="1" ht="57.75" customHeight="1" x14ac:dyDescent="0.3">
      <c r="A71" s="672">
        <v>520</v>
      </c>
      <c r="B71" s="557"/>
      <c r="C71" s="557" t="s">
        <v>94</v>
      </c>
      <c r="D71" s="673">
        <f>+D72</f>
        <v>7376363628</v>
      </c>
      <c r="E71" s="598">
        <f>+E72</f>
        <v>2257796</v>
      </c>
      <c r="F71" s="673">
        <f t="shared" si="3"/>
        <v>7374105832</v>
      </c>
      <c r="G71" s="673"/>
      <c r="H71" s="673"/>
      <c r="I71" s="674"/>
      <c r="J71" s="598">
        <f>+J72</f>
        <v>3119957736</v>
      </c>
      <c r="K71" s="598">
        <f>+K72</f>
        <v>0</v>
      </c>
      <c r="L71" s="598">
        <f>+L72</f>
        <v>0</v>
      </c>
      <c r="M71" s="599">
        <f>+M72</f>
        <v>3119957736</v>
      </c>
      <c r="O71" s="642">
        <f t="shared" si="4"/>
        <v>0.4230964142745165</v>
      </c>
      <c r="P71" s="675">
        <f>+M71-10384330698</f>
        <v>-7264372962</v>
      </c>
    </row>
    <row r="72" spans="1:16" s="524" customFormat="1" ht="15.75" customHeight="1" x14ac:dyDescent="0.3">
      <c r="A72" s="672">
        <v>520600</v>
      </c>
      <c r="B72" s="557"/>
      <c r="C72" s="557" t="s">
        <v>78</v>
      </c>
      <c r="D72" s="673">
        <f>SUM(D73:D75)</f>
        <v>7376363628</v>
      </c>
      <c r="E72" s="676">
        <f>SUM(E73:E75)</f>
        <v>2257796</v>
      </c>
      <c r="F72" s="673">
        <f t="shared" si="3"/>
        <v>7374105832</v>
      </c>
      <c r="G72" s="673"/>
      <c r="H72" s="673"/>
      <c r="I72" s="674"/>
      <c r="J72" s="598">
        <f>SUM(J73:J75)</f>
        <v>3119957736</v>
      </c>
      <c r="K72" s="598">
        <v>0</v>
      </c>
      <c r="L72" s="598">
        <v>0</v>
      </c>
      <c r="M72" s="599">
        <f>SUM(M73:M75)</f>
        <v>3119957736</v>
      </c>
      <c r="O72" s="642">
        <f t="shared" si="4"/>
        <v>0.4230964142745165</v>
      </c>
    </row>
    <row r="73" spans="1:16" s="524" customFormat="1" ht="32.25" customHeight="1" x14ac:dyDescent="0.3">
      <c r="A73" s="672">
        <v>5206002</v>
      </c>
      <c r="B73" s="557">
        <v>20</v>
      </c>
      <c r="C73" s="557" t="s">
        <v>95</v>
      </c>
      <c r="D73" s="673">
        <v>6785227530</v>
      </c>
      <c r="E73" s="646">
        <v>0</v>
      </c>
      <c r="F73" s="598">
        <f t="shared" si="3"/>
        <v>6785227530</v>
      </c>
      <c r="G73" s="673"/>
      <c r="H73" s="673"/>
      <c r="I73" s="674"/>
      <c r="J73" s="650">
        <v>2609808913</v>
      </c>
      <c r="K73" s="650"/>
      <c r="L73" s="650"/>
      <c r="M73" s="677">
        <v>2609808913</v>
      </c>
      <c r="O73" s="642">
        <f t="shared" si="4"/>
        <v>0.3846310092714017</v>
      </c>
    </row>
    <row r="74" spans="1:16" s="524" customFormat="1" ht="45" customHeight="1" x14ac:dyDescent="0.3">
      <c r="A74" s="672">
        <v>5206003</v>
      </c>
      <c r="B74" s="557">
        <v>20</v>
      </c>
      <c r="C74" s="557" t="s">
        <v>189</v>
      </c>
      <c r="D74" s="673">
        <v>7609855</v>
      </c>
      <c r="E74" s="646">
        <v>0</v>
      </c>
      <c r="F74" s="598">
        <f t="shared" si="3"/>
        <v>7609855</v>
      </c>
      <c r="G74" s="673"/>
      <c r="H74" s="673"/>
      <c r="I74" s="674"/>
      <c r="J74" s="650">
        <v>7609432</v>
      </c>
      <c r="K74" s="650"/>
      <c r="L74" s="650"/>
      <c r="M74" s="677">
        <v>7609432</v>
      </c>
      <c r="O74" s="642">
        <f t="shared" si="4"/>
        <v>0.99994441418397595</v>
      </c>
    </row>
    <row r="75" spans="1:16" s="524" customFormat="1" ht="35.25" customHeight="1" x14ac:dyDescent="0.3">
      <c r="A75" s="672">
        <v>5206007</v>
      </c>
      <c r="B75" s="557">
        <v>20</v>
      </c>
      <c r="C75" s="557" t="s">
        <v>217</v>
      </c>
      <c r="D75" s="673">
        <v>583526243</v>
      </c>
      <c r="E75" s="646">
        <v>2257796</v>
      </c>
      <c r="F75" s="598">
        <f t="shared" si="3"/>
        <v>581268447</v>
      </c>
      <c r="G75" s="673"/>
      <c r="H75" s="673"/>
      <c r="I75" s="674"/>
      <c r="J75" s="598">
        <v>502539391</v>
      </c>
      <c r="K75" s="598"/>
      <c r="L75" s="598"/>
      <c r="M75" s="599">
        <v>502539391</v>
      </c>
      <c r="O75" s="642">
        <f t="shared" si="4"/>
        <v>0.86455646026146682</v>
      </c>
    </row>
    <row r="76" spans="1:16" s="524" customFormat="1" ht="45.75" customHeight="1" x14ac:dyDescent="0.3">
      <c r="A76" s="669">
        <v>530</v>
      </c>
      <c r="B76" s="552"/>
      <c r="C76" s="552" t="s">
        <v>97</v>
      </c>
      <c r="D76" s="670">
        <f>+D77</f>
        <v>3693883072</v>
      </c>
      <c r="E76" s="678">
        <f>+E77</f>
        <v>0</v>
      </c>
      <c r="F76" s="591">
        <f>+D76-E76</f>
        <v>3693883072</v>
      </c>
      <c r="G76" s="670"/>
      <c r="H76" s="670"/>
      <c r="I76" s="671"/>
      <c r="J76" s="678">
        <f>+J77</f>
        <v>3641138942</v>
      </c>
      <c r="K76" s="678">
        <v>0</v>
      </c>
      <c r="L76" s="678">
        <v>0</v>
      </c>
      <c r="M76" s="679">
        <f>+M77</f>
        <v>3641138942</v>
      </c>
      <c r="O76" s="642">
        <f>+M76/F76</f>
        <v>0.98572122371717563</v>
      </c>
    </row>
    <row r="77" spans="1:16" s="524" customFormat="1" ht="45.75" customHeight="1" x14ac:dyDescent="0.3">
      <c r="A77" s="672">
        <v>530600</v>
      </c>
      <c r="B77" s="557"/>
      <c r="C77" s="557" t="s">
        <v>78</v>
      </c>
      <c r="D77" s="673">
        <f>+D78</f>
        <v>3693883072</v>
      </c>
      <c r="E77" s="676">
        <f>+E78</f>
        <v>0</v>
      </c>
      <c r="F77" s="598">
        <f>+D77-E77</f>
        <v>3693883072</v>
      </c>
      <c r="G77" s="673"/>
      <c r="H77" s="673"/>
      <c r="I77" s="674"/>
      <c r="J77" s="678">
        <f>+J78</f>
        <v>3641138942</v>
      </c>
      <c r="K77" s="678">
        <v>0</v>
      </c>
      <c r="L77" s="678">
        <v>0</v>
      </c>
      <c r="M77" s="679">
        <f>+M78</f>
        <v>3641138942</v>
      </c>
      <c r="O77" s="642">
        <f>+M77/F77</f>
        <v>0.98572122371717563</v>
      </c>
    </row>
    <row r="78" spans="1:16" s="524" customFormat="1" ht="48.75" customHeight="1" thickBot="1" x14ac:dyDescent="0.35">
      <c r="A78" s="680">
        <v>5306003</v>
      </c>
      <c r="B78" s="595">
        <v>20</v>
      </c>
      <c r="C78" s="595" t="s">
        <v>218</v>
      </c>
      <c r="D78" s="681">
        <v>3693883072</v>
      </c>
      <c r="E78" s="682">
        <v>0</v>
      </c>
      <c r="F78" s="596">
        <f>+D78-E78</f>
        <v>3693883072</v>
      </c>
      <c r="G78" s="681"/>
      <c r="H78" s="681"/>
      <c r="I78" s="683"/>
      <c r="J78" s="678">
        <v>3641138942</v>
      </c>
      <c r="K78" s="596"/>
      <c r="L78" s="596"/>
      <c r="M78" s="597">
        <v>3641138942</v>
      </c>
      <c r="O78" s="642">
        <f>+M78/F78</f>
        <v>0.98572122371717563</v>
      </c>
    </row>
    <row r="79" spans="1:16" ht="16.2" thickBot="1" x14ac:dyDescent="0.35">
      <c r="A79" s="2010" t="s">
        <v>219</v>
      </c>
      <c r="B79" s="2011"/>
      <c r="C79" s="2011"/>
      <c r="D79" s="652">
        <f>+D12+D48</f>
        <v>12697545821.939999</v>
      </c>
      <c r="E79" s="652">
        <f>+E12+E48</f>
        <v>4741932</v>
      </c>
      <c r="F79" s="652">
        <f>+D79-E79</f>
        <v>12692803889.939999</v>
      </c>
      <c r="G79" s="653"/>
      <c r="H79" s="653"/>
      <c r="I79" s="684" t="e">
        <f>+I20+I25+I43+I49+I71+#REF!</f>
        <v>#REF!</v>
      </c>
      <c r="J79" s="652">
        <f>+J12+J48</f>
        <v>7913533860.3899994</v>
      </c>
      <c r="K79" s="652">
        <f>+K12+K48</f>
        <v>0</v>
      </c>
      <c r="L79" s="652">
        <f>+L12+L48</f>
        <v>0</v>
      </c>
      <c r="M79" s="685">
        <f>+M12+M48</f>
        <v>7913533860.3899994</v>
      </c>
      <c r="O79" s="642">
        <f>+M79/F79</f>
        <v>0.6234661725658639</v>
      </c>
    </row>
    <row r="80" spans="1:16" ht="10.5" customHeight="1" x14ac:dyDescent="0.3">
      <c r="A80" s="613"/>
      <c r="B80" s="536"/>
      <c r="C80" s="536"/>
      <c r="D80" s="538"/>
      <c r="E80" s="686"/>
      <c r="F80" s="538"/>
      <c r="G80" s="539"/>
      <c r="H80" s="538"/>
      <c r="I80" s="538" t="s">
        <v>220</v>
      </c>
      <c r="J80" s="538"/>
      <c r="K80" s="538" t="s">
        <v>221</v>
      </c>
      <c r="L80" s="538"/>
      <c r="M80" s="539"/>
    </row>
    <row r="81" spans="1:14" x14ac:dyDescent="0.3">
      <c r="A81" s="526"/>
      <c r="D81" s="525"/>
      <c r="E81" s="666"/>
      <c r="G81" s="527"/>
      <c r="M81" s="527"/>
    </row>
    <row r="82" spans="1:14" x14ac:dyDescent="0.3">
      <c r="A82" s="526"/>
      <c r="D82" s="525"/>
      <c r="E82" s="666"/>
      <c r="G82" s="527"/>
      <c r="H82" s="608"/>
      <c r="I82" s="610"/>
      <c r="J82" s="610"/>
      <c r="K82" s="610"/>
      <c r="L82" s="610"/>
      <c r="M82" s="618"/>
      <c r="N82" s="608"/>
    </row>
    <row r="83" spans="1:14" x14ac:dyDescent="0.3">
      <c r="A83" s="687" t="s">
        <v>100</v>
      </c>
      <c r="B83" s="688"/>
      <c r="C83" s="688"/>
      <c r="D83" s="688"/>
      <c r="E83" s="689"/>
      <c r="F83" s="689" t="s">
        <v>101</v>
      </c>
      <c r="G83" s="689"/>
      <c r="H83" s="690"/>
      <c r="I83" s="608"/>
      <c r="J83" s="610"/>
      <c r="K83" s="623"/>
      <c r="L83" s="610"/>
      <c r="M83" s="618"/>
      <c r="N83" s="608"/>
    </row>
    <row r="84" spans="1:14" x14ac:dyDescent="0.3">
      <c r="A84" s="691" t="s">
        <v>102</v>
      </c>
      <c r="B84" s="688"/>
      <c r="C84" s="688"/>
      <c r="D84" s="688"/>
      <c r="E84" s="692"/>
      <c r="F84" s="692" t="s">
        <v>235</v>
      </c>
      <c r="G84" s="692"/>
      <c r="H84" s="693"/>
      <c r="I84" s="608"/>
      <c r="J84" s="610"/>
      <c r="K84" s="617"/>
      <c r="L84" s="610"/>
      <c r="M84" s="618"/>
      <c r="N84" s="608"/>
    </row>
    <row r="85" spans="1:14" x14ac:dyDescent="0.3">
      <c r="A85" s="691" t="s">
        <v>104</v>
      </c>
      <c r="B85" s="688"/>
      <c r="C85" s="688"/>
      <c r="D85" s="688"/>
      <c r="E85" s="694"/>
      <c r="F85" s="692" t="s">
        <v>236</v>
      </c>
      <c r="G85" s="689"/>
      <c r="H85" s="690"/>
      <c r="I85" s="608"/>
      <c r="J85" s="610"/>
      <c r="K85" s="623"/>
      <c r="L85" s="610"/>
      <c r="M85" s="618"/>
      <c r="N85" s="608"/>
    </row>
    <row r="86" spans="1:14" x14ac:dyDescent="0.3">
      <c r="A86" s="691"/>
      <c r="B86" s="688"/>
      <c r="C86" s="688"/>
      <c r="D86" s="688"/>
      <c r="E86" s="692"/>
      <c r="F86" s="692" t="s">
        <v>248</v>
      </c>
      <c r="G86" s="692"/>
      <c r="H86" s="693"/>
      <c r="I86" s="610"/>
      <c r="J86" s="610"/>
      <c r="K86" s="610"/>
      <c r="L86" s="610"/>
      <c r="M86" s="618"/>
      <c r="N86" s="608"/>
    </row>
    <row r="87" spans="1:14" x14ac:dyDescent="0.3">
      <c r="A87" s="687"/>
      <c r="B87" s="688"/>
      <c r="C87" s="688"/>
      <c r="D87" s="694"/>
      <c r="E87" s="695"/>
      <c r="F87" s="694"/>
      <c r="G87" s="690"/>
      <c r="H87" s="610"/>
      <c r="I87" s="610"/>
      <c r="J87" s="610"/>
      <c r="K87" s="610"/>
      <c r="L87" s="610"/>
      <c r="M87" s="618"/>
      <c r="N87" s="608"/>
    </row>
    <row r="88" spans="1:14" x14ac:dyDescent="0.3">
      <c r="A88" s="687"/>
      <c r="B88" s="688"/>
      <c r="C88" s="688"/>
      <c r="D88" s="694"/>
      <c r="E88" s="695"/>
      <c r="F88" s="694"/>
      <c r="G88" s="689"/>
      <c r="H88" s="610"/>
      <c r="I88" s="610"/>
      <c r="J88" s="610"/>
      <c r="K88" s="610"/>
      <c r="L88" s="610"/>
      <c r="M88" s="618"/>
      <c r="N88" s="608"/>
    </row>
    <row r="89" spans="1:14" x14ac:dyDescent="0.3">
      <c r="A89" s="691"/>
      <c r="B89" s="692" t="s">
        <v>107</v>
      </c>
      <c r="C89" s="692"/>
      <c r="D89" s="692"/>
      <c r="E89" s="692"/>
      <c r="F89" s="696" t="s">
        <v>101</v>
      </c>
      <c r="G89" s="694"/>
      <c r="H89" s="694"/>
      <c r="I89" s="697"/>
      <c r="J89" s="696"/>
      <c r="K89" s="623"/>
      <c r="L89" s="623"/>
      <c r="M89" s="698"/>
      <c r="N89" s="608"/>
    </row>
    <row r="90" spans="1:14" x14ac:dyDescent="0.3">
      <c r="A90" s="687"/>
      <c r="B90" s="2079" t="s">
        <v>109</v>
      </c>
      <c r="C90" s="2079"/>
      <c r="D90" s="692"/>
      <c r="E90" s="692"/>
      <c r="F90" s="692" t="s">
        <v>223</v>
      </c>
      <c r="G90" s="623"/>
      <c r="H90" s="617"/>
      <c r="I90" s="698"/>
      <c r="J90" s="692"/>
      <c r="K90" s="623"/>
      <c r="L90" s="617"/>
      <c r="M90" s="698"/>
      <c r="N90" s="608"/>
    </row>
    <row r="91" spans="1:14" x14ac:dyDescent="0.3">
      <c r="A91" s="691"/>
      <c r="B91" s="692" t="s">
        <v>112</v>
      </c>
      <c r="C91" s="692"/>
      <c r="D91" s="692"/>
      <c r="E91" s="692"/>
      <c r="F91" s="692" t="s">
        <v>202</v>
      </c>
      <c r="G91" s="623"/>
      <c r="H91" s="623"/>
      <c r="I91" s="698"/>
      <c r="J91" s="692"/>
      <c r="K91" s="623"/>
      <c r="L91" s="623"/>
      <c r="M91" s="698"/>
      <c r="N91" s="608"/>
    </row>
    <row r="92" spans="1:14" x14ac:dyDescent="0.3">
      <c r="A92" s="691"/>
      <c r="B92" s="688"/>
      <c r="C92" s="692"/>
      <c r="D92" s="692"/>
      <c r="E92" s="692"/>
      <c r="F92" s="692"/>
      <c r="G92" s="692"/>
      <c r="H92" s="692"/>
      <c r="I92" s="693"/>
      <c r="J92" s="623"/>
      <c r="K92" s="623"/>
      <c r="L92" s="623"/>
      <c r="M92" s="698"/>
      <c r="N92" s="608"/>
    </row>
    <row r="93" spans="1:14" ht="6.75" customHeight="1" thickBot="1" x14ac:dyDescent="0.35">
      <c r="A93" s="530"/>
      <c r="B93" s="531"/>
      <c r="C93" s="626"/>
      <c r="D93" s="626"/>
      <c r="E93" s="699"/>
      <c r="F93" s="627"/>
      <c r="G93" s="627"/>
      <c r="H93" s="627"/>
      <c r="I93" s="627"/>
      <c r="J93" s="627"/>
      <c r="K93" s="627"/>
      <c r="L93" s="627"/>
      <c r="M93" s="700"/>
      <c r="N93" s="608"/>
    </row>
  </sheetData>
  <mergeCells count="8">
    <mergeCell ref="A79:C79"/>
    <mergeCell ref="B90:C90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87" zoomScaleNormal="87" workbookViewId="0">
      <pane ySplit="2" topLeftCell="A77" activePane="bottomLeft" state="frozen"/>
      <selection pane="bottomLeft" activeCell="A3" sqref="A3:M3"/>
    </sheetView>
  </sheetViews>
  <sheetFormatPr baseColWidth="10" defaultColWidth="11.44140625" defaultRowHeight="14.4" x14ac:dyDescent="0.3"/>
  <cols>
    <col min="1" max="1" width="13.5546875" style="742" customWidth="1"/>
    <col min="2" max="2" width="6.6640625" style="742" customWidth="1"/>
    <col min="3" max="3" width="49.88671875" style="742" customWidth="1"/>
    <col min="4" max="4" width="20.6640625" style="742" customWidth="1"/>
    <col min="5" max="5" width="18.5546875" style="901" customWidth="1"/>
    <col min="6" max="6" width="21.33203125" style="744" customWidth="1"/>
    <col min="7" max="7" width="17.88671875" style="744" hidden="1" customWidth="1"/>
    <col min="8" max="8" width="21" style="744" hidden="1" customWidth="1"/>
    <col min="9" max="9" width="1.109375" style="744" hidden="1" customWidth="1"/>
    <col min="10" max="10" width="20" style="744" customWidth="1"/>
    <col min="11" max="12" width="17.44140625" style="744" hidden="1" customWidth="1"/>
    <col min="13" max="13" width="23.5546875" style="744" customWidth="1"/>
    <col min="14" max="14" width="2.6640625" style="742" customWidth="1"/>
    <col min="15" max="15" width="19.5546875" style="742" hidden="1" customWidth="1"/>
    <col min="16" max="16" width="15.44140625" style="742" hidden="1" customWidth="1"/>
    <col min="17" max="34" width="0" style="742" hidden="1" customWidth="1"/>
    <col min="35" max="16384" width="11.44140625" style="742"/>
  </cols>
  <sheetData>
    <row r="1" spans="1:15" ht="15" thickBot="1" x14ac:dyDescent="0.35"/>
    <row r="2" spans="1:15" x14ac:dyDescent="0.3">
      <c r="A2" s="799"/>
      <c r="B2" s="753"/>
      <c r="C2" s="753"/>
      <c r="D2" s="753"/>
      <c r="E2" s="968"/>
      <c r="F2" s="754"/>
      <c r="G2" s="754"/>
      <c r="H2" s="754"/>
      <c r="I2" s="754"/>
      <c r="J2" s="754"/>
      <c r="K2" s="754"/>
      <c r="L2" s="754"/>
      <c r="M2" s="755"/>
    </row>
    <row r="3" spans="1:15" x14ac:dyDescent="0.3">
      <c r="A3" s="2088" t="s">
        <v>1</v>
      </c>
      <c r="B3" s="2089"/>
      <c r="C3" s="2089"/>
      <c r="D3" s="2089"/>
      <c r="E3" s="2089"/>
      <c r="F3" s="2089"/>
      <c r="G3" s="2089"/>
      <c r="H3" s="2089"/>
      <c r="I3" s="2089"/>
      <c r="J3" s="2089"/>
      <c r="K3" s="2089"/>
      <c r="L3" s="2089"/>
      <c r="M3" s="2090"/>
    </row>
    <row r="4" spans="1:15" x14ac:dyDescent="0.3">
      <c r="A4" s="2088" t="s">
        <v>203</v>
      </c>
      <c r="B4" s="2089"/>
      <c r="C4" s="2089"/>
      <c r="D4" s="2089"/>
      <c r="E4" s="2089"/>
      <c r="F4" s="2089"/>
      <c r="G4" s="2089"/>
      <c r="H4" s="2089"/>
      <c r="I4" s="2089"/>
      <c r="J4" s="2089"/>
      <c r="K4" s="2089"/>
      <c r="L4" s="2089"/>
      <c r="M4" s="2090"/>
    </row>
    <row r="5" spans="1:15" ht="6" customHeight="1" x14ac:dyDescent="0.3">
      <c r="A5" s="745"/>
      <c r="M5" s="746"/>
    </row>
    <row r="6" spans="1:15" x14ac:dyDescent="0.3">
      <c r="A6" s="747" t="s">
        <v>0</v>
      </c>
      <c r="M6" s="746"/>
    </row>
    <row r="7" spans="1:15" ht="3" customHeight="1" x14ac:dyDescent="0.3">
      <c r="A7" s="745"/>
      <c r="M7" s="748"/>
    </row>
    <row r="8" spans="1:15" x14ac:dyDescent="0.3">
      <c r="A8" s="745" t="s">
        <v>3</v>
      </c>
      <c r="C8" s="742" t="s">
        <v>4</v>
      </c>
      <c r="F8" s="744" t="s">
        <v>117</v>
      </c>
      <c r="J8" s="744" t="s">
        <v>249</v>
      </c>
      <c r="K8" s="742"/>
      <c r="M8" s="746" t="s">
        <v>204</v>
      </c>
    </row>
    <row r="9" spans="1:15" ht="6" customHeight="1" thickBot="1" x14ac:dyDescent="0.35">
      <c r="A9" s="749"/>
      <c r="B9" s="750"/>
      <c r="C9" s="750"/>
      <c r="D9" s="750"/>
      <c r="E9" s="942"/>
      <c r="F9" s="751"/>
      <c r="G9" s="751"/>
      <c r="H9" s="751"/>
      <c r="I9" s="751"/>
      <c r="J9" s="751"/>
      <c r="K9" s="751"/>
      <c r="L9" s="751"/>
      <c r="M9" s="752"/>
    </row>
    <row r="10" spans="1:15" ht="15" thickBot="1" x14ac:dyDescent="0.35">
      <c r="A10" s="2091"/>
      <c r="B10" s="2092"/>
      <c r="C10" s="2092"/>
      <c r="D10" s="2092"/>
      <c r="E10" s="2092"/>
      <c r="F10" s="2092"/>
      <c r="G10" s="2092"/>
      <c r="H10" s="2092"/>
      <c r="I10" s="2092"/>
      <c r="J10" s="2092"/>
      <c r="K10" s="2092"/>
      <c r="L10" s="2092"/>
      <c r="M10" s="2093"/>
    </row>
    <row r="11" spans="1:15" ht="50.25" customHeight="1" thickBot="1" x14ac:dyDescent="0.35">
      <c r="A11" s="941" t="s">
        <v>205</v>
      </c>
      <c r="B11" s="940"/>
      <c r="C11" s="940" t="s">
        <v>206</v>
      </c>
      <c r="D11" s="938" t="s">
        <v>207</v>
      </c>
      <c r="E11" s="939" t="s">
        <v>208</v>
      </c>
      <c r="F11" s="938" t="s">
        <v>209</v>
      </c>
      <c r="G11" s="938"/>
      <c r="H11" s="938"/>
      <c r="I11" s="938"/>
      <c r="J11" s="938" t="s">
        <v>210</v>
      </c>
      <c r="K11" s="938" t="s">
        <v>211</v>
      </c>
      <c r="L11" s="938" t="s">
        <v>212</v>
      </c>
      <c r="M11" s="937" t="s">
        <v>213</v>
      </c>
    </row>
    <row r="12" spans="1:15" ht="16.2" thickBot="1" x14ac:dyDescent="0.35">
      <c r="A12" s="760" t="s">
        <v>13</v>
      </c>
      <c r="B12" s="761"/>
      <c r="C12" s="967" t="s">
        <v>14</v>
      </c>
      <c r="D12" s="964">
        <f>+D13+D18+D43</f>
        <v>817218822.54999995</v>
      </c>
      <c r="E12" s="966">
        <f>+E13+E18+E43</f>
        <v>2484136</v>
      </c>
      <c r="F12" s="964">
        <f>+F15+F18+F43</f>
        <v>814734686.54999995</v>
      </c>
      <c r="G12" s="965"/>
      <c r="H12" s="965"/>
      <c r="I12" s="965"/>
      <c r="J12" s="964">
        <f>+J13+J18+J43</f>
        <v>371383713</v>
      </c>
      <c r="K12" s="964">
        <f>+K13+K18+K43</f>
        <v>0</v>
      </c>
      <c r="L12" s="964">
        <f>+L13+L18+L43</f>
        <v>0</v>
      </c>
      <c r="M12" s="963">
        <f>+M13+M18+M43</f>
        <v>371383713</v>
      </c>
      <c r="O12" s="916">
        <f t="shared" ref="O12:O20" si="0">+M12/F12</f>
        <v>0.45583392867760064</v>
      </c>
    </row>
    <row r="13" spans="1:15" ht="15.6" x14ac:dyDescent="0.3">
      <c r="A13" s="778">
        <v>1</v>
      </c>
      <c r="B13" s="779"/>
      <c r="C13" s="779" t="s">
        <v>15</v>
      </c>
      <c r="D13" s="961">
        <f>+D14</f>
        <v>430924947</v>
      </c>
      <c r="E13" s="960">
        <f>+E14</f>
        <v>2090836</v>
      </c>
      <c r="F13" s="961">
        <f t="shared" ref="F13:F50" si="1">+D13-E13</f>
        <v>428834111</v>
      </c>
      <c r="G13" s="962"/>
      <c r="H13" s="961"/>
      <c r="I13" s="961"/>
      <c r="J13" s="934">
        <f>+J14</f>
        <v>339901932</v>
      </c>
      <c r="K13" s="960"/>
      <c r="L13" s="960"/>
      <c r="M13" s="959">
        <f>+M14</f>
        <v>339901932</v>
      </c>
      <c r="O13" s="916">
        <f t="shared" si="0"/>
        <v>0.79261869166000187</v>
      </c>
    </row>
    <row r="14" spans="1:15" ht="15.6" x14ac:dyDescent="0.3">
      <c r="A14" s="766">
        <v>10</v>
      </c>
      <c r="B14" s="767"/>
      <c r="C14" s="767" t="s">
        <v>15</v>
      </c>
      <c r="D14" s="787">
        <f>+D15</f>
        <v>430924947</v>
      </c>
      <c r="E14" s="934">
        <f>+E15</f>
        <v>2090836</v>
      </c>
      <c r="F14" s="787">
        <f t="shared" si="1"/>
        <v>428834111</v>
      </c>
      <c r="G14" s="953"/>
      <c r="H14" s="787"/>
      <c r="I14" s="787"/>
      <c r="J14" s="934">
        <f>+J15</f>
        <v>339901932</v>
      </c>
      <c r="K14" s="934"/>
      <c r="L14" s="934"/>
      <c r="M14" s="952">
        <f>+M15</f>
        <v>339901932</v>
      </c>
      <c r="O14" s="916">
        <f t="shared" si="0"/>
        <v>0.79261869166000187</v>
      </c>
    </row>
    <row r="15" spans="1:15" ht="15.6" x14ac:dyDescent="0.3">
      <c r="A15" s="766">
        <v>102</v>
      </c>
      <c r="B15" s="767"/>
      <c r="C15" s="767" t="s">
        <v>34</v>
      </c>
      <c r="D15" s="787">
        <f>+D16+D17</f>
        <v>430924947</v>
      </c>
      <c r="E15" s="934">
        <f>+E16+E17</f>
        <v>2090836</v>
      </c>
      <c r="F15" s="787">
        <f t="shared" si="1"/>
        <v>428834111</v>
      </c>
      <c r="G15" s="953"/>
      <c r="H15" s="787"/>
      <c r="I15" s="787"/>
      <c r="J15" s="952">
        <f>+J16+J17</f>
        <v>339901932</v>
      </c>
      <c r="K15" s="934"/>
      <c r="L15" s="934"/>
      <c r="M15" s="952">
        <f>+M16+M17</f>
        <v>339901932</v>
      </c>
      <c r="O15" s="916">
        <f t="shared" si="0"/>
        <v>0.79261869166000187</v>
      </c>
    </row>
    <row r="16" spans="1:15" ht="15.6" x14ac:dyDescent="0.3">
      <c r="A16" s="766">
        <v>10212</v>
      </c>
      <c r="B16" s="767">
        <v>20</v>
      </c>
      <c r="C16" s="767" t="s">
        <v>35</v>
      </c>
      <c r="D16" s="934">
        <v>424600358</v>
      </c>
      <c r="E16" s="934">
        <v>0</v>
      </c>
      <c r="F16" s="787">
        <f t="shared" si="1"/>
        <v>424600358</v>
      </c>
      <c r="G16" s="953"/>
      <c r="H16" s="787"/>
      <c r="I16" s="787"/>
      <c r="J16" s="934">
        <v>337600358</v>
      </c>
      <c r="K16" s="934">
        <f>+K24+K33+K36</f>
        <v>0</v>
      </c>
      <c r="L16" s="934">
        <f>+L24+L33+L36</f>
        <v>0</v>
      </c>
      <c r="M16" s="952">
        <v>337600358</v>
      </c>
      <c r="O16" s="916">
        <f t="shared" si="0"/>
        <v>0.79510144454470766</v>
      </c>
    </row>
    <row r="17" spans="1:15" ht="15.6" x14ac:dyDescent="0.3">
      <c r="A17" s="766">
        <v>10214</v>
      </c>
      <c r="B17" s="767">
        <v>20</v>
      </c>
      <c r="C17" s="767" t="s">
        <v>36</v>
      </c>
      <c r="D17" s="934">
        <v>6324589</v>
      </c>
      <c r="E17" s="934">
        <f>1067700+1023136</f>
        <v>2090836</v>
      </c>
      <c r="F17" s="934">
        <f t="shared" si="1"/>
        <v>4233753</v>
      </c>
      <c r="G17" s="934"/>
      <c r="H17" s="934"/>
      <c r="I17" s="934"/>
      <c r="J17" s="934">
        <v>2301574</v>
      </c>
      <c r="K17" s="934">
        <f>+K25+K34+K37</f>
        <v>0</v>
      </c>
      <c r="L17" s="934">
        <f>+L25+L34+L37</f>
        <v>0</v>
      </c>
      <c r="M17" s="952">
        <v>2301574</v>
      </c>
      <c r="O17" s="916">
        <f t="shared" si="0"/>
        <v>0.54362500599350028</v>
      </c>
    </row>
    <row r="18" spans="1:15" ht="15.6" x14ac:dyDescent="0.3">
      <c r="A18" s="766">
        <v>2</v>
      </c>
      <c r="B18" s="767"/>
      <c r="C18" s="767" t="s">
        <v>48</v>
      </c>
      <c r="D18" s="787">
        <f>+D19</f>
        <v>36435455.549999997</v>
      </c>
      <c r="E18" s="934">
        <f>+E19</f>
        <v>393300</v>
      </c>
      <c r="F18" s="880">
        <f t="shared" si="1"/>
        <v>36042155.549999997</v>
      </c>
      <c r="G18" s="953"/>
      <c r="H18" s="787"/>
      <c r="I18" s="787"/>
      <c r="J18" s="934">
        <f>+J19</f>
        <v>31481781</v>
      </c>
      <c r="K18" s="934"/>
      <c r="L18" s="934"/>
      <c r="M18" s="952">
        <f>+M19</f>
        <v>31481781</v>
      </c>
      <c r="O18" s="916">
        <f t="shared" si="0"/>
        <v>0.87347109293522829</v>
      </c>
    </row>
    <row r="19" spans="1:15" ht="15.6" x14ac:dyDescent="0.3">
      <c r="A19" s="766">
        <v>20</v>
      </c>
      <c r="B19" s="767"/>
      <c r="C19" s="767" t="s">
        <v>48</v>
      </c>
      <c r="D19" s="787">
        <f>+D20</f>
        <v>36435455.549999997</v>
      </c>
      <c r="E19" s="934">
        <f>+E20</f>
        <v>393300</v>
      </c>
      <c r="F19" s="880">
        <f t="shared" si="1"/>
        <v>36042155.549999997</v>
      </c>
      <c r="G19" s="953"/>
      <c r="H19" s="787"/>
      <c r="I19" s="787"/>
      <c r="J19" s="934">
        <f>+J20</f>
        <v>31481781</v>
      </c>
      <c r="K19" s="934"/>
      <c r="L19" s="934"/>
      <c r="M19" s="952">
        <f>+M20</f>
        <v>31481781</v>
      </c>
      <c r="O19" s="916">
        <f t="shared" si="0"/>
        <v>0.87347109293522829</v>
      </c>
    </row>
    <row r="20" spans="1:15" ht="15.6" x14ac:dyDescent="0.3">
      <c r="A20" s="766">
        <v>204</v>
      </c>
      <c r="B20" s="767"/>
      <c r="C20" s="767" t="s">
        <v>49</v>
      </c>
      <c r="D20" s="787">
        <f>+D23+D25+D27+D37+D40+D21</f>
        <v>36435455.549999997</v>
      </c>
      <c r="E20" s="934">
        <f>+E23+E25+E27+E37+E40+E21</f>
        <v>393300</v>
      </c>
      <c r="F20" s="880">
        <f t="shared" si="1"/>
        <v>36042155.549999997</v>
      </c>
      <c r="G20" s="953"/>
      <c r="H20" s="787"/>
      <c r="I20" s="787"/>
      <c r="J20" s="934">
        <f>+J23+J25+J27+J37+J40+J21</f>
        <v>31481781</v>
      </c>
      <c r="K20" s="787">
        <f>+K23+K25+K27+K37+K40</f>
        <v>0</v>
      </c>
      <c r="L20" s="787">
        <f>+L23+L25+L27+L37+L40</f>
        <v>0</v>
      </c>
      <c r="M20" s="952">
        <f>+M23+M25+M27+M37+M40+M21</f>
        <v>31481781</v>
      </c>
      <c r="O20" s="916">
        <f t="shared" si="0"/>
        <v>0.87347109293522829</v>
      </c>
    </row>
    <row r="21" spans="1:15" ht="15.6" x14ac:dyDescent="0.3">
      <c r="A21" s="766">
        <v>2045</v>
      </c>
      <c r="B21" s="767"/>
      <c r="C21" s="767" t="s">
        <v>52</v>
      </c>
      <c r="D21" s="787">
        <f>+D22</f>
        <v>5</v>
      </c>
      <c r="E21" s="934">
        <f>+E22</f>
        <v>0</v>
      </c>
      <c r="F21" s="880">
        <f t="shared" si="1"/>
        <v>5</v>
      </c>
      <c r="G21" s="953"/>
      <c r="H21" s="787"/>
      <c r="I21" s="787"/>
      <c r="J21" s="934">
        <f>+J22</f>
        <v>0</v>
      </c>
      <c r="K21" s="934"/>
      <c r="L21" s="934"/>
      <c r="M21" s="952">
        <f>+M22</f>
        <v>0</v>
      </c>
      <c r="O21" s="916"/>
    </row>
    <row r="22" spans="1:15" ht="31.2" x14ac:dyDescent="0.3">
      <c r="A22" s="766">
        <v>20456</v>
      </c>
      <c r="B22" s="767">
        <v>20</v>
      </c>
      <c r="C22" s="768" t="s">
        <v>148</v>
      </c>
      <c r="D22" s="787">
        <v>5</v>
      </c>
      <c r="E22" s="934">
        <v>0</v>
      </c>
      <c r="F22" s="787">
        <f t="shared" si="1"/>
        <v>5</v>
      </c>
      <c r="G22" s="953"/>
      <c r="H22" s="787"/>
      <c r="I22" s="787"/>
      <c r="J22" s="934">
        <v>0</v>
      </c>
      <c r="K22" s="934"/>
      <c r="L22" s="934"/>
      <c r="M22" s="952">
        <v>0</v>
      </c>
      <c r="O22" s="916"/>
    </row>
    <row r="23" spans="1:15" ht="15.6" x14ac:dyDescent="0.3">
      <c r="A23" s="766">
        <v>2046</v>
      </c>
      <c r="B23" s="767"/>
      <c r="C23" s="767" t="s">
        <v>58</v>
      </c>
      <c r="D23" s="787">
        <f>+D24</f>
        <v>5734721</v>
      </c>
      <c r="E23" s="934">
        <f>+E24</f>
        <v>393300</v>
      </c>
      <c r="F23" s="880">
        <f t="shared" si="1"/>
        <v>5341421</v>
      </c>
      <c r="G23" s="953"/>
      <c r="H23" s="787"/>
      <c r="I23" s="787"/>
      <c r="J23" s="934">
        <f>+J24</f>
        <v>5341421</v>
      </c>
      <c r="K23" s="934"/>
      <c r="L23" s="934"/>
      <c r="M23" s="952">
        <f>+M24</f>
        <v>5341421</v>
      </c>
      <c r="O23" s="916"/>
    </row>
    <row r="24" spans="1:15" ht="15.6" x14ac:dyDescent="0.3">
      <c r="A24" s="766">
        <v>20462</v>
      </c>
      <c r="B24" s="767">
        <v>20</v>
      </c>
      <c r="C24" s="767" t="s">
        <v>59</v>
      </c>
      <c r="D24" s="787">
        <v>5734721</v>
      </c>
      <c r="E24" s="934">
        <v>393300</v>
      </c>
      <c r="F24" s="787">
        <f t="shared" si="1"/>
        <v>5341421</v>
      </c>
      <c r="G24" s="953"/>
      <c r="H24" s="787"/>
      <c r="I24" s="787"/>
      <c r="J24" s="934">
        <v>5341421</v>
      </c>
      <c r="K24" s="934"/>
      <c r="L24" s="934"/>
      <c r="M24" s="952">
        <v>5341421</v>
      </c>
      <c r="O24" s="916"/>
    </row>
    <row r="25" spans="1:15" ht="15.6" x14ac:dyDescent="0.3">
      <c r="A25" s="766">
        <v>2047</v>
      </c>
      <c r="B25" s="767"/>
      <c r="C25" s="767" t="s">
        <v>61</v>
      </c>
      <c r="D25" s="787">
        <f>+D26</f>
        <v>6795</v>
      </c>
      <c r="E25" s="934">
        <f>+E26</f>
        <v>0</v>
      </c>
      <c r="F25" s="880">
        <f t="shared" si="1"/>
        <v>6795</v>
      </c>
      <c r="G25" s="953"/>
      <c r="H25" s="787"/>
      <c r="I25" s="787"/>
      <c r="J25" s="934">
        <f>+J26</f>
        <v>0</v>
      </c>
      <c r="K25" s="934"/>
      <c r="L25" s="934"/>
      <c r="M25" s="952">
        <f>+M26</f>
        <v>0</v>
      </c>
      <c r="O25" s="916"/>
    </row>
    <row r="26" spans="1:15" ht="15.6" x14ac:dyDescent="0.3">
      <c r="A26" s="766">
        <v>20476</v>
      </c>
      <c r="B26" s="767">
        <v>20</v>
      </c>
      <c r="C26" s="767" t="s">
        <v>62</v>
      </c>
      <c r="D26" s="787">
        <v>6795</v>
      </c>
      <c r="E26" s="934">
        <v>0</v>
      </c>
      <c r="F26" s="787">
        <f t="shared" si="1"/>
        <v>6795</v>
      </c>
      <c r="G26" s="953"/>
      <c r="H26" s="787"/>
      <c r="I26" s="787"/>
      <c r="J26" s="934">
        <v>0</v>
      </c>
      <c r="K26" s="934"/>
      <c r="L26" s="934"/>
      <c r="M26" s="952">
        <v>0</v>
      </c>
      <c r="O26" s="916"/>
    </row>
    <row r="27" spans="1:15" ht="15.6" x14ac:dyDescent="0.3">
      <c r="A27" s="766">
        <v>2048</v>
      </c>
      <c r="B27" s="767"/>
      <c r="C27" s="767" t="s">
        <v>63</v>
      </c>
      <c r="D27" s="787">
        <f>+D28+D29</f>
        <v>4595185</v>
      </c>
      <c r="E27" s="934">
        <f>+E29</f>
        <v>0</v>
      </c>
      <c r="F27" s="880">
        <f t="shared" si="1"/>
        <v>4595185</v>
      </c>
      <c r="G27" s="953"/>
      <c r="H27" s="787"/>
      <c r="I27" s="787"/>
      <c r="J27" s="934">
        <f>+J28+J29</f>
        <v>4595185</v>
      </c>
      <c r="K27" s="934">
        <v>0</v>
      </c>
      <c r="L27" s="934">
        <v>0</v>
      </c>
      <c r="M27" s="952">
        <f>+M28+M29</f>
        <v>4595185</v>
      </c>
      <c r="O27" s="916">
        <f>+M27/F27</f>
        <v>1</v>
      </c>
    </row>
    <row r="28" spans="1:15" ht="15.6" x14ac:dyDescent="0.3">
      <c r="A28" s="766">
        <v>20481</v>
      </c>
      <c r="B28" s="767">
        <v>20</v>
      </c>
      <c r="C28" s="767" t="s">
        <v>152</v>
      </c>
      <c r="D28" s="787">
        <v>747770</v>
      </c>
      <c r="E28" s="934">
        <f>+E29</f>
        <v>0</v>
      </c>
      <c r="F28" s="787">
        <f t="shared" si="1"/>
        <v>747770</v>
      </c>
      <c r="G28" s="958"/>
      <c r="H28" s="958"/>
      <c r="I28" s="958"/>
      <c r="J28" s="934">
        <v>747770</v>
      </c>
      <c r="K28" s="934"/>
      <c r="L28" s="934"/>
      <c r="M28" s="952">
        <v>747770</v>
      </c>
      <c r="O28" s="916"/>
    </row>
    <row r="29" spans="1:15" ht="15.6" x14ac:dyDescent="0.3">
      <c r="A29" s="766">
        <v>20486</v>
      </c>
      <c r="B29" s="767">
        <v>20</v>
      </c>
      <c r="C29" s="767" t="s">
        <v>214</v>
      </c>
      <c r="D29" s="787">
        <v>3847415</v>
      </c>
      <c r="E29" s="934">
        <f>+E30</f>
        <v>0</v>
      </c>
      <c r="F29" s="787">
        <f t="shared" si="1"/>
        <v>3847415</v>
      </c>
      <c r="G29" s="958"/>
      <c r="H29" s="958"/>
      <c r="I29" s="958"/>
      <c r="J29" s="934">
        <v>3847415</v>
      </c>
      <c r="K29" s="934"/>
      <c r="L29" s="934"/>
      <c r="M29" s="952">
        <v>3847415</v>
      </c>
      <c r="O29" s="916">
        <f t="shared" ref="O29:O46" si="2">+M29/F29</f>
        <v>1</v>
      </c>
    </row>
    <row r="30" spans="1:15" ht="15.6" hidden="1" x14ac:dyDescent="0.3">
      <c r="A30" s="766">
        <v>2048</v>
      </c>
      <c r="B30" s="767">
        <v>20</v>
      </c>
      <c r="C30" s="767" t="s">
        <v>63</v>
      </c>
      <c r="D30" s="787">
        <v>6795</v>
      </c>
      <c r="E30" s="934">
        <v>0</v>
      </c>
      <c r="F30" s="787">
        <f t="shared" si="1"/>
        <v>6795</v>
      </c>
      <c r="G30" s="953"/>
      <c r="H30" s="787"/>
      <c r="I30" s="787"/>
      <c r="J30" s="934">
        <f>+J35+J44+J46</f>
        <v>0</v>
      </c>
      <c r="K30" s="934"/>
      <c r="L30" s="934"/>
      <c r="M30" s="952">
        <f>+M35+M44+M46</f>
        <v>0</v>
      </c>
      <c r="O30" s="916">
        <f t="shared" si="2"/>
        <v>0</v>
      </c>
    </row>
    <row r="31" spans="1:15" ht="15.6" hidden="1" x14ac:dyDescent="0.3">
      <c r="A31" s="766">
        <v>20482</v>
      </c>
      <c r="B31" s="767">
        <v>20</v>
      </c>
      <c r="C31" s="767" t="s">
        <v>153</v>
      </c>
      <c r="D31" s="787">
        <v>0</v>
      </c>
      <c r="E31" s="934">
        <v>0</v>
      </c>
      <c r="F31" s="787">
        <f t="shared" si="1"/>
        <v>0</v>
      </c>
      <c r="G31" s="953"/>
      <c r="H31" s="953"/>
      <c r="I31" s="787"/>
      <c r="J31" s="934">
        <v>0</v>
      </c>
      <c r="K31" s="934">
        <v>0</v>
      </c>
      <c r="L31" s="934">
        <v>0</v>
      </c>
      <c r="M31" s="952">
        <v>0</v>
      </c>
      <c r="O31" s="916" t="e">
        <f t="shared" si="2"/>
        <v>#DIV/0!</v>
      </c>
    </row>
    <row r="32" spans="1:15" ht="15.6" hidden="1" x14ac:dyDescent="0.3">
      <c r="A32" s="766">
        <v>20486</v>
      </c>
      <c r="B32" s="767">
        <v>20</v>
      </c>
      <c r="C32" s="767" t="s">
        <v>214</v>
      </c>
      <c r="D32" s="787">
        <v>0</v>
      </c>
      <c r="E32" s="934">
        <v>0</v>
      </c>
      <c r="F32" s="787">
        <f t="shared" si="1"/>
        <v>0</v>
      </c>
      <c r="G32" s="953"/>
      <c r="H32" s="953"/>
      <c r="I32" s="787"/>
      <c r="J32" s="934">
        <v>0</v>
      </c>
      <c r="K32" s="934">
        <v>0</v>
      </c>
      <c r="L32" s="934">
        <v>0</v>
      </c>
      <c r="M32" s="952">
        <v>0</v>
      </c>
      <c r="O32" s="916" t="e">
        <f t="shared" si="2"/>
        <v>#DIV/0!</v>
      </c>
    </row>
    <row r="33" spans="1:15" ht="15.6" hidden="1" x14ac:dyDescent="0.3">
      <c r="A33" s="766">
        <v>2049</v>
      </c>
      <c r="B33" s="767">
        <v>20</v>
      </c>
      <c r="C33" s="768" t="s">
        <v>65</v>
      </c>
      <c r="D33" s="787">
        <v>0</v>
      </c>
      <c r="E33" s="934">
        <v>0</v>
      </c>
      <c r="F33" s="787">
        <f t="shared" si="1"/>
        <v>0</v>
      </c>
      <c r="G33" s="953"/>
      <c r="H33" s="953"/>
      <c r="I33" s="787"/>
      <c r="J33" s="934">
        <v>0</v>
      </c>
      <c r="K33" s="934">
        <v>0</v>
      </c>
      <c r="L33" s="934">
        <v>0</v>
      </c>
      <c r="M33" s="952">
        <v>0</v>
      </c>
      <c r="O33" s="916" t="e">
        <f t="shared" si="2"/>
        <v>#DIV/0!</v>
      </c>
    </row>
    <row r="34" spans="1:15" ht="15.6" hidden="1" x14ac:dyDescent="0.3">
      <c r="A34" s="766">
        <v>204911</v>
      </c>
      <c r="B34" s="767">
        <v>20</v>
      </c>
      <c r="C34" s="768" t="s">
        <v>156</v>
      </c>
      <c r="D34" s="787">
        <v>0</v>
      </c>
      <c r="E34" s="934">
        <v>0</v>
      </c>
      <c r="F34" s="787">
        <f t="shared" si="1"/>
        <v>0</v>
      </c>
      <c r="G34" s="953"/>
      <c r="H34" s="953"/>
      <c r="I34" s="787"/>
      <c r="J34" s="934">
        <v>0</v>
      </c>
      <c r="K34" s="934">
        <v>0</v>
      </c>
      <c r="L34" s="934">
        <v>0</v>
      </c>
      <c r="M34" s="952">
        <v>0</v>
      </c>
      <c r="O34" s="916" t="e">
        <f t="shared" si="2"/>
        <v>#DIV/0!</v>
      </c>
    </row>
    <row r="35" spans="1:15" ht="15.6" hidden="1" x14ac:dyDescent="0.3">
      <c r="A35" s="766">
        <v>20410</v>
      </c>
      <c r="B35" s="767">
        <v>20</v>
      </c>
      <c r="C35" s="768" t="s">
        <v>158</v>
      </c>
      <c r="D35" s="787">
        <v>0</v>
      </c>
      <c r="E35" s="934">
        <v>0</v>
      </c>
      <c r="F35" s="787">
        <f t="shared" si="1"/>
        <v>0</v>
      </c>
      <c r="G35" s="953"/>
      <c r="H35" s="953"/>
      <c r="I35" s="787"/>
      <c r="J35" s="934">
        <v>0</v>
      </c>
      <c r="K35" s="934">
        <v>0</v>
      </c>
      <c r="L35" s="934">
        <v>0</v>
      </c>
      <c r="M35" s="952">
        <v>0</v>
      </c>
      <c r="O35" s="916" t="e">
        <f t="shared" si="2"/>
        <v>#DIV/0!</v>
      </c>
    </row>
    <row r="36" spans="1:15" ht="15.6" hidden="1" x14ac:dyDescent="0.3">
      <c r="A36" s="766">
        <v>204102</v>
      </c>
      <c r="B36" s="767">
        <v>20</v>
      </c>
      <c r="C36" s="768" t="s">
        <v>159</v>
      </c>
      <c r="D36" s="787">
        <v>0</v>
      </c>
      <c r="E36" s="934">
        <v>0</v>
      </c>
      <c r="F36" s="787">
        <f t="shared" si="1"/>
        <v>0</v>
      </c>
      <c r="G36" s="953"/>
      <c r="H36" s="953"/>
      <c r="I36" s="787"/>
      <c r="J36" s="934">
        <v>0</v>
      </c>
      <c r="K36" s="934">
        <v>0</v>
      </c>
      <c r="L36" s="934">
        <v>0</v>
      </c>
      <c r="M36" s="952">
        <v>0</v>
      </c>
      <c r="O36" s="916" t="e">
        <f t="shared" si="2"/>
        <v>#DIV/0!</v>
      </c>
    </row>
    <row r="37" spans="1:15" ht="15.6" x14ac:dyDescent="0.3">
      <c r="A37" s="766">
        <v>20411</v>
      </c>
      <c r="B37" s="767"/>
      <c r="C37" s="768" t="s">
        <v>160</v>
      </c>
      <c r="D37" s="953">
        <f>+D39</f>
        <v>4553485</v>
      </c>
      <c r="E37" s="934">
        <f>+E39</f>
        <v>0</v>
      </c>
      <c r="F37" s="787">
        <f t="shared" si="1"/>
        <v>4553485</v>
      </c>
      <c r="G37" s="953"/>
      <c r="H37" s="953"/>
      <c r="I37" s="787"/>
      <c r="J37" s="934">
        <f>+J39</f>
        <v>0</v>
      </c>
      <c r="K37" s="934">
        <v>0</v>
      </c>
      <c r="L37" s="934">
        <v>0</v>
      </c>
      <c r="M37" s="952">
        <f>+M39</f>
        <v>0</v>
      </c>
      <c r="O37" s="916">
        <f t="shared" si="2"/>
        <v>0</v>
      </c>
    </row>
    <row r="38" spans="1:15" ht="15.6" hidden="1" x14ac:dyDescent="0.3">
      <c r="A38" s="766">
        <v>204111</v>
      </c>
      <c r="B38" s="767">
        <v>20</v>
      </c>
      <c r="C38" s="768" t="s">
        <v>161</v>
      </c>
      <c r="D38" s="953">
        <v>0</v>
      </c>
      <c r="E38" s="934">
        <v>0</v>
      </c>
      <c r="F38" s="787">
        <f t="shared" si="1"/>
        <v>0</v>
      </c>
      <c r="G38" s="953"/>
      <c r="H38" s="953"/>
      <c r="I38" s="787"/>
      <c r="J38" s="934">
        <v>0</v>
      </c>
      <c r="K38" s="934">
        <v>0</v>
      </c>
      <c r="L38" s="934">
        <v>0</v>
      </c>
      <c r="M38" s="952">
        <v>0</v>
      </c>
      <c r="O38" s="916" t="e">
        <f t="shared" si="2"/>
        <v>#DIV/0!</v>
      </c>
    </row>
    <row r="39" spans="1:15" ht="15.6" x14ac:dyDescent="0.3">
      <c r="A39" s="766">
        <v>204111</v>
      </c>
      <c r="B39" s="767">
        <v>20</v>
      </c>
      <c r="C39" s="768" t="s">
        <v>161</v>
      </c>
      <c r="D39" s="953">
        <v>4553485</v>
      </c>
      <c r="E39" s="934">
        <v>0</v>
      </c>
      <c r="F39" s="787">
        <f t="shared" si="1"/>
        <v>4553485</v>
      </c>
      <c r="G39" s="953"/>
      <c r="H39" s="953"/>
      <c r="I39" s="787"/>
      <c r="J39" s="934">
        <v>0</v>
      </c>
      <c r="K39" s="934"/>
      <c r="L39" s="934"/>
      <c r="M39" s="952">
        <v>0</v>
      </c>
      <c r="O39" s="916">
        <f t="shared" si="2"/>
        <v>0</v>
      </c>
    </row>
    <row r="40" spans="1:15" ht="15.6" x14ac:dyDescent="0.3">
      <c r="A40" s="766">
        <v>20441</v>
      </c>
      <c r="B40" s="767"/>
      <c r="C40" s="768" t="s">
        <v>70</v>
      </c>
      <c r="D40" s="953">
        <f>+D41</f>
        <v>21545264.550000001</v>
      </c>
      <c r="E40" s="934">
        <f>+E41</f>
        <v>0</v>
      </c>
      <c r="F40" s="787">
        <f t="shared" si="1"/>
        <v>21545264.550000001</v>
      </c>
      <c r="G40" s="953"/>
      <c r="H40" s="953"/>
      <c r="I40" s="787"/>
      <c r="J40" s="934">
        <f>+J41</f>
        <v>21545175</v>
      </c>
      <c r="K40" s="934">
        <v>0</v>
      </c>
      <c r="L40" s="934">
        <v>0</v>
      </c>
      <c r="M40" s="952">
        <f>+M41</f>
        <v>21545175</v>
      </c>
      <c r="O40" s="916">
        <f t="shared" si="2"/>
        <v>0.99999584363423377</v>
      </c>
    </row>
    <row r="41" spans="1:15" ht="15.6" x14ac:dyDescent="0.3">
      <c r="A41" s="766">
        <v>2044113</v>
      </c>
      <c r="B41" s="767">
        <v>20</v>
      </c>
      <c r="C41" s="768" t="s">
        <v>70</v>
      </c>
      <c r="D41" s="953">
        <v>21545264.550000001</v>
      </c>
      <c r="E41" s="934">
        <v>0</v>
      </c>
      <c r="F41" s="787">
        <f t="shared" si="1"/>
        <v>21545264.550000001</v>
      </c>
      <c r="G41" s="953"/>
      <c r="H41" s="953"/>
      <c r="I41" s="787"/>
      <c r="J41" s="934">
        <v>21545175</v>
      </c>
      <c r="K41" s="934"/>
      <c r="L41" s="934"/>
      <c r="M41" s="952">
        <v>21545175</v>
      </c>
      <c r="O41" s="916">
        <f t="shared" si="2"/>
        <v>0.99999584363423377</v>
      </c>
    </row>
    <row r="42" spans="1:15" ht="15.6" hidden="1" x14ac:dyDescent="0.3">
      <c r="A42" s="766">
        <v>204215</v>
      </c>
      <c r="B42" s="767">
        <v>20</v>
      </c>
      <c r="C42" s="768" t="s">
        <v>165</v>
      </c>
      <c r="D42" s="953">
        <v>0</v>
      </c>
      <c r="E42" s="934">
        <v>0</v>
      </c>
      <c r="F42" s="787">
        <f t="shared" si="1"/>
        <v>0</v>
      </c>
      <c r="G42" s="953"/>
      <c r="H42" s="953"/>
      <c r="I42" s="787"/>
      <c r="J42" s="934">
        <v>0</v>
      </c>
      <c r="K42" s="934">
        <v>0</v>
      </c>
      <c r="L42" s="934">
        <v>0</v>
      </c>
      <c r="M42" s="952">
        <v>0</v>
      </c>
      <c r="O42" s="916" t="e">
        <f t="shared" si="2"/>
        <v>#DIV/0!</v>
      </c>
    </row>
    <row r="43" spans="1:15" ht="15.6" x14ac:dyDescent="0.3">
      <c r="A43" s="766">
        <v>3</v>
      </c>
      <c r="B43" s="767"/>
      <c r="C43" s="768" t="s">
        <v>71</v>
      </c>
      <c r="D43" s="953">
        <f>+D44</f>
        <v>349858420</v>
      </c>
      <c r="E43" s="934">
        <f>+E44</f>
        <v>0</v>
      </c>
      <c r="F43" s="953">
        <f t="shared" si="1"/>
        <v>349858420</v>
      </c>
      <c r="G43" s="953"/>
      <c r="H43" s="953"/>
      <c r="I43" s="787"/>
      <c r="J43" s="934">
        <f>+J44</f>
        <v>0</v>
      </c>
      <c r="K43" s="934">
        <v>0</v>
      </c>
      <c r="L43" s="934">
        <v>0</v>
      </c>
      <c r="M43" s="952">
        <f>+M44</f>
        <v>0</v>
      </c>
      <c r="O43" s="916">
        <f t="shared" si="2"/>
        <v>0</v>
      </c>
    </row>
    <row r="44" spans="1:15" ht="15.6" x14ac:dyDescent="0.3">
      <c r="A44" s="766">
        <v>36</v>
      </c>
      <c r="B44" s="767"/>
      <c r="C44" s="768" t="s">
        <v>72</v>
      </c>
      <c r="D44" s="953">
        <f>+D45</f>
        <v>349858420</v>
      </c>
      <c r="E44" s="934">
        <f>+E45</f>
        <v>0</v>
      </c>
      <c r="F44" s="787">
        <f t="shared" si="1"/>
        <v>349858420</v>
      </c>
      <c r="G44" s="953"/>
      <c r="H44" s="953"/>
      <c r="I44" s="787"/>
      <c r="J44" s="934">
        <f>+J45</f>
        <v>0</v>
      </c>
      <c r="K44" s="934">
        <v>0</v>
      </c>
      <c r="L44" s="934">
        <v>0</v>
      </c>
      <c r="M44" s="952">
        <f>+M45</f>
        <v>0</v>
      </c>
      <c r="O44" s="916">
        <f t="shared" si="2"/>
        <v>0</v>
      </c>
    </row>
    <row r="45" spans="1:15" ht="15.6" x14ac:dyDescent="0.3">
      <c r="A45" s="766">
        <v>361</v>
      </c>
      <c r="B45" s="767"/>
      <c r="C45" s="768" t="s">
        <v>73</v>
      </c>
      <c r="D45" s="953">
        <f>+D46+D47</f>
        <v>349858420</v>
      </c>
      <c r="E45" s="934">
        <f>+E46+E47</f>
        <v>0</v>
      </c>
      <c r="F45" s="787">
        <f t="shared" si="1"/>
        <v>349858420</v>
      </c>
      <c r="G45" s="953"/>
      <c r="H45" s="953"/>
      <c r="I45" s="787"/>
      <c r="J45" s="934">
        <f>+J46+J47</f>
        <v>0</v>
      </c>
      <c r="K45" s="934">
        <v>0</v>
      </c>
      <c r="L45" s="934">
        <v>0</v>
      </c>
      <c r="M45" s="952">
        <f>+M46+M47</f>
        <v>0</v>
      </c>
      <c r="O45" s="916">
        <f t="shared" si="2"/>
        <v>0</v>
      </c>
    </row>
    <row r="46" spans="1:15" ht="15.6" x14ac:dyDescent="0.3">
      <c r="A46" s="766">
        <v>36112</v>
      </c>
      <c r="B46" s="767">
        <v>10</v>
      </c>
      <c r="C46" s="768" t="s">
        <v>170</v>
      </c>
      <c r="D46" s="953">
        <v>1294836</v>
      </c>
      <c r="E46" s="934">
        <v>0</v>
      </c>
      <c r="F46" s="787">
        <f t="shared" si="1"/>
        <v>1294836</v>
      </c>
      <c r="G46" s="953"/>
      <c r="H46" s="953"/>
      <c r="I46" s="787"/>
      <c r="J46" s="934">
        <v>0</v>
      </c>
      <c r="K46" s="934"/>
      <c r="L46" s="934"/>
      <c r="M46" s="952">
        <v>0</v>
      </c>
      <c r="O46" s="916">
        <f t="shared" si="2"/>
        <v>0</v>
      </c>
    </row>
    <row r="47" spans="1:15" ht="33.75" customHeight="1" thickBot="1" x14ac:dyDescent="0.35">
      <c r="A47" s="766">
        <v>36112</v>
      </c>
      <c r="B47" s="767">
        <v>20</v>
      </c>
      <c r="C47" s="768" t="s">
        <v>170</v>
      </c>
      <c r="D47" s="953">
        <v>348563584</v>
      </c>
      <c r="E47" s="934">
        <v>0</v>
      </c>
      <c r="F47" s="787">
        <f t="shared" si="1"/>
        <v>348563584</v>
      </c>
      <c r="G47" s="953"/>
      <c r="H47" s="953"/>
      <c r="I47" s="787"/>
      <c r="J47" s="934">
        <v>0</v>
      </c>
      <c r="K47" s="934"/>
      <c r="L47" s="934"/>
      <c r="M47" s="952">
        <v>0</v>
      </c>
      <c r="O47" s="916"/>
    </row>
    <row r="48" spans="1:15" ht="16.2" thickBot="1" x14ac:dyDescent="0.35">
      <c r="A48" s="918" t="s">
        <v>75</v>
      </c>
      <c r="B48" s="789"/>
      <c r="C48" s="790" t="s">
        <v>76</v>
      </c>
      <c r="D48" s="920">
        <f>+D49+D68+D71+D76</f>
        <v>11880326999.389999</v>
      </c>
      <c r="E48" s="957">
        <f>+E49+E68+E71+E76</f>
        <v>2257796</v>
      </c>
      <c r="F48" s="920">
        <f t="shared" si="1"/>
        <v>11878069203.389999</v>
      </c>
      <c r="G48" s="920"/>
      <c r="H48" s="920"/>
      <c r="I48" s="762"/>
      <c r="J48" s="957">
        <f>+J49+J68+J71+J76</f>
        <v>7692874277.3899994</v>
      </c>
      <c r="K48" s="957">
        <f>+K49+K68+K71+K76</f>
        <v>0</v>
      </c>
      <c r="L48" s="957">
        <f>+L49+L68+L71+L76</f>
        <v>0</v>
      </c>
      <c r="M48" s="956">
        <f>+M49+M68+M71+M76</f>
        <v>7692874277.3899994</v>
      </c>
      <c r="O48" s="916">
        <f t="shared" ref="O48:O54" si="3">+M48/F48</f>
        <v>0.64765359972767744</v>
      </c>
    </row>
    <row r="49" spans="1:15" ht="34.5" customHeight="1" x14ac:dyDescent="0.3">
      <c r="A49" s="763">
        <v>113</v>
      </c>
      <c r="B49" s="764"/>
      <c r="C49" s="765" t="s">
        <v>77</v>
      </c>
      <c r="D49" s="955">
        <f>+D53+D55</f>
        <v>747261599</v>
      </c>
      <c r="E49" s="936">
        <f>+E53+E55</f>
        <v>0</v>
      </c>
      <c r="F49" s="782">
        <f t="shared" si="1"/>
        <v>747261599</v>
      </c>
      <c r="G49" s="955"/>
      <c r="H49" s="955"/>
      <c r="I49" s="782"/>
      <c r="J49" s="936">
        <f>+J53+J55</f>
        <v>718234769</v>
      </c>
      <c r="K49" s="936">
        <v>0</v>
      </c>
      <c r="L49" s="936">
        <v>0</v>
      </c>
      <c r="M49" s="954">
        <f>+M53+M55</f>
        <v>718234769</v>
      </c>
      <c r="O49" s="916">
        <f t="shared" si="3"/>
        <v>0.96115573175599511</v>
      </c>
    </row>
    <row r="50" spans="1:15" ht="15" hidden="1" customHeight="1" x14ac:dyDescent="0.3">
      <c r="A50" s="766">
        <v>113601</v>
      </c>
      <c r="B50" s="767">
        <v>11</v>
      </c>
      <c r="C50" s="768" t="s">
        <v>85</v>
      </c>
      <c r="D50" s="953">
        <v>0</v>
      </c>
      <c r="E50" s="934">
        <v>0</v>
      </c>
      <c r="F50" s="787">
        <f t="shared" si="1"/>
        <v>0</v>
      </c>
      <c r="G50" s="953"/>
      <c r="H50" s="953"/>
      <c r="I50" s="787"/>
      <c r="J50" s="934">
        <v>0</v>
      </c>
      <c r="K50" s="934">
        <v>0</v>
      </c>
      <c r="L50" s="934">
        <v>0</v>
      </c>
      <c r="M50" s="952">
        <v>0</v>
      </c>
      <c r="O50" s="916" t="e">
        <f t="shared" si="3"/>
        <v>#DIV/0!</v>
      </c>
    </row>
    <row r="51" spans="1:15" ht="15" hidden="1" customHeight="1" x14ac:dyDescent="0.3">
      <c r="A51" s="766">
        <v>113601</v>
      </c>
      <c r="B51" s="767">
        <v>21</v>
      </c>
      <c r="C51" s="768" t="s">
        <v>85</v>
      </c>
      <c r="D51" s="953">
        <v>0</v>
      </c>
      <c r="E51" s="934"/>
      <c r="F51" s="787"/>
      <c r="G51" s="953"/>
      <c r="H51" s="953"/>
      <c r="I51" s="787"/>
      <c r="J51" s="934">
        <v>0</v>
      </c>
      <c r="K51" s="934"/>
      <c r="L51" s="934"/>
      <c r="M51" s="952">
        <v>0</v>
      </c>
      <c r="O51" s="916" t="e">
        <f t="shared" si="3"/>
        <v>#DIV/0!</v>
      </c>
    </row>
    <row r="52" spans="1:15" ht="35.25" hidden="1" customHeight="1" x14ac:dyDescent="0.3">
      <c r="A52" s="766">
        <v>1136016</v>
      </c>
      <c r="B52" s="767">
        <v>10</v>
      </c>
      <c r="C52" s="768" t="s">
        <v>215</v>
      </c>
      <c r="D52" s="953">
        <v>0</v>
      </c>
      <c r="E52" s="934">
        <v>0</v>
      </c>
      <c r="F52" s="787">
        <f>+D52-E52</f>
        <v>0</v>
      </c>
      <c r="G52" s="953"/>
      <c r="H52" s="953"/>
      <c r="I52" s="787"/>
      <c r="J52" s="934">
        <v>0</v>
      </c>
      <c r="K52" s="934">
        <v>0</v>
      </c>
      <c r="L52" s="934">
        <v>0</v>
      </c>
      <c r="M52" s="952">
        <v>0</v>
      </c>
      <c r="O52" s="916" t="e">
        <f t="shared" si="3"/>
        <v>#DIV/0!</v>
      </c>
    </row>
    <row r="53" spans="1:15" ht="15" customHeight="1" x14ac:dyDescent="0.3">
      <c r="A53" s="766">
        <v>113605</v>
      </c>
      <c r="B53" s="767"/>
      <c r="C53" s="768" t="s">
        <v>216</v>
      </c>
      <c r="D53" s="953">
        <f>+D54</f>
        <v>722611599</v>
      </c>
      <c r="E53" s="934">
        <f>+E54</f>
        <v>0</v>
      </c>
      <c r="F53" s="787">
        <f>+D53-E53</f>
        <v>722611599</v>
      </c>
      <c r="G53" s="953"/>
      <c r="H53" s="953"/>
      <c r="I53" s="787"/>
      <c r="J53" s="934">
        <f>+J54</f>
        <v>693584769</v>
      </c>
      <c r="K53" s="934">
        <v>0</v>
      </c>
      <c r="L53" s="934">
        <v>0</v>
      </c>
      <c r="M53" s="952">
        <f>+M54</f>
        <v>693584769</v>
      </c>
      <c r="O53" s="916">
        <f t="shared" si="3"/>
        <v>0.95983066139518192</v>
      </c>
    </row>
    <row r="54" spans="1:15" ht="45" customHeight="1" x14ac:dyDescent="0.3">
      <c r="A54" s="766">
        <v>1136057</v>
      </c>
      <c r="B54" s="767">
        <v>20</v>
      </c>
      <c r="C54" s="768" t="s">
        <v>89</v>
      </c>
      <c r="D54" s="953">
        <v>722611599</v>
      </c>
      <c r="E54" s="934">
        <v>0</v>
      </c>
      <c r="F54" s="787">
        <f>+D54-E54</f>
        <v>722611599</v>
      </c>
      <c r="G54" s="953"/>
      <c r="H54" s="953"/>
      <c r="I54" s="787"/>
      <c r="J54" s="934">
        <v>693584769</v>
      </c>
      <c r="K54" s="934">
        <v>0</v>
      </c>
      <c r="L54" s="934">
        <v>0</v>
      </c>
      <c r="M54" s="952">
        <v>693584769</v>
      </c>
      <c r="O54" s="916">
        <f t="shared" si="3"/>
        <v>0.95983066139518192</v>
      </c>
    </row>
    <row r="55" spans="1:15" ht="33" customHeight="1" x14ac:dyDescent="0.3">
      <c r="A55" s="766">
        <v>113607</v>
      </c>
      <c r="B55" s="767"/>
      <c r="C55" s="768" t="s">
        <v>90</v>
      </c>
      <c r="D55" s="953">
        <f>+D56</f>
        <v>24650000</v>
      </c>
      <c r="E55" s="934">
        <f>+E56</f>
        <v>0</v>
      </c>
      <c r="F55" s="787">
        <f>+D55-E55</f>
        <v>24650000</v>
      </c>
      <c r="G55" s="953"/>
      <c r="H55" s="953"/>
      <c r="I55" s="787"/>
      <c r="J55" s="934">
        <f>+J56</f>
        <v>24650000</v>
      </c>
      <c r="K55" s="934">
        <v>0</v>
      </c>
      <c r="L55" s="934">
        <v>0</v>
      </c>
      <c r="M55" s="952">
        <f>+M56</f>
        <v>24650000</v>
      </c>
      <c r="O55" s="916"/>
    </row>
    <row r="56" spans="1:15" ht="45" customHeight="1" thickBot="1" x14ac:dyDescent="0.35">
      <c r="A56" s="771">
        <v>1136071</v>
      </c>
      <c r="B56" s="772">
        <v>20</v>
      </c>
      <c r="C56" s="773" t="s">
        <v>91</v>
      </c>
      <c r="D56" s="951">
        <v>24650000</v>
      </c>
      <c r="E56" s="950">
        <v>0</v>
      </c>
      <c r="F56" s="791">
        <f>+D56-E56</f>
        <v>24650000</v>
      </c>
      <c r="G56" s="951"/>
      <c r="H56" s="951"/>
      <c r="I56" s="791"/>
      <c r="J56" s="950">
        <v>24650000</v>
      </c>
      <c r="K56" s="950">
        <v>0</v>
      </c>
      <c r="L56" s="950">
        <v>0</v>
      </c>
      <c r="M56" s="949">
        <v>24650000</v>
      </c>
      <c r="O56" s="916"/>
    </row>
    <row r="57" spans="1:15" ht="22.5" customHeight="1" x14ac:dyDescent="0.3">
      <c r="A57" s="774"/>
      <c r="B57" s="775"/>
      <c r="C57" s="776"/>
      <c r="D57" s="947"/>
      <c r="E57" s="948"/>
      <c r="F57" s="777"/>
      <c r="G57" s="947"/>
      <c r="H57" s="947"/>
      <c r="I57" s="777"/>
      <c r="J57" s="777"/>
      <c r="K57" s="777"/>
      <c r="L57" s="777"/>
      <c r="M57" s="777"/>
      <c r="O57" s="916"/>
    </row>
    <row r="58" spans="1:15" ht="12.75" customHeight="1" thickBot="1" x14ac:dyDescent="0.35">
      <c r="A58" s="946"/>
      <c r="C58" s="743"/>
      <c r="D58" s="945"/>
      <c r="E58" s="914"/>
      <c r="F58" s="944"/>
      <c r="G58" s="945"/>
      <c r="H58" s="945"/>
      <c r="I58" s="944"/>
      <c r="J58" s="944"/>
      <c r="K58" s="944"/>
      <c r="L58" s="944"/>
      <c r="M58" s="944"/>
      <c r="O58" s="916"/>
    </row>
    <row r="59" spans="1:15" x14ac:dyDescent="0.3">
      <c r="A59" s="2094" t="s">
        <v>1</v>
      </c>
      <c r="B59" s="2095"/>
      <c r="C59" s="2095"/>
      <c r="D59" s="2095"/>
      <c r="E59" s="2095"/>
      <c r="F59" s="2095"/>
      <c r="G59" s="2095"/>
      <c r="H59" s="2095"/>
      <c r="I59" s="2095"/>
      <c r="J59" s="2095"/>
      <c r="K59" s="2095"/>
      <c r="L59" s="2095"/>
      <c r="M59" s="2096"/>
    </row>
    <row r="60" spans="1:15" x14ac:dyDescent="0.3">
      <c r="A60" s="2088" t="s">
        <v>203</v>
      </c>
      <c r="B60" s="2089"/>
      <c r="C60" s="2089"/>
      <c r="D60" s="2089"/>
      <c r="E60" s="2089"/>
      <c r="F60" s="2089"/>
      <c r="G60" s="2089"/>
      <c r="H60" s="2089"/>
      <c r="I60" s="2089"/>
      <c r="J60" s="2089"/>
      <c r="K60" s="2089"/>
      <c r="L60" s="2089"/>
      <c r="M60" s="2090"/>
    </row>
    <row r="61" spans="1:15" ht="3" customHeight="1" x14ac:dyDescent="0.3">
      <c r="A61" s="745"/>
      <c r="M61" s="746"/>
    </row>
    <row r="62" spans="1:15" ht="13.5" customHeight="1" x14ac:dyDescent="0.3">
      <c r="A62" s="747" t="s">
        <v>0</v>
      </c>
      <c r="D62" s="943"/>
      <c r="M62" s="746"/>
    </row>
    <row r="63" spans="1:15" ht="2.25" customHeight="1" x14ac:dyDescent="0.3">
      <c r="A63" s="745"/>
      <c r="M63" s="748"/>
    </row>
    <row r="64" spans="1:15" ht="18.75" customHeight="1" x14ac:dyDescent="0.3">
      <c r="A64" s="745" t="s">
        <v>3</v>
      </c>
      <c r="C64" s="742" t="s">
        <v>4</v>
      </c>
      <c r="F64" s="744" t="str">
        <f>F8</f>
        <v>MES:</v>
      </c>
      <c r="J64" s="744" t="str">
        <f>J8</f>
        <v>AGOSTO</v>
      </c>
      <c r="K64" s="742"/>
      <c r="M64" s="746" t="str">
        <f>M8</f>
        <v>VIGENCIA: 2017</v>
      </c>
    </row>
    <row r="65" spans="1:16" ht="4.5" customHeight="1" thickBot="1" x14ac:dyDescent="0.35">
      <c r="A65" s="749"/>
      <c r="B65" s="750"/>
      <c r="C65" s="750"/>
      <c r="D65" s="750"/>
      <c r="E65" s="942"/>
      <c r="F65" s="751"/>
      <c r="G65" s="751"/>
      <c r="H65" s="751"/>
      <c r="I65" s="751"/>
      <c r="J65" s="751"/>
      <c r="K65" s="751"/>
      <c r="L65" s="751"/>
      <c r="M65" s="752"/>
    </row>
    <row r="66" spans="1:16" ht="14.25" customHeight="1" thickBot="1" x14ac:dyDescent="0.35">
      <c r="A66" s="2097"/>
      <c r="B66" s="2098"/>
      <c r="C66" s="2098"/>
      <c r="D66" s="2098"/>
      <c r="E66" s="2098"/>
      <c r="F66" s="2098"/>
      <c r="G66" s="2098"/>
      <c r="H66" s="2098"/>
      <c r="I66" s="2098"/>
      <c r="J66" s="2098"/>
      <c r="K66" s="2098"/>
      <c r="L66" s="2098"/>
      <c r="M66" s="2099"/>
    </row>
    <row r="67" spans="1:16" ht="54" customHeight="1" thickBot="1" x14ac:dyDescent="0.35">
      <c r="A67" s="941" t="s">
        <v>205</v>
      </c>
      <c r="B67" s="940"/>
      <c r="C67" s="940" t="s">
        <v>206</v>
      </c>
      <c r="D67" s="938" t="s">
        <v>207</v>
      </c>
      <c r="E67" s="939" t="s">
        <v>208</v>
      </c>
      <c r="F67" s="938" t="s">
        <v>209</v>
      </c>
      <c r="G67" s="938"/>
      <c r="H67" s="938"/>
      <c r="I67" s="938"/>
      <c r="J67" s="938" t="s">
        <v>210</v>
      </c>
      <c r="K67" s="938" t="s">
        <v>211</v>
      </c>
      <c r="L67" s="938" t="s">
        <v>212</v>
      </c>
      <c r="M67" s="937" t="s">
        <v>213</v>
      </c>
    </row>
    <row r="68" spans="1:16" s="743" customFormat="1" ht="33" customHeight="1" x14ac:dyDescent="0.3">
      <c r="A68" s="933">
        <v>223</v>
      </c>
      <c r="B68" s="765"/>
      <c r="C68" s="765" t="s">
        <v>92</v>
      </c>
      <c r="D68" s="932">
        <f>+D69</f>
        <v>62818700.390000001</v>
      </c>
      <c r="E68" s="936">
        <f>+E69</f>
        <v>0</v>
      </c>
      <c r="F68" s="782">
        <f t="shared" ref="F68:F79" si="4">+D68-E68</f>
        <v>62818700.390000001</v>
      </c>
      <c r="G68" s="932"/>
      <c r="H68" s="932"/>
      <c r="I68" s="931"/>
      <c r="J68" s="782">
        <f>+J69</f>
        <v>62818700.390000001</v>
      </c>
      <c r="K68" s="782"/>
      <c r="L68" s="782"/>
      <c r="M68" s="783">
        <f>+M69</f>
        <v>62818700.390000001</v>
      </c>
      <c r="O68" s="916">
        <f t="shared" ref="O68:O79" si="5">+M68/F68</f>
        <v>1</v>
      </c>
    </row>
    <row r="69" spans="1:16" s="743" customFormat="1" ht="23.25" customHeight="1" x14ac:dyDescent="0.3">
      <c r="A69" s="930">
        <v>223600</v>
      </c>
      <c r="B69" s="768"/>
      <c r="C69" s="768" t="s">
        <v>78</v>
      </c>
      <c r="D69" s="928">
        <f>+D70</f>
        <v>62818700.390000001</v>
      </c>
      <c r="E69" s="934">
        <f>+E70</f>
        <v>0</v>
      </c>
      <c r="F69" s="787">
        <f t="shared" si="4"/>
        <v>62818700.390000001</v>
      </c>
      <c r="G69" s="928"/>
      <c r="H69" s="928"/>
      <c r="I69" s="927"/>
      <c r="J69" s="787">
        <f>+J70</f>
        <v>62818700.390000001</v>
      </c>
      <c r="K69" s="787"/>
      <c r="L69" s="787"/>
      <c r="M69" s="788">
        <f>+M70</f>
        <v>62818700.390000001</v>
      </c>
      <c r="O69" s="916">
        <f t="shared" si="5"/>
        <v>1</v>
      </c>
    </row>
    <row r="70" spans="1:16" s="743" customFormat="1" ht="62.25" customHeight="1" x14ac:dyDescent="0.3">
      <c r="A70" s="930">
        <v>2236001</v>
      </c>
      <c r="B70" s="768">
        <v>20</v>
      </c>
      <c r="C70" s="768" t="s">
        <v>93</v>
      </c>
      <c r="D70" s="928">
        <v>62818700.390000001</v>
      </c>
      <c r="E70" s="934">
        <v>0</v>
      </c>
      <c r="F70" s="787">
        <f t="shared" si="4"/>
        <v>62818700.390000001</v>
      </c>
      <c r="G70" s="928"/>
      <c r="H70" s="928"/>
      <c r="I70" s="927"/>
      <c r="J70" s="787">
        <v>62818700.390000001</v>
      </c>
      <c r="K70" s="787"/>
      <c r="L70" s="787"/>
      <c r="M70" s="788">
        <v>62818700.390000001</v>
      </c>
      <c r="O70" s="916">
        <f t="shared" si="5"/>
        <v>1</v>
      </c>
    </row>
    <row r="71" spans="1:16" s="743" customFormat="1" ht="57.75" customHeight="1" x14ac:dyDescent="0.3">
      <c r="A71" s="930">
        <v>520</v>
      </c>
      <c r="B71" s="768"/>
      <c r="C71" s="768" t="s">
        <v>94</v>
      </c>
      <c r="D71" s="928">
        <f>+D72</f>
        <v>7376363628</v>
      </c>
      <c r="E71" s="787">
        <f>+E72</f>
        <v>2257796</v>
      </c>
      <c r="F71" s="928">
        <f t="shared" si="4"/>
        <v>7374105832</v>
      </c>
      <c r="G71" s="928"/>
      <c r="H71" s="928"/>
      <c r="I71" s="927"/>
      <c r="J71" s="787">
        <f>+J72</f>
        <v>3217937736</v>
      </c>
      <c r="K71" s="787">
        <f>+K72</f>
        <v>0</v>
      </c>
      <c r="L71" s="787">
        <f>+L72</f>
        <v>0</v>
      </c>
      <c r="M71" s="788">
        <f>+M72</f>
        <v>3217937736</v>
      </c>
      <c r="O71" s="916">
        <f t="shared" si="5"/>
        <v>0.43638344896485343</v>
      </c>
      <c r="P71" s="935">
        <f>+M71-10384330698</f>
        <v>-7166392962</v>
      </c>
    </row>
    <row r="72" spans="1:16" s="743" customFormat="1" ht="15.75" customHeight="1" x14ac:dyDescent="0.3">
      <c r="A72" s="930">
        <v>520600</v>
      </c>
      <c r="B72" s="768"/>
      <c r="C72" s="768" t="s">
        <v>78</v>
      </c>
      <c r="D72" s="928">
        <f>SUM(D73:D75)</f>
        <v>7376363628</v>
      </c>
      <c r="E72" s="929">
        <f>SUM(E73:E75)</f>
        <v>2257796</v>
      </c>
      <c r="F72" s="928">
        <f t="shared" si="4"/>
        <v>7374105832</v>
      </c>
      <c r="G72" s="928"/>
      <c r="H72" s="928"/>
      <c r="I72" s="927"/>
      <c r="J72" s="787">
        <f>SUM(J73:J75)</f>
        <v>3217937736</v>
      </c>
      <c r="K72" s="787">
        <v>0</v>
      </c>
      <c r="L72" s="787">
        <v>0</v>
      </c>
      <c r="M72" s="788">
        <f>SUM(M73:M75)</f>
        <v>3217937736</v>
      </c>
      <c r="O72" s="916">
        <f t="shared" si="5"/>
        <v>0.43638344896485343</v>
      </c>
    </row>
    <row r="73" spans="1:16" s="743" customFormat="1" ht="32.25" customHeight="1" x14ac:dyDescent="0.3">
      <c r="A73" s="930">
        <v>5206002</v>
      </c>
      <c r="B73" s="768">
        <v>20</v>
      </c>
      <c r="C73" s="768" t="s">
        <v>95</v>
      </c>
      <c r="D73" s="928">
        <v>6785227530</v>
      </c>
      <c r="E73" s="934">
        <v>0</v>
      </c>
      <c r="F73" s="787">
        <f t="shared" si="4"/>
        <v>6785227530</v>
      </c>
      <c r="G73" s="928"/>
      <c r="H73" s="928"/>
      <c r="I73" s="927"/>
      <c r="J73" s="880">
        <v>2707788913</v>
      </c>
      <c r="K73" s="880"/>
      <c r="L73" s="880"/>
      <c r="M73" s="881">
        <v>2707788913</v>
      </c>
      <c r="O73" s="916">
        <f t="shared" si="5"/>
        <v>0.39907120299619486</v>
      </c>
    </row>
    <row r="74" spans="1:16" s="743" customFormat="1" ht="45" customHeight="1" x14ac:dyDescent="0.3">
      <c r="A74" s="930">
        <v>5206003</v>
      </c>
      <c r="B74" s="768">
        <v>20</v>
      </c>
      <c r="C74" s="768" t="s">
        <v>189</v>
      </c>
      <c r="D74" s="928">
        <v>7609855</v>
      </c>
      <c r="E74" s="934">
        <v>0</v>
      </c>
      <c r="F74" s="787">
        <f t="shared" si="4"/>
        <v>7609855</v>
      </c>
      <c r="G74" s="928"/>
      <c r="H74" s="928"/>
      <c r="I74" s="927"/>
      <c r="J74" s="880">
        <v>7609432</v>
      </c>
      <c r="K74" s="880"/>
      <c r="L74" s="880"/>
      <c r="M74" s="881">
        <v>7609432</v>
      </c>
      <c r="O74" s="916">
        <f t="shared" si="5"/>
        <v>0.99994441418397595</v>
      </c>
    </row>
    <row r="75" spans="1:16" s="743" customFormat="1" ht="35.25" customHeight="1" x14ac:dyDescent="0.3">
      <c r="A75" s="930">
        <v>5206007</v>
      </c>
      <c r="B75" s="768">
        <v>20</v>
      </c>
      <c r="C75" s="768" t="s">
        <v>217</v>
      </c>
      <c r="D75" s="928">
        <v>583526243</v>
      </c>
      <c r="E75" s="934">
        <v>2257796</v>
      </c>
      <c r="F75" s="787">
        <f t="shared" si="4"/>
        <v>581268447</v>
      </c>
      <c r="G75" s="928"/>
      <c r="H75" s="928"/>
      <c r="I75" s="927"/>
      <c r="J75" s="787">
        <v>502539391</v>
      </c>
      <c r="K75" s="787"/>
      <c r="L75" s="787"/>
      <c r="M75" s="788">
        <v>502539391</v>
      </c>
      <c r="O75" s="916">
        <f t="shared" si="5"/>
        <v>0.86455646026146682</v>
      </c>
    </row>
    <row r="76" spans="1:16" s="743" customFormat="1" ht="45.75" customHeight="1" x14ac:dyDescent="0.3">
      <c r="A76" s="933">
        <v>530</v>
      </c>
      <c r="B76" s="765"/>
      <c r="C76" s="765" t="s">
        <v>97</v>
      </c>
      <c r="D76" s="932">
        <f>+D77</f>
        <v>3693883072</v>
      </c>
      <c r="E76" s="921">
        <f>+E77</f>
        <v>0</v>
      </c>
      <c r="F76" s="782">
        <f t="shared" si="4"/>
        <v>3693883072</v>
      </c>
      <c r="G76" s="932"/>
      <c r="H76" s="932"/>
      <c r="I76" s="931"/>
      <c r="J76" s="921">
        <f>+J77</f>
        <v>3693883072</v>
      </c>
      <c r="K76" s="921">
        <v>0</v>
      </c>
      <c r="L76" s="921">
        <v>0</v>
      </c>
      <c r="M76" s="926">
        <f>+M77</f>
        <v>3693883072</v>
      </c>
      <c r="O76" s="916">
        <f t="shared" si="5"/>
        <v>1</v>
      </c>
    </row>
    <row r="77" spans="1:16" s="743" customFormat="1" ht="45.75" customHeight="1" x14ac:dyDescent="0.3">
      <c r="A77" s="930">
        <v>530600</v>
      </c>
      <c r="B77" s="768"/>
      <c r="C77" s="768" t="s">
        <v>78</v>
      </c>
      <c r="D77" s="928">
        <f>+D78</f>
        <v>3693883072</v>
      </c>
      <c r="E77" s="929">
        <f>+E78</f>
        <v>0</v>
      </c>
      <c r="F77" s="787">
        <f t="shared" si="4"/>
        <v>3693883072</v>
      </c>
      <c r="G77" s="928"/>
      <c r="H77" s="928"/>
      <c r="I77" s="927"/>
      <c r="J77" s="921">
        <f>+J78</f>
        <v>3693883072</v>
      </c>
      <c r="K77" s="921">
        <v>0</v>
      </c>
      <c r="L77" s="921">
        <v>0</v>
      </c>
      <c r="M77" s="926">
        <f>+M78</f>
        <v>3693883072</v>
      </c>
      <c r="O77" s="916">
        <f t="shared" si="5"/>
        <v>1</v>
      </c>
    </row>
    <row r="78" spans="1:16" s="743" customFormat="1" ht="48.75" customHeight="1" thickBot="1" x14ac:dyDescent="0.35">
      <c r="A78" s="925">
        <v>5306003</v>
      </c>
      <c r="B78" s="784">
        <v>20</v>
      </c>
      <c r="C78" s="784" t="s">
        <v>218</v>
      </c>
      <c r="D78" s="923">
        <v>3693883072</v>
      </c>
      <c r="E78" s="924">
        <v>0</v>
      </c>
      <c r="F78" s="785">
        <f t="shared" si="4"/>
        <v>3693883072</v>
      </c>
      <c r="G78" s="923"/>
      <c r="H78" s="923"/>
      <c r="I78" s="922"/>
      <c r="J78" s="921">
        <v>3693883072</v>
      </c>
      <c r="K78" s="785"/>
      <c r="L78" s="785"/>
      <c r="M78" s="786">
        <v>3693883072</v>
      </c>
      <c r="O78" s="916">
        <f t="shared" si="5"/>
        <v>1</v>
      </c>
    </row>
    <row r="79" spans="1:16" ht="16.2" thickBot="1" x14ac:dyDescent="0.35">
      <c r="A79" s="2086" t="s">
        <v>219</v>
      </c>
      <c r="B79" s="2087"/>
      <c r="C79" s="2087"/>
      <c r="D79" s="918">
        <f>+D12+D48</f>
        <v>12697545821.939999</v>
      </c>
      <c r="E79" s="918">
        <f>+E12+E48</f>
        <v>4741932</v>
      </c>
      <c r="F79" s="918">
        <f t="shared" si="4"/>
        <v>12692803889.939999</v>
      </c>
      <c r="G79" s="920"/>
      <c r="H79" s="920"/>
      <c r="I79" s="919" t="e">
        <f>+I20+I25+I43+I49+I71+#REF!</f>
        <v>#REF!</v>
      </c>
      <c r="J79" s="918">
        <f>+J12+J48</f>
        <v>8064257990.3899994</v>
      </c>
      <c r="K79" s="918">
        <f>+K12+K48</f>
        <v>0</v>
      </c>
      <c r="L79" s="918">
        <f>+L12+L48</f>
        <v>0</v>
      </c>
      <c r="M79" s="917">
        <f>+M12+M48</f>
        <v>8064257990.3899994</v>
      </c>
      <c r="O79" s="916">
        <f t="shared" si="5"/>
        <v>0.6353409428141823</v>
      </c>
    </row>
    <row r="80" spans="1:16" ht="10.5" customHeight="1" x14ac:dyDescent="0.3">
      <c r="A80" s="799"/>
      <c r="B80" s="753"/>
      <c r="C80" s="753"/>
      <c r="D80" s="754"/>
      <c r="E80" s="915"/>
      <c r="F80" s="754"/>
      <c r="G80" s="755"/>
      <c r="H80" s="754"/>
      <c r="I80" s="754" t="s">
        <v>220</v>
      </c>
      <c r="J80" s="754"/>
      <c r="K80" s="754" t="s">
        <v>221</v>
      </c>
      <c r="L80" s="754"/>
      <c r="M80" s="755"/>
    </row>
    <row r="81" spans="1:14" x14ac:dyDescent="0.3">
      <c r="A81" s="745"/>
      <c r="D81" s="744"/>
      <c r="E81" s="914"/>
      <c r="G81" s="746"/>
      <c r="M81" s="746"/>
    </row>
    <row r="82" spans="1:14" x14ac:dyDescent="0.3">
      <c r="A82" s="745"/>
      <c r="D82" s="744"/>
      <c r="E82" s="914"/>
      <c r="G82" s="746"/>
      <c r="M82" s="746"/>
    </row>
    <row r="83" spans="1:14" x14ac:dyDescent="0.3">
      <c r="A83" s="745"/>
      <c r="D83" s="744"/>
      <c r="E83" s="914"/>
      <c r="G83" s="746"/>
      <c r="M83" s="746"/>
    </row>
    <row r="84" spans="1:14" x14ac:dyDescent="0.3">
      <c r="A84" s="745"/>
      <c r="D84" s="744"/>
      <c r="E84" s="914"/>
      <c r="G84" s="746"/>
      <c r="H84" s="797"/>
      <c r="I84" s="798"/>
      <c r="J84" s="798"/>
      <c r="K84" s="798"/>
      <c r="L84" s="798"/>
      <c r="M84" s="814"/>
      <c r="N84" s="797"/>
    </row>
    <row r="85" spans="1:14" x14ac:dyDescent="0.3">
      <c r="A85" s="910" t="s">
        <v>100</v>
      </c>
      <c r="B85" s="908"/>
      <c r="C85" s="908"/>
      <c r="D85" s="908"/>
      <c r="E85" s="913"/>
      <c r="F85" s="913" t="s">
        <v>101</v>
      </c>
      <c r="G85" s="913"/>
      <c r="H85" s="911"/>
      <c r="I85" s="797"/>
      <c r="J85" s="798"/>
      <c r="K85" s="815"/>
      <c r="L85" s="798"/>
      <c r="M85" s="814"/>
      <c r="N85" s="797"/>
    </row>
    <row r="86" spans="1:14" x14ac:dyDescent="0.3">
      <c r="A86" s="909" t="s">
        <v>102</v>
      </c>
      <c r="B86" s="908"/>
      <c r="C86" s="908"/>
      <c r="D86" s="908"/>
      <c r="E86" s="907"/>
      <c r="F86" s="907" t="s">
        <v>103</v>
      </c>
      <c r="G86" s="907"/>
      <c r="H86" s="906"/>
      <c r="I86" s="797"/>
      <c r="J86" s="798"/>
      <c r="K86" s="813"/>
      <c r="L86" s="798"/>
      <c r="M86" s="814"/>
      <c r="N86" s="797"/>
    </row>
    <row r="87" spans="1:14" x14ac:dyDescent="0.3">
      <c r="A87" s="909" t="s">
        <v>104</v>
      </c>
      <c r="B87" s="908"/>
      <c r="C87" s="908"/>
      <c r="D87" s="908"/>
      <c r="E87" s="905"/>
      <c r="F87" s="905" t="s">
        <v>105</v>
      </c>
      <c r="G87" s="913"/>
      <c r="H87" s="911"/>
      <c r="I87" s="797"/>
      <c r="J87" s="798"/>
      <c r="K87" s="815"/>
      <c r="L87" s="798"/>
      <c r="M87" s="814"/>
      <c r="N87" s="797"/>
    </row>
    <row r="88" spans="1:14" x14ac:dyDescent="0.3">
      <c r="A88" s="909"/>
      <c r="B88" s="908"/>
      <c r="C88" s="908"/>
      <c r="D88" s="908"/>
      <c r="E88" s="907"/>
      <c r="F88" s="907"/>
      <c r="G88" s="907"/>
      <c r="H88" s="906"/>
      <c r="I88" s="798"/>
      <c r="J88" s="798"/>
      <c r="K88" s="798"/>
      <c r="L88" s="798"/>
      <c r="M88" s="814"/>
      <c r="N88" s="797"/>
    </row>
    <row r="89" spans="1:14" x14ac:dyDescent="0.3">
      <c r="A89" s="910"/>
      <c r="B89" s="908"/>
      <c r="C89" s="908"/>
      <c r="D89" s="905"/>
      <c r="E89" s="912"/>
      <c r="F89" s="905"/>
      <c r="G89" s="911"/>
      <c r="H89" s="798"/>
      <c r="I89" s="798"/>
      <c r="J89" s="798"/>
      <c r="K89" s="798"/>
      <c r="L89" s="798"/>
      <c r="M89" s="814"/>
      <c r="N89" s="797"/>
    </row>
    <row r="90" spans="1:14" x14ac:dyDescent="0.3">
      <c r="A90" s="910"/>
      <c r="B90" s="907"/>
      <c r="C90" s="907" t="s">
        <v>193</v>
      </c>
      <c r="D90" s="907" t="s">
        <v>107</v>
      </c>
      <c r="E90" s="907"/>
      <c r="F90" s="905"/>
      <c r="G90" s="905"/>
      <c r="H90" s="905"/>
      <c r="I90" s="904"/>
      <c r="J90" s="907" t="s">
        <v>253</v>
      </c>
      <c r="K90" s="907"/>
      <c r="L90" s="907"/>
      <c r="M90" s="906"/>
      <c r="N90" s="797"/>
    </row>
    <row r="91" spans="1:14" x14ac:dyDescent="0.3">
      <c r="A91" s="909"/>
      <c r="B91" s="907" t="s">
        <v>222</v>
      </c>
      <c r="C91" s="907"/>
      <c r="D91" s="907" t="s">
        <v>109</v>
      </c>
      <c r="E91" s="907"/>
      <c r="F91" s="907"/>
      <c r="G91" s="907"/>
      <c r="H91" s="907"/>
      <c r="I91" s="906"/>
      <c r="J91" s="905" t="s">
        <v>223</v>
      </c>
      <c r="K91" s="905"/>
      <c r="L91" s="905"/>
      <c r="M91" s="904"/>
      <c r="N91" s="797"/>
    </row>
    <row r="92" spans="1:14" x14ac:dyDescent="0.3">
      <c r="A92" s="910"/>
      <c r="B92" s="907" t="s">
        <v>224</v>
      </c>
      <c r="C92" s="907"/>
      <c r="D92" s="907" t="s">
        <v>112</v>
      </c>
      <c r="E92" s="907"/>
      <c r="F92" s="905"/>
      <c r="G92" s="905"/>
      <c r="H92" s="905"/>
      <c r="I92" s="904"/>
      <c r="J92" s="907" t="s">
        <v>202</v>
      </c>
      <c r="K92" s="907"/>
      <c r="L92" s="907"/>
      <c r="M92" s="906"/>
      <c r="N92" s="797"/>
    </row>
    <row r="93" spans="1:14" x14ac:dyDescent="0.3">
      <c r="A93" s="909"/>
      <c r="B93" s="908"/>
      <c r="C93" s="907"/>
      <c r="D93" s="907"/>
      <c r="E93" s="907"/>
      <c r="F93" s="907"/>
      <c r="G93" s="907"/>
      <c r="H93" s="907"/>
      <c r="I93" s="906"/>
      <c r="J93" s="905"/>
      <c r="K93" s="905"/>
      <c r="L93" s="905"/>
      <c r="M93" s="904"/>
      <c r="N93" s="797"/>
    </row>
    <row r="94" spans="1:14" ht="6.75" customHeight="1" thickBot="1" x14ac:dyDescent="0.35">
      <c r="A94" s="749"/>
      <c r="B94" s="750"/>
      <c r="C94" s="816"/>
      <c r="D94" s="816"/>
      <c r="E94" s="903"/>
      <c r="F94" s="817"/>
      <c r="G94" s="817"/>
      <c r="H94" s="817"/>
      <c r="I94" s="817"/>
      <c r="J94" s="817"/>
      <c r="K94" s="817"/>
      <c r="L94" s="817"/>
      <c r="M94" s="902"/>
      <c r="N94" s="797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87" zoomScaleNormal="87" workbookViewId="0">
      <selection activeCell="J97" sqref="J97"/>
    </sheetView>
  </sheetViews>
  <sheetFormatPr baseColWidth="10" defaultRowHeight="14.4" x14ac:dyDescent="0.3"/>
  <cols>
    <col min="1" max="1" width="13.5546875" style="1008" customWidth="1"/>
    <col min="2" max="2" width="6.6640625" style="1008" customWidth="1"/>
    <col min="3" max="3" width="49.88671875" style="1008" customWidth="1"/>
    <col min="4" max="4" width="20.6640625" style="1008" customWidth="1"/>
    <col min="5" max="5" width="18.5546875" style="1093" customWidth="1"/>
    <col min="6" max="6" width="21.33203125" style="1010" customWidth="1"/>
    <col min="7" max="7" width="17.88671875" style="1010" hidden="1" customWidth="1"/>
    <col min="8" max="8" width="21" style="1010" hidden="1" customWidth="1"/>
    <col min="9" max="9" width="1.109375" style="1010" hidden="1" customWidth="1"/>
    <col min="10" max="10" width="20" style="1010" customWidth="1"/>
    <col min="11" max="12" width="17.44140625" style="1010" hidden="1" customWidth="1"/>
    <col min="13" max="13" width="23.5546875" style="1010" customWidth="1"/>
    <col min="14" max="14" width="2.6640625" style="1008" customWidth="1"/>
    <col min="15" max="15" width="19.5546875" style="1008" hidden="1" customWidth="1"/>
    <col min="16" max="16" width="15.44140625" style="1008" hidden="1" customWidth="1"/>
    <col min="17" max="34" width="0" style="1008" hidden="1" customWidth="1"/>
    <col min="35" max="256" width="11.44140625" style="1008"/>
    <col min="257" max="257" width="13.5546875" style="1008" customWidth="1"/>
    <col min="258" max="258" width="6.6640625" style="1008" customWidth="1"/>
    <col min="259" max="259" width="49.88671875" style="1008" customWidth="1"/>
    <col min="260" max="260" width="20.6640625" style="1008" customWidth="1"/>
    <col min="261" max="261" width="18.5546875" style="1008" customWidth="1"/>
    <col min="262" max="262" width="21.33203125" style="1008" customWidth="1"/>
    <col min="263" max="265" width="0" style="1008" hidden="1" customWidth="1"/>
    <col min="266" max="266" width="20" style="1008" customWidth="1"/>
    <col min="267" max="268" width="0" style="1008" hidden="1" customWidth="1"/>
    <col min="269" max="269" width="23.5546875" style="1008" customWidth="1"/>
    <col min="270" max="270" width="2.6640625" style="1008" customWidth="1"/>
    <col min="271" max="290" width="0" style="1008" hidden="1" customWidth="1"/>
    <col min="291" max="512" width="11.44140625" style="1008"/>
    <col min="513" max="513" width="13.5546875" style="1008" customWidth="1"/>
    <col min="514" max="514" width="6.6640625" style="1008" customWidth="1"/>
    <col min="515" max="515" width="49.88671875" style="1008" customWidth="1"/>
    <col min="516" max="516" width="20.6640625" style="1008" customWidth="1"/>
    <col min="517" max="517" width="18.5546875" style="1008" customWidth="1"/>
    <col min="518" max="518" width="21.33203125" style="1008" customWidth="1"/>
    <col min="519" max="521" width="0" style="1008" hidden="1" customWidth="1"/>
    <col min="522" max="522" width="20" style="1008" customWidth="1"/>
    <col min="523" max="524" width="0" style="1008" hidden="1" customWidth="1"/>
    <col min="525" max="525" width="23.5546875" style="1008" customWidth="1"/>
    <col min="526" max="526" width="2.6640625" style="1008" customWidth="1"/>
    <col min="527" max="546" width="0" style="1008" hidden="1" customWidth="1"/>
    <col min="547" max="768" width="11.44140625" style="1008"/>
    <col min="769" max="769" width="13.5546875" style="1008" customWidth="1"/>
    <col min="770" max="770" width="6.6640625" style="1008" customWidth="1"/>
    <col min="771" max="771" width="49.88671875" style="1008" customWidth="1"/>
    <col min="772" max="772" width="20.6640625" style="1008" customWidth="1"/>
    <col min="773" max="773" width="18.5546875" style="1008" customWidth="1"/>
    <col min="774" max="774" width="21.33203125" style="1008" customWidth="1"/>
    <col min="775" max="777" width="0" style="1008" hidden="1" customWidth="1"/>
    <col min="778" max="778" width="20" style="1008" customWidth="1"/>
    <col min="779" max="780" width="0" style="1008" hidden="1" customWidth="1"/>
    <col min="781" max="781" width="23.5546875" style="1008" customWidth="1"/>
    <col min="782" max="782" width="2.6640625" style="1008" customWidth="1"/>
    <col min="783" max="802" width="0" style="1008" hidden="1" customWidth="1"/>
    <col min="803" max="1024" width="11.44140625" style="1008"/>
    <col min="1025" max="1025" width="13.5546875" style="1008" customWidth="1"/>
    <col min="1026" max="1026" width="6.6640625" style="1008" customWidth="1"/>
    <col min="1027" max="1027" width="49.88671875" style="1008" customWidth="1"/>
    <col min="1028" max="1028" width="20.6640625" style="1008" customWidth="1"/>
    <col min="1029" max="1029" width="18.5546875" style="1008" customWidth="1"/>
    <col min="1030" max="1030" width="21.33203125" style="1008" customWidth="1"/>
    <col min="1031" max="1033" width="0" style="1008" hidden="1" customWidth="1"/>
    <col min="1034" max="1034" width="20" style="1008" customWidth="1"/>
    <col min="1035" max="1036" width="0" style="1008" hidden="1" customWidth="1"/>
    <col min="1037" max="1037" width="23.5546875" style="1008" customWidth="1"/>
    <col min="1038" max="1038" width="2.6640625" style="1008" customWidth="1"/>
    <col min="1039" max="1058" width="0" style="1008" hidden="1" customWidth="1"/>
    <col min="1059" max="1280" width="11.44140625" style="1008"/>
    <col min="1281" max="1281" width="13.5546875" style="1008" customWidth="1"/>
    <col min="1282" max="1282" width="6.6640625" style="1008" customWidth="1"/>
    <col min="1283" max="1283" width="49.88671875" style="1008" customWidth="1"/>
    <col min="1284" max="1284" width="20.6640625" style="1008" customWidth="1"/>
    <col min="1285" max="1285" width="18.5546875" style="1008" customWidth="1"/>
    <col min="1286" max="1286" width="21.33203125" style="1008" customWidth="1"/>
    <col min="1287" max="1289" width="0" style="1008" hidden="1" customWidth="1"/>
    <col min="1290" max="1290" width="20" style="1008" customWidth="1"/>
    <col min="1291" max="1292" width="0" style="1008" hidden="1" customWidth="1"/>
    <col min="1293" max="1293" width="23.5546875" style="1008" customWidth="1"/>
    <col min="1294" max="1294" width="2.6640625" style="1008" customWidth="1"/>
    <col min="1295" max="1314" width="0" style="1008" hidden="1" customWidth="1"/>
    <col min="1315" max="1536" width="11.44140625" style="1008"/>
    <col min="1537" max="1537" width="13.5546875" style="1008" customWidth="1"/>
    <col min="1538" max="1538" width="6.6640625" style="1008" customWidth="1"/>
    <col min="1539" max="1539" width="49.88671875" style="1008" customWidth="1"/>
    <col min="1540" max="1540" width="20.6640625" style="1008" customWidth="1"/>
    <col min="1541" max="1541" width="18.5546875" style="1008" customWidth="1"/>
    <col min="1542" max="1542" width="21.33203125" style="1008" customWidth="1"/>
    <col min="1543" max="1545" width="0" style="1008" hidden="1" customWidth="1"/>
    <col min="1546" max="1546" width="20" style="1008" customWidth="1"/>
    <col min="1547" max="1548" width="0" style="1008" hidden="1" customWidth="1"/>
    <col min="1549" max="1549" width="23.5546875" style="1008" customWidth="1"/>
    <col min="1550" max="1550" width="2.6640625" style="1008" customWidth="1"/>
    <col min="1551" max="1570" width="0" style="1008" hidden="1" customWidth="1"/>
    <col min="1571" max="1792" width="11.44140625" style="1008"/>
    <col min="1793" max="1793" width="13.5546875" style="1008" customWidth="1"/>
    <col min="1794" max="1794" width="6.6640625" style="1008" customWidth="1"/>
    <col min="1795" max="1795" width="49.88671875" style="1008" customWidth="1"/>
    <col min="1796" max="1796" width="20.6640625" style="1008" customWidth="1"/>
    <col min="1797" max="1797" width="18.5546875" style="1008" customWidth="1"/>
    <col min="1798" max="1798" width="21.33203125" style="1008" customWidth="1"/>
    <col min="1799" max="1801" width="0" style="1008" hidden="1" customWidth="1"/>
    <col min="1802" max="1802" width="20" style="1008" customWidth="1"/>
    <col min="1803" max="1804" width="0" style="1008" hidden="1" customWidth="1"/>
    <col min="1805" max="1805" width="23.5546875" style="1008" customWidth="1"/>
    <col min="1806" max="1806" width="2.6640625" style="1008" customWidth="1"/>
    <col min="1807" max="1826" width="0" style="1008" hidden="1" customWidth="1"/>
    <col min="1827" max="2048" width="11.44140625" style="1008"/>
    <col min="2049" max="2049" width="13.5546875" style="1008" customWidth="1"/>
    <col min="2050" max="2050" width="6.6640625" style="1008" customWidth="1"/>
    <col min="2051" max="2051" width="49.88671875" style="1008" customWidth="1"/>
    <col min="2052" max="2052" width="20.6640625" style="1008" customWidth="1"/>
    <col min="2053" max="2053" width="18.5546875" style="1008" customWidth="1"/>
    <col min="2054" max="2054" width="21.33203125" style="1008" customWidth="1"/>
    <col min="2055" max="2057" width="0" style="1008" hidden="1" customWidth="1"/>
    <col min="2058" max="2058" width="20" style="1008" customWidth="1"/>
    <col min="2059" max="2060" width="0" style="1008" hidden="1" customWidth="1"/>
    <col min="2061" max="2061" width="23.5546875" style="1008" customWidth="1"/>
    <col min="2062" max="2062" width="2.6640625" style="1008" customWidth="1"/>
    <col min="2063" max="2082" width="0" style="1008" hidden="1" customWidth="1"/>
    <col min="2083" max="2304" width="11.44140625" style="1008"/>
    <col min="2305" max="2305" width="13.5546875" style="1008" customWidth="1"/>
    <col min="2306" max="2306" width="6.6640625" style="1008" customWidth="1"/>
    <col min="2307" max="2307" width="49.88671875" style="1008" customWidth="1"/>
    <col min="2308" max="2308" width="20.6640625" style="1008" customWidth="1"/>
    <col min="2309" max="2309" width="18.5546875" style="1008" customWidth="1"/>
    <col min="2310" max="2310" width="21.33203125" style="1008" customWidth="1"/>
    <col min="2311" max="2313" width="0" style="1008" hidden="1" customWidth="1"/>
    <col min="2314" max="2314" width="20" style="1008" customWidth="1"/>
    <col min="2315" max="2316" width="0" style="1008" hidden="1" customWidth="1"/>
    <col min="2317" max="2317" width="23.5546875" style="1008" customWidth="1"/>
    <col min="2318" max="2318" width="2.6640625" style="1008" customWidth="1"/>
    <col min="2319" max="2338" width="0" style="1008" hidden="1" customWidth="1"/>
    <col min="2339" max="2560" width="11.44140625" style="1008"/>
    <col min="2561" max="2561" width="13.5546875" style="1008" customWidth="1"/>
    <col min="2562" max="2562" width="6.6640625" style="1008" customWidth="1"/>
    <col min="2563" max="2563" width="49.88671875" style="1008" customWidth="1"/>
    <col min="2564" max="2564" width="20.6640625" style="1008" customWidth="1"/>
    <col min="2565" max="2565" width="18.5546875" style="1008" customWidth="1"/>
    <col min="2566" max="2566" width="21.33203125" style="1008" customWidth="1"/>
    <col min="2567" max="2569" width="0" style="1008" hidden="1" customWidth="1"/>
    <col min="2570" max="2570" width="20" style="1008" customWidth="1"/>
    <col min="2571" max="2572" width="0" style="1008" hidden="1" customWidth="1"/>
    <col min="2573" max="2573" width="23.5546875" style="1008" customWidth="1"/>
    <col min="2574" max="2574" width="2.6640625" style="1008" customWidth="1"/>
    <col min="2575" max="2594" width="0" style="1008" hidden="1" customWidth="1"/>
    <col min="2595" max="2816" width="11.44140625" style="1008"/>
    <col min="2817" max="2817" width="13.5546875" style="1008" customWidth="1"/>
    <col min="2818" max="2818" width="6.6640625" style="1008" customWidth="1"/>
    <col min="2819" max="2819" width="49.88671875" style="1008" customWidth="1"/>
    <col min="2820" max="2820" width="20.6640625" style="1008" customWidth="1"/>
    <col min="2821" max="2821" width="18.5546875" style="1008" customWidth="1"/>
    <col min="2822" max="2822" width="21.33203125" style="1008" customWidth="1"/>
    <col min="2823" max="2825" width="0" style="1008" hidden="1" customWidth="1"/>
    <col min="2826" max="2826" width="20" style="1008" customWidth="1"/>
    <col min="2827" max="2828" width="0" style="1008" hidden="1" customWidth="1"/>
    <col min="2829" max="2829" width="23.5546875" style="1008" customWidth="1"/>
    <col min="2830" max="2830" width="2.6640625" style="1008" customWidth="1"/>
    <col min="2831" max="2850" width="0" style="1008" hidden="1" customWidth="1"/>
    <col min="2851" max="3072" width="11.44140625" style="1008"/>
    <col min="3073" max="3073" width="13.5546875" style="1008" customWidth="1"/>
    <col min="3074" max="3074" width="6.6640625" style="1008" customWidth="1"/>
    <col min="3075" max="3075" width="49.88671875" style="1008" customWidth="1"/>
    <col min="3076" max="3076" width="20.6640625" style="1008" customWidth="1"/>
    <col min="3077" max="3077" width="18.5546875" style="1008" customWidth="1"/>
    <col min="3078" max="3078" width="21.33203125" style="1008" customWidth="1"/>
    <col min="3079" max="3081" width="0" style="1008" hidden="1" customWidth="1"/>
    <col min="3082" max="3082" width="20" style="1008" customWidth="1"/>
    <col min="3083" max="3084" width="0" style="1008" hidden="1" customWidth="1"/>
    <col min="3085" max="3085" width="23.5546875" style="1008" customWidth="1"/>
    <col min="3086" max="3086" width="2.6640625" style="1008" customWidth="1"/>
    <col min="3087" max="3106" width="0" style="1008" hidden="1" customWidth="1"/>
    <col min="3107" max="3328" width="11.44140625" style="1008"/>
    <col min="3329" max="3329" width="13.5546875" style="1008" customWidth="1"/>
    <col min="3330" max="3330" width="6.6640625" style="1008" customWidth="1"/>
    <col min="3331" max="3331" width="49.88671875" style="1008" customWidth="1"/>
    <col min="3332" max="3332" width="20.6640625" style="1008" customWidth="1"/>
    <col min="3333" max="3333" width="18.5546875" style="1008" customWidth="1"/>
    <col min="3334" max="3334" width="21.33203125" style="1008" customWidth="1"/>
    <col min="3335" max="3337" width="0" style="1008" hidden="1" customWidth="1"/>
    <col min="3338" max="3338" width="20" style="1008" customWidth="1"/>
    <col min="3339" max="3340" width="0" style="1008" hidden="1" customWidth="1"/>
    <col min="3341" max="3341" width="23.5546875" style="1008" customWidth="1"/>
    <col min="3342" max="3342" width="2.6640625" style="1008" customWidth="1"/>
    <col min="3343" max="3362" width="0" style="1008" hidden="1" customWidth="1"/>
    <col min="3363" max="3584" width="11.44140625" style="1008"/>
    <col min="3585" max="3585" width="13.5546875" style="1008" customWidth="1"/>
    <col min="3586" max="3586" width="6.6640625" style="1008" customWidth="1"/>
    <col min="3587" max="3587" width="49.88671875" style="1008" customWidth="1"/>
    <col min="3588" max="3588" width="20.6640625" style="1008" customWidth="1"/>
    <col min="3589" max="3589" width="18.5546875" style="1008" customWidth="1"/>
    <col min="3590" max="3590" width="21.33203125" style="1008" customWidth="1"/>
    <col min="3591" max="3593" width="0" style="1008" hidden="1" customWidth="1"/>
    <col min="3594" max="3594" width="20" style="1008" customWidth="1"/>
    <col min="3595" max="3596" width="0" style="1008" hidden="1" customWidth="1"/>
    <col min="3597" max="3597" width="23.5546875" style="1008" customWidth="1"/>
    <col min="3598" max="3598" width="2.6640625" style="1008" customWidth="1"/>
    <col min="3599" max="3618" width="0" style="1008" hidden="1" customWidth="1"/>
    <col min="3619" max="3840" width="11.44140625" style="1008"/>
    <col min="3841" max="3841" width="13.5546875" style="1008" customWidth="1"/>
    <col min="3842" max="3842" width="6.6640625" style="1008" customWidth="1"/>
    <col min="3843" max="3843" width="49.88671875" style="1008" customWidth="1"/>
    <col min="3844" max="3844" width="20.6640625" style="1008" customWidth="1"/>
    <col min="3845" max="3845" width="18.5546875" style="1008" customWidth="1"/>
    <col min="3846" max="3846" width="21.33203125" style="1008" customWidth="1"/>
    <col min="3847" max="3849" width="0" style="1008" hidden="1" customWidth="1"/>
    <col min="3850" max="3850" width="20" style="1008" customWidth="1"/>
    <col min="3851" max="3852" width="0" style="1008" hidden="1" customWidth="1"/>
    <col min="3853" max="3853" width="23.5546875" style="1008" customWidth="1"/>
    <col min="3854" max="3854" width="2.6640625" style="1008" customWidth="1"/>
    <col min="3855" max="3874" width="0" style="1008" hidden="1" customWidth="1"/>
    <col min="3875" max="4096" width="11.44140625" style="1008"/>
    <col min="4097" max="4097" width="13.5546875" style="1008" customWidth="1"/>
    <col min="4098" max="4098" width="6.6640625" style="1008" customWidth="1"/>
    <col min="4099" max="4099" width="49.88671875" style="1008" customWidth="1"/>
    <col min="4100" max="4100" width="20.6640625" style="1008" customWidth="1"/>
    <col min="4101" max="4101" width="18.5546875" style="1008" customWidth="1"/>
    <col min="4102" max="4102" width="21.33203125" style="1008" customWidth="1"/>
    <col min="4103" max="4105" width="0" style="1008" hidden="1" customWidth="1"/>
    <col min="4106" max="4106" width="20" style="1008" customWidth="1"/>
    <col min="4107" max="4108" width="0" style="1008" hidden="1" customWidth="1"/>
    <col min="4109" max="4109" width="23.5546875" style="1008" customWidth="1"/>
    <col min="4110" max="4110" width="2.6640625" style="1008" customWidth="1"/>
    <col min="4111" max="4130" width="0" style="1008" hidden="1" customWidth="1"/>
    <col min="4131" max="4352" width="11.44140625" style="1008"/>
    <col min="4353" max="4353" width="13.5546875" style="1008" customWidth="1"/>
    <col min="4354" max="4354" width="6.6640625" style="1008" customWidth="1"/>
    <col min="4355" max="4355" width="49.88671875" style="1008" customWidth="1"/>
    <col min="4356" max="4356" width="20.6640625" style="1008" customWidth="1"/>
    <col min="4357" max="4357" width="18.5546875" style="1008" customWidth="1"/>
    <col min="4358" max="4358" width="21.33203125" style="1008" customWidth="1"/>
    <col min="4359" max="4361" width="0" style="1008" hidden="1" customWidth="1"/>
    <col min="4362" max="4362" width="20" style="1008" customWidth="1"/>
    <col min="4363" max="4364" width="0" style="1008" hidden="1" customWidth="1"/>
    <col min="4365" max="4365" width="23.5546875" style="1008" customWidth="1"/>
    <col min="4366" max="4366" width="2.6640625" style="1008" customWidth="1"/>
    <col min="4367" max="4386" width="0" style="1008" hidden="1" customWidth="1"/>
    <col min="4387" max="4608" width="11.44140625" style="1008"/>
    <col min="4609" max="4609" width="13.5546875" style="1008" customWidth="1"/>
    <col min="4610" max="4610" width="6.6640625" style="1008" customWidth="1"/>
    <col min="4611" max="4611" width="49.88671875" style="1008" customWidth="1"/>
    <col min="4612" max="4612" width="20.6640625" style="1008" customWidth="1"/>
    <col min="4613" max="4613" width="18.5546875" style="1008" customWidth="1"/>
    <col min="4614" max="4614" width="21.33203125" style="1008" customWidth="1"/>
    <col min="4615" max="4617" width="0" style="1008" hidden="1" customWidth="1"/>
    <col min="4618" max="4618" width="20" style="1008" customWidth="1"/>
    <col min="4619" max="4620" width="0" style="1008" hidden="1" customWidth="1"/>
    <col min="4621" max="4621" width="23.5546875" style="1008" customWidth="1"/>
    <col min="4622" max="4622" width="2.6640625" style="1008" customWidth="1"/>
    <col min="4623" max="4642" width="0" style="1008" hidden="1" customWidth="1"/>
    <col min="4643" max="4864" width="11.44140625" style="1008"/>
    <col min="4865" max="4865" width="13.5546875" style="1008" customWidth="1"/>
    <col min="4866" max="4866" width="6.6640625" style="1008" customWidth="1"/>
    <col min="4867" max="4867" width="49.88671875" style="1008" customWidth="1"/>
    <col min="4868" max="4868" width="20.6640625" style="1008" customWidth="1"/>
    <col min="4869" max="4869" width="18.5546875" style="1008" customWidth="1"/>
    <col min="4870" max="4870" width="21.33203125" style="1008" customWidth="1"/>
    <col min="4871" max="4873" width="0" style="1008" hidden="1" customWidth="1"/>
    <col min="4874" max="4874" width="20" style="1008" customWidth="1"/>
    <col min="4875" max="4876" width="0" style="1008" hidden="1" customWidth="1"/>
    <col min="4877" max="4877" width="23.5546875" style="1008" customWidth="1"/>
    <col min="4878" max="4878" width="2.6640625" style="1008" customWidth="1"/>
    <col min="4879" max="4898" width="0" style="1008" hidden="1" customWidth="1"/>
    <col min="4899" max="5120" width="11.44140625" style="1008"/>
    <col min="5121" max="5121" width="13.5546875" style="1008" customWidth="1"/>
    <col min="5122" max="5122" width="6.6640625" style="1008" customWidth="1"/>
    <col min="5123" max="5123" width="49.88671875" style="1008" customWidth="1"/>
    <col min="5124" max="5124" width="20.6640625" style="1008" customWidth="1"/>
    <col min="5125" max="5125" width="18.5546875" style="1008" customWidth="1"/>
    <col min="5126" max="5126" width="21.33203125" style="1008" customWidth="1"/>
    <col min="5127" max="5129" width="0" style="1008" hidden="1" customWidth="1"/>
    <col min="5130" max="5130" width="20" style="1008" customWidth="1"/>
    <col min="5131" max="5132" width="0" style="1008" hidden="1" customWidth="1"/>
    <col min="5133" max="5133" width="23.5546875" style="1008" customWidth="1"/>
    <col min="5134" max="5134" width="2.6640625" style="1008" customWidth="1"/>
    <col min="5135" max="5154" width="0" style="1008" hidden="1" customWidth="1"/>
    <col min="5155" max="5376" width="11.44140625" style="1008"/>
    <col min="5377" max="5377" width="13.5546875" style="1008" customWidth="1"/>
    <col min="5378" max="5378" width="6.6640625" style="1008" customWidth="1"/>
    <col min="5379" max="5379" width="49.88671875" style="1008" customWidth="1"/>
    <col min="5380" max="5380" width="20.6640625" style="1008" customWidth="1"/>
    <col min="5381" max="5381" width="18.5546875" style="1008" customWidth="1"/>
    <col min="5382" max="5382" width="21.33203125" style="1008" customWidth="1"/>
    <col min="5383" max="5385" width="0" style="1008" hidden="1" customWidth="1"/>
    <col min="5386" max="5386" width="20" style="1008" customWidth="1"/>
    <col min="5387" max="5388" width="0" style="1008" hidden="1" customWidth="1"/>
    <col min="5389" max="5389" width="23.5546875" style="1008" customWidth="1"/>
    <col min="5390" max="5390" width="2.6640625" style="1008" customWidth="1"/>
    <col min="5391" max="5410" width="0" style="1008" hidden="1" customWidth="1"/>
    <col min="5411" max="5632" width="11.44140625" style="1008"/>
    <col min="5633" max="5633" width="13.5546875" style="1008" customWidth="1"/>
    <col min="5634" max="5634" width="6.6640625" style="1008" customWidth="1"/>
    <col min="5635" max="5635" width="49.88671875" style="1008" customWidth="1"/>
    <col min="5636" max="5636" width="20.6640625" style="1008" customWidth="1"/>
    <col min="5637" max="5637" width="18.5546875" style="1008" customWidth="1"/>
    <col min="5638" max="5638" width="21.33203125" style="1008" customWidth="1"/>
    <col min="5639" max="5641" width="0" style="1008" hidden="1" customWidth="1"/>
    <col min="5642" max="5642" width="20" style="1008" customWidth="1"/>
    <col min="5643" max="5644" width="0" style="1008" hidden="1" customWidth="1"/>
    <col min="5645" max="5645" width="23.5546875" style="1008" customWidth="1"/>
    <col min="5646" max="5646" width="2.6640625" style="1008" customWidth="1"/>
    <col min="5647" max="5666" width="0" style="1008" hidden="1" customWidth="1"/>
    <col min="5667" max="5888" width="11.44140625" style="1008"/>
    <col min="5889" max="5889" width="13.5546875" style="1008" customWidth="1"/>
    <col min="5890" max="5890" width="6.6640625" style="1008" customWidth="1"/>
    <col min="5891" max="5891" width="49.88671875" style="1008" customWidth="1"/>
    <col min="5892" max="5892" width="20.6640625" style="1008" customWidth="1"/>
    <col min="5893" max="5893" width="18.5546875" style="1008" customWidth="1"/>
    <col min="5894" max="5894" width="21.33203125" style="1008" customWidth="1"/>
    <col min="5895" max="5897" width="0" style="1008" hidden="1" customWidth="1"/>
    <col min="5898" max="5898" width="20" style="1008" customWidth="1"/>
    <col min="5899" max="5900" width="0" style="1008" hidden="1" customWidth="1"/>
    <col min="5901" max="5901" width="23.5546875" style="1008" customWidth="1"/>
    <col min="5902" max="5902" width="2.6640625" style="1008" customWidth="1"/>
    <col min="5903" max="5922" width="0" style="1008" hidden="1" customWidth="1"/>
    <col min="5923" max="6144" width="11.44140625" style="1008"/>
    <col min="6145" max="6145" width="13.5546875" style="1008" customWidth="1"/>
    <col min="6146" max="6146" width="6.6640625" style="1008" customWidth="1"/>
    <col min="6147" max="6147" width="49.88671875" style="1008" customWidth="1"/>
    <col min="6148" max="6148" width="20.6640625" style="1008" customWidth="1"/>
    <col min="6149" max="6149" width="18.5546875" style="1008" customWidth="1"/>
    <col min="6150" max="6150" width="21.33203125" style="1008" customWidth="1"/>
    <col min="6151" max="6153" width="0" style="1008" hidden="1" customWidth="1"/>
    <col min="6154" max="6154" width="20" style="1008" customWidth="1"/>
    <col min="6155" max="6156" width="0" style="1008" hidden="1" customWidth="1"/>
    <col min="6157" max="6157" width="23.5546875" style="1008" customWidth="1"/>
    <col min="6158" max="6158" width="2.6640625" style="1008" customWidth="1"/>
    <col min="6159" max="6178" width="0" style="1008" hidden="1" customWidth="1"/>
    <col min="6179" max="6400" width="11.44140625" style="1008"/>
    <col min="6401" max="6401" width="13.5546875" style="1008" customWidth="1"/>
    <col min="6402" max="6402" width="6.6640625" style="1008" customWidth="1"/>
    <col min="6403" max="6403" width="49.88671875" style="1008" customWidth="1"/>
    <col min="6404" max="6404" width="20.6640625" style="1008" customWidth="1"/>
    <col min="6405" max="6405" width="18.5546875" style="1008" customWidth="1"/>
    <col min="6406" max="6406" width="21.33203125" style="1008" customWidth="1"/>
    <col min="6407" max="6409" width="0" style="1008" hidden="1" customWidth="1"/>
    <col min="6410" max="6410" width="20" style="1008" customWidth="1"/>
    <col min="6411" max="6412" width="0" style="1008" hidden="1" customWidth="1"/>
    <col min="6413" max="6413" width="23.5546875" style="1008" customWidth="1"/>
    <col min="6414" max="6414" width="2.6640625" style="1008" customWidth="1"/>
    <col min="6415" max="6434" width="0" style="1008" hidden="1" customWidth="1"/>
    <col min="6435" max="6656" width="11.44140625" style="1008"/>
    <col min="6657" max="6657" width="13.5546875" style="1008" customWidth="1"/>
    <col min="6658" max="6658" width="6.6640625" style="1008" customWidth="1"/>
    <col min="6659" max="6659" width="49.88671875" style="1008" customWidth="1"/>
    <col min="6660" max="6660" width="20.6640625" style="1008" customWidth="1"/>
    <col min="6661" max="6661" width="18.5546875" style="1008" customWidth="1"/>
    <col min="6662" max="6662" width="21.33203125" style="1008" customWidth="1"/>
    <col min="6663" max="6665" width="0" style="1008" hidden="1" customWidth="1"/>
    <col min="6666" max="6666" width="20" style="1008" customWidth="1"/>
    <col min="6667" max="6668" width="0" style="1008" hidden="1" customWidth="1"/>
    <col min="6669" max="6669" width="23.5546875" style="1008" customWidth="1"/>
    <col min="6670" max="6670" width="2.6640625" style="1008" customWidth="1"/>
    <col min="6671" max="6690" width="0" style="1008" hidden="1" customWidth="1"/>
    <col min="6691" max="6912" width="11.44140625" style="1008"/>
    <col min="6913" max="6913" width="13.5546875" style="1008" customWidth="1"/>
    <col min="6914" max="6914" width="6.6640625" style="1008" customWidth="1"/>
    <col min="6915" max="6915" width="49.88671875" style="1008" customWidth="1"/>
    <col min="6916" max="6916" width="20.6640625" style="1008" customWidth="1"/>
    <col min="6917" max="6917" width="18.5546875" style="1008" customWidth="1"/>
    <col min="6918" max="6918" width="21.33203125" style="1008" customWidth="1"/>
    <col min="6919" max="6921" width="0" style="1008" hidden="1" customWidth="1"/>
    <col min="6922" max="6922" width="20" style="1008" customWidth="1"/>
    <col min="6923" max="6924" width="0" style="1008" hidden="1" customWidth="1"/>
    <col min="6925" max="6925" width="23.5546875" style="1008" customWidth="1"/>
    <col min="6926" max="6926" width="2.6640625" style="1008" customWidth="1"/>
    <col min="6927" max="6946" width="0" style="1008" hidden="1" customWidth="1"/>
    <col min="6947" max="7168" width="11.44140625" style="1008"/>
    <col min="7169" max="7169" width="13.5546875" style="1008" customWidth="1"/>
    <col min="7170" max="7170" width="6.6640625" style="1008" customWidth="1"/>
    <col min="7171" max="7171" width="49.88671875" style="1008" customWidth="1"/>
    <col min="7172" max="7172" width="20.6640625" style="1008" customWidth="1"/>
    <col min="7173" max="7173" width="18.5546875" style="1008" customWidth="1"/>
    <col min="7174" max="7174" width="21.33203125" style="1008" customWidth="1"/>
    <col min="7175" max="7177" width="0" style="1008" hidden="1" customWidth="1"/>
    <col min="7178" max="7178" width="20" style="1008" customWidth="1"/>
    <col min="7179" max="7180" width="0" style="1008" hidden="1" customWidth="1"/>
    <col min="7181" max="7181" width="23.5546875" style="1008" customWidth="1"/>
    <col min="7182" max="7182" width="2.6640625" style="1008" customWidth="1"/>
    <col min="7183" max="7202" width="0" style="1008" hidden="1" customWidth="1"/>
    <col min="7203" max="7424" width="11.44140625" style="1008"/>
    <col min="7425" max="7425" width="13.5546875" style="1008" customWidth="1"/>
    <col min="7426" max="7426" width="6.6640625" style="1008" customWidth="1"/>
    <col min="7427" max="7427" width="49.88671875" style="1008" customWidth="1"/>
    <col min="7428" max="7428" width="20.6640625" style="1008" customWidth="1"/>
    <col min="7429" max="7429" width="18.5546875" style="1008" customWidth="1"/>
    <col min="7430" max="7430" width="21.33203125" style="1008" customWidth="1"/>
    <col min="7431" max="7433" width="0" style="1008" hidden="1" customWidth="1"/>
    <col min="7434" max="7434" width="20" style="1008" customWidth="1"/>
    <col min="7435" max="7436" width="0" style="1008" hidden="1" customWidth="1"/>
    <col min="7437" max="7437" width="23.5546875" style="1008" customWidth="1"/>
    <col min="7438" max="7438" width="2.6640625" style="1008" customWidth="1"/>
    <col min="7439" max="7458" width="0" style="1008" hidden="1" customWidth="1"/>
    <col min="7459" max="7680" width="11.44140625" style="1008"/>
    <col min="7681" max="7681" width="13.5546875" style="1008" customWidth="1"/>
    <col min="7682" max="7682" width="6.6640625" style="1008" customWidth="1"/>
    <col min="7683" max="7683" width="49.88671875" style="1008" customWidth="1"/>
    <col min="7684" max="7684" width="20.6640625" style="1008" customWidth="1"/>
    <col min="7685" max="7685" width="18.5546875" style="1008" customWidth="1"/>
    <col min="7686" max="7686" width="21.33203125" style="1008" customWidth="1"/>
    <col min="7687" max="7689" width="0" style="1008" hidden="1" customWidth="1"/>
    <col min="7690" max="7690" width="20" style="1008" customWidth="1"/>
    <col min="7691" max="7692" width="0" style="1008" hidden="1" customWidth="1"/>
    <col min="7693" max="7693" width="23.5546875" style="1008" customWidth="1"/>
    <col min="7694" max="7694" width="2.6640625" style="1008" customWidth="1"/>
    <col min="7695" max="7714" width="0" style="1008" hidden="1" customWidth="1"/>
    <col min="7715" max="7936" width="11.44140625" style="1008"/>
    <col min="7937" max="7937" width="13.5546875" style="1008" customWidth="1"/>
    <col min="7938" max="7938" width="6.6640625" style="1008" customWidth="1"/>
    <col min="7939" max="7939" width="49.88671875" style="1008" customWidth="1"/>
    <col min="7940" max="7940" width="20.6640625" style="1008" customWidth="1"/>
    <col min="7941" max="7941" width="18.5546875" style="1008" customWidth="1"/>
    <col min="7942" max="7942" width="21.33203125" style="1008" customWidth="1"/>
    <col min="7943" max="7945" width="0" style="1008" hidden="1" customWidth="1"/>
    <col min="7946" max="7946" width="20" style="1008" customWidth="1"/>
    <col min="7947" max="7948" width="0" style="1008" hidden="1" customWidth="1"/>
    <col min="7949" max="7949" width="23.5546875" style="1008" customWidth="1"/>
    <col min="7950" max="7950" width="2.6640625" style="1008" customWidth="1"/>
    <col min="7951" max="7970" width="0" style="1008" hidden="1" customWidth="1"/>
    <col min="7971" max="8192" width="11.44140625" style="1008"/>
    <col min="8193" max="8193" width="13.5546875" style="1008" customWidth="1"/>
    <col min="8194" max="8194" width="6.6640625" style="1008" customWidth="1"/>
    <col min="8195" max="8195" width="49.88671875" style="1008" customWidth="1"/>
    <col min="8196" max="8196" width="20.6640625" style="1008" customWidth="1"/>
    <col min="8197" max="8197" width="18.5546875" style="1008" customWidth="1"/>
    <col min="8198" max="8198" width="21.33203125" style="1008" customWidth="1"/>
    <col min="8199" max="8201" width="0" style="1008" hidden="1" customWidth="1"/>
    <col min="8202" max="8202" width="20" style="1008" customWidth="1"/>
    <col min="8203" max="8204" width="0" style="1008" hidden="1" customWidth="1"/>
    <col min="8205" max="8205" width="23.5546875" style="1008" customWidth="1"/>
    <col min="8206" max="8206" width="2.6640625" style="1008" customWidth="1"/>
    <col min="8207" max="8226" width="0" style="1008" hidden="1" customWidth="1"/>
    <col min="8227" max="8448" width="11.44140625" style="1008"/>
    <col min="8449" max="8449" width="13.5546875" style="1008" customWidth="1"/>
    <col min="8450" max="8450" width="6.6640625" style="1008" customWidth="1"/>
    <col min="8451" max="8451" width="49.88671875" style="1008" customWidth="1"/>
    <col min="8452" max="8452" width="20.6640625" style="1008" customWidth="1"/>
    <col min="8453" max="8453" width="18.5546875" style="1008" customWidth="1"/>
    <col min="8454" max="8454" width="21.33203125" style="1008" customWidth="1"/>
    <col min="8455" max="8457" width="0" style="1008" hidden="1" customWidth="1"/>
    <col min="8458" max="8458" width="20" style="1008" customWidth="1"/>
    <col min="8459" max="8460" width="0" style="1008" hidden="1" customWidth="1"/>
    <col min="8461" max="8461" width="23.5546875" style="1008" customWidth="1"/>
    <col min="8462" max="8462" width="2.6640625" style="1008" customWidth="1"/>
    <col min="8463" max="8482" width="0" style="1008" hidden="1" customWidth="1"/>
    <col min="8483" max="8704" width="11.44140625" style="1008"/>
    <col min="8705" max="8705" width="13.5546875" style="1008" customWidth="1"/>
    <col min="8706" max="8706" width="6.6640625" style="1008" customWidth="1"/>
    <col min="8707" max="8707" width="49.88671875" style="1008" customWidth="1"/>
    <col min="8708" max="8708" width="20.6640625" style="1008" customWidth="1"/>
    <col min="8709" max="8709" width="18.5546875" style="1008" customWidth="1"/>
    <col min="8710" max="8710" width="21.33203125" style="1008" customWidth="1"/>
    <col min="8711" max="8713" width="0" style="1008" hidden="1" customWidth="1"/>
    <col min="8714" max="8714" width="20" style="1008" customWidth="1"/>
    <col min="8715" max="8716" width="0" style="1008" hidden="1" customWidth="1"/>
    <col min="8717" max="8717" width="23.5546875" style="1008" customWidth="1"/>
    <col min="8718" max="8718" width="2.6640625" style="1008" customWidth="1"/>
    <col min="8719" max="8738" width="0" style="1008" hidden="1" customWidth="1"/>
    <col min="8739" max="8960" width="11.44140625" style="1008"/>
    <col min="8961" max="8961" width="13.5546875" style="1008" customWidth="1"/>
    <col min="8962" max="8962" width="6.6640625" style="1008" customWidth="1"/>
    <col min="8963" max="8963" width="49.88671875" style="1008" customWidth="1"/>
    <col min="8964" max="8964" width="20.6640625" style="1008" customWidth="1"/>
    <col min="8965" max="8965" width="18.5546875" style="1008" customWidth="1"/>
    <col min="8966" max="8966" width="21.33203125" style="1008" customWidth="1"/>
    <col min="8967" max="8969" width="0" style="1008" hidden="1" customWidth="1"/>
    <col min="8970" max="8970" width="20" style="1008" customWidth="1"/>
    <col min="8971" max="8972" width="0" style="1008" hidden="1" customWidth="1"/>
    <col min="8973" max="8973" width="23.5546875" style="1008" customWidth="1"/>
    <col min="8974" max="8974" width="2.6640625" style="1008" customWidth="1"/>
    <col min="8975" max="8994" width="0" style="1008" hidden="1" customWidth="1"/>
    <col min="8995" max="9216" width="11.44140625" style="1008"/>
    <col min="9217" max="9217" width="13.5546875" style="1008" customWidth="1"/>
    <col min="9218" max="9218" width="6.6640625" style="1008" customWidth="1"/>
    <col min="9219" max="9219" width="49.88671875" style="1008" customWidth="1"/>
    <col min="9220" max="9220" width="20.6640625" style="1008" customWidth="1"/>
    <col min="9221" max="9221" width="18.5546875" style="1008" customWidth="1"/>
    <col min="9222" max="9222" width="21.33203125" style="1008" customWidth="1"/>
    <col min="9223" max="9225" width="0" style="1008" hidden="1" customWidth="1"/>
    <col min="9226" max="9226" width="20" style="1008" customWidth="1"/>
    <col min="9227" max="9228" width="0" style="1008" hidden="1" customWidth="1"/>
    <col min="9229" max="9229" width="23.5546875" style="1008" customWidth="1"/>
    <col min="9230" max="9230" width="2.6640625" style="1008" customWidth="1"/>
    <col min="9231" max="9250" width="0" style="1008" hidden="1" customWidth="1"/>
    <col min="9251" max="9472" width="11.44140625" style="1008"/>
    <col min="9473" max="9473" width="13.5546875" style="1008" customWidth="1"/>
    <col min="9474" max="9474" width="6.6640625" style="1008" customWidth="1"/>
    <col min="9475" max="9475" width="49.88671875" style="1008" customWidth="1"/>
    <col min="9476" max="9476" width="20.6640625" style="1008" customWidth="1"/>
    <col min="9477" max="9477" width="18.5546875" style="1008" customWidth="1"/>
    <col min="9478" max="9478" width="21.33203125" style="1008" customWidth="1"/>
    <col min="9479" max="9481" width="0" style="1008" hidden="1" customWidth="1"/>
    <col min="9482" max="9482" width="20" style="1008" customWidth="1"/>
    <col min="9483" max="9484" width="0" style="1008" hidden="1" customWidth="1"/>
    <col min="9485" max="9485" width="23.5546875" style="1008" customWidth="1"/>
    <col min="9486" max="9486" width="2.6640625" style="1008" customWidth="1"/>
    <col min="9487" max="9506" width="0" style="1008" hidden="1" customWidth="1"/>
    <col min="9507" max="9728" width="11.44140625" style="1008"/>
    <col min="9729" max="9729" width="13.5546875" style="1008" customWidth="1"/>
    <col min="9730" max="9730" width="6.6640625" style="1008" customWidth="1"/>
    <col min="9731" max="9731" width="49.88671875" style="1008" customWidth="1"/>
    <col min="9732" max="9732" width="20.6640625" style="1008" customWidth="1"/>
    <col min="9733" max="9733" width="18.5546875" style="1008" customWidth="1"/>
    <col min="9734" max="9734" width="21.33203125" style="1008" customWidth="1"/>
    <col min="9735" max="9737" width="0" style="1008" hidden="1" customWidth="1"/>
    <col min="9738" max="9738" width="20" style="1008" customWidth="1"/>
    <col min="9739" max="9740" width="0" style="1008" hidden="1" customWidth="1"/>
    <col min="9741" max="9741" width="23.5546875" style="1008" customWidth="1"/>
    <col min="9742" max="9742" width="2.6640625" style="1008" customWidth="1"/>
    <col min="9743" max="9762" width="0" style="1008" hidden="1" customWidth="1"/>
    <col min="9763" max="9984" width="11.44140625" style="1008"/>
    <col min="9985" max="9985" width="13.5546875" style="1008" customWidth="1"/>
    <col min="9986" max="9986" width="6.6640625" style="1008" customWidth="1"/>
    <col min="9987" max="9987" width="49.88671875" style="1008" customWidth="1"/>
    <col min="9988" max="9988" width="20.6640625" style="1008" customWidth="1"/>
    <col min="9989" max="9989" width="18.5546875" style="1008" customWidth="1"/>
    <col min="9990" max="9990" width="21.33203125" style="1008" customWidth="1"/>
    <col min="9991" max="9993" width="0" style="1008" hidden="1" customWidth="1"/>
    <col min="9994" max="9994" width="20" style="1008" customWidth="1"/>
    <col min="9995" max="9996" width="0" style="1008" hidden="1" customWidth="1"/>
    <col min="9997" max="9997" width="23.5546875" style="1008" customWidth="1"/>
    <col min="9998" max="9998" width="2.6640625" style="1008" customWidth="1"/>
    <col min="9999" max="10018" width="0" style="1008" hidden="1" customWidth="1"/>
    <col min="10019" max="10240" width="11.44140625" style="1008"/>
    <col min="10241" max="10241" width="13.5546875" style="1008" customWidth="1"/>
    <col min="10242" max="10242" width="6.6640625" style="1008" customWidth="1"/>
    <col min="10243" max="10243" width="49.88671875" style="1008" customWidth="1"/>
    <col min="10244" max="10244" width="20.6640625" style="1008" customWidth="1"/>
    <col min="10245" max="10245" width="18.5546875" style="1008" customWidth="1"/>
    <col min="10246" max="10246" width="21.33203125" style="1008" customWidth="1"/>
    <col min="10247" max="10249" width="0" style="1008" hidden="1" customWidth="1"/>
    <col min="10250" max="10250" width="20" style="1008" customWidth="1"/>
    <col min="10251" max="10252" width="0" style="1008" hidden="1" customWidth="1"/>
    <col min="10253" max="10253" width="23.5546875" style="1008" customWidth="1"/>
    <col min="10254" max="10254" width="2.6640625" style="1008" customWidth="1"/>
    <col min="10255" max="10274" width="0" style="1008" hidden="1" customWidth="1"/>
    <col min="10275" max="10496" width="11.44140625" style="1008"/>
    <col min="10497" max="10497" width="13.5546875" style="1008" customWidth="1"/>
    <col min="10498" max="10498" width="6.6640625" style="1008" customWidth="1"/>
    <col min="10499" max="10499" width="49.88671875" style="1008" customWidth="1"/>
    <col min="10500" max="10500" width="20.6640625" style="1008" customWidth="1"/>
    <col min="10501" max="10501" width="18.5546875" style="1008" customWidth="1"/>
    <col min="10502" max="10502" width="21.33203125" style="1008" customWidth="1"/>
    <col min="10503" max="10505" width="0" style="1008" hidden="1" customWidth="1"/>
    <col min="10506" max="10506" width="20" style="1008" customWidth="1"/>
    <col min="10507" max="10508" width="0" style="1008" hidden="1" customWidth="1"/>
    <col min="10509" max="10509" width="23.5546875" style="1008" customWidth="1"/>
    <col min="10510" max="10510" width="2.6640625" style="1008" customWidth="1"/>
    <col min="10511" max="10530" width="0" style="1008" hidden="1" customWidth="1"/>
    <col min="10531" max="10752" width="11.44140625" style="1008"/>
    <col min="10753" max="10753" width="13.5546875" style="1008" customWidth="1"/>
    <col min="10754" max="10754" width="6.6640625" style="1008" customWidth="1"/>
    <col min="10755" max="10755" width="49.88671875" style="1008" customWidth="1"/>
    <col min="10756" max="10756" width="20.6640625" style="1008" customWidth="1"/>
    <col min="10757" max="10757" width="18.5546875" style="1008" customWidth="1"/>
    <col min="10758" max="10758" width="21.33203125" style="1008" customWidth="1"/>
    <col min="10759" max="10761" width="0" style="1008" hidden="1" customWidth="1"/>
    <col min="10762" max="10762" width="20" style="1008" customWidth="1"/>
    <col min="10763" max="10764" width="0" style="1008" hidden="1" customWidth="1"/>
    <col min="10765" max="10765" width="23.5546875" style="1008" customWidth="1"/>
    <col min="10766" max="10766" width="2.6640625" style="1008" customWidth="1"/>
    <col min="10767" max="10786" width="0" style="1008" hidden="1" customWidth="1"/>
    <col min="10787" max="11008" width="11.44140625" style="1008"/>
    <col min="11009" max="11009" width="13.5546875" style="1008" customWidth="1"/>
    <col min="11010" max="11010" width="6.6640625" style="1008" customWidth="1"/>
    <col min="11011" max="11011" width="49.88671875" style="1008" customWidth="1"/>
    <col min="11012" max="11012" width="20.6640625" style="1008" customWidth="1"/>
    <col min="11013" max="11013" width="18.5546875" style="1008" customWidth="1"/>
    <col min="11014" max="11014" width="21.33203125" style="1008" customWidth="1"/>
    <col min="11015" max="11017" width="0" style="1008" hidden="1" customWidth="1"/>
    <col min="11018" max="11018" width="20" style="1008" customWidth="1"/>
    <col min="11019" max="11020" width="0" style="1008" hidden="1" customWidth="1"/>
    <col min="11021" max="11021" width="23.5546875" style="1008" customWidth="1"/>
    <col min="11022" max="11022" width="2.6640625" style="1008" customWidth="1"/>
    <col min="11023" max="11042" width="0" style="1008" hidden="1" customWidth="1"/>
    <col min="11043" max="11264" width="11.44140625" style="1008"/>
    <col min="11265" max="11265" width="13.5546875" style="1008" customWidth="1"/>
    <col min="11266" max="11266" width="6.6640625" style="1008" customWidth="1"/>
    <col min="11267" max="11267" width="49.88671875" style="1008" customWidth="1"/>
    <col min="11268" max="11268" width="20.6640625" style="1008" customWidth="1"/>
    <col min="11269" max="11269" width="18.5546875" style="1008" customWidth="1"/>
    <col min="11270" max="11270" width="21.33203125" style="1008" customWidth="1"/>
    <col min="11271" max="11273" width="0" style="1008" hidden="1" customWidth="1"/>
    <col min="11274" max="11274" width="20" style="1008" customWidth="1"/>
    <col min="11275" max="11276" width="0" style="1008" hidden="1" customWidth="1"/>
    <col min="11277" max="11277" width="23.5546875" style="1008" customWidth="1"/>
    <col min="11278" max="11278" width="2.6640625" style="1008" customWidth="1"/>
    <col min="11279" max="11298" width="0" style="1008" hidden="1" customWidth="1"/>
    <col min="11299" max="11520" width="11.44140625" style="1008"/>
    <col min="11521" max="11521" width="13.5546875" style="1008" customWidth="1"/>
    <col min="11522" max="11522" width="6.6640625" style="1008" customWidth="1"/>
    <col min="11523" max="11523" width="49.88671875" style="1008" customWidth="1"/>
    <col min="11524" max="11524" width="20.6640625" style="1008" customWidth="1"/>
    <col min="11525" max="11525" width="18.5546875" style="1008" customWidth="1"/>
    <col min="11526" max="11526" width="21.33203125" style="1008" customWidth="1"/>
    <col min="11527" max="11529" width="0" style="1008" hidden="1" customWidth="1"/>
    <col min="11530" max="11530" width="20" style="1008" customWidth="1"/>
    <col min="11531" max="11532" width="0" style="1008" hidden="1" customWidth="1"/>
    <col min="11533" max="11533" width="23.5546875" style="1008" customWidth="1"/>
    <col min="11534" max="11534" width="2.6640625" style="1008" customWidth="1"/>
    <col min="11535" max="11554" width="0" style="1008" hidden="1" customWidth="1"/>
    <col min="11555" max="11776" width="11.44140625" style="1008"/>
    <col min="11777" max="11777" width="13.5546875" style="1008" customWidth="1"/>
    <col min="11778" max="11778" width="6.6640625" style="1008" customWidth="1"/>
    <col min="11779" max="11779" width="49.88671875" style="1008" customWidth="1"/>
    <col min="11780" max="11780" width="20.6640625" style="1008" customWidth="1"/>
    <col min="11781" max="11781" width="18.5546875" style="1008" customWidth="1"/>
    <col min="11782" max="11782" width="21.33203125" style="1008" customWidth="1"/>
    <col min="11783" max="11785" width="0" style="1008" hidden="1" customWidth="1"/>
    <col min="11786" max="11786" width="20" style="1008" customWidth="1"/>
    <col min="11787" max="11788" width="0" style="1008" hidden="1" customWidth="1"/>
    <col min="11789" max="11789" width="23.5546875" style="1008" customWidth="1"/>
    <col min="11790" max="11790" width="2.6640625" style="1008" customWidth="1"/>
    <col min="11791" max="11810" width="0" style="1008" hidden="1" customWidth="1"/>
    <col min="11811" max="12032" width="11.44140625" style="1008"/>
    <col min="12033" max="12033" width="13.5546875" style="1008" customWidth="1"/>
    <col min="12034" max="12034" width="6.6640625" style="1008" customWidth="1"/>
    <col min="12035" max="12035" width="49.88671875" style="1008" customWidth="1"/>
    <col min="12036" max="12036" width="20.6640625" style="1008" customWidth="1"/>
    <col min="12037" max="12037" width="18.5546875" style="1008" customWidth="1"/>
    <col min="12038" max="12038" width="21.33203125" style="1008" customWidth="1"/>
    <col min="12039" max="12041" width="0" style="1008" hidden="1" customWidth="1"/>
    <col min="12042" max="12042" width="20" style="1008" customWidth="1"/>
    <col min="12043" max="12044" width="0" style="1008" hidden="1" customWidth="1"/>
    <col min="12045" max="12045" width="23.5546875" style="1008" customWidth="1"/>
    <col min="12046" max="12046" width="2.6640625" style="1008" customWidth="1"/>
    <col min="12047" max="12066" width="0" style="1008" hidden="1" customWidth="1"/>
    <col min="12067" max="12288" width="11.44140625" style="1008"/>
    <col min="12289" max="12289" width="13.5546875" style="1008" customWidth="1"/>
    <col min="12290" max="12290" width="6.6640625" style="1008" customWidth="1"/>
    <col min="12291" max="12291" width="49.88671875" style="1008" customWidth="1"/>
    <col min="12292" max="12292" width="20.6640625" style="1008" customWidth="1"/>
    <col min="12293" max="12293" width="18.5546875" style="1008" customWidth="1"/>
    <col min="12294" max="12294" width="21.33203125" style="1008" customWidth="1"/>
    <col min="12295" max="12297" width="0" style="1008" hidden="1" customWidth="1"/>
    <col min="12298" max="12298" width="20" style="1008" customWidth="1"/>
    <col min="12299" max="12300" width="0" style="1008" hidden="1" customWidth="1"/>
    <col min="12301" max="12301" width="23.5546875" style="1008" customWidth="1"/>
    <col min="12302" max="12302" width="2.6640625" style="1008" customWidth="1"/>
    <col min="12303" max="12322" width="0" style="1008" hidden="1" customWidth="1"/>
    <col min="12323" max="12544" width="11.44140625" style="1008"/>
    <col min="12545" max="12545" width="13.5546875" style="1008" customWidth="1"/>
    <col min="12546" max="12546" width="6.6640625" style="1008" customWidth="1"/>
    <col min="12547" max="12547" width="49.88671875" style="1008" customWidth="1"/>
    <col min="12548" max="12548" width="20.6640625" style="1008" customWidth="1"/>
    <col min="12549" max="12549" width="18.5546875" style="1008" customWidth="1"/>
    <col min="12550" max="12550" width="21.33203125" style="1008" customWidth="1"/>
    <col min="12551" max="12553" width="0" style="1008" hidden="1" customWidth="1"/>
    <col min="12554" max="12554" width="20" style="1008" customWidth="1"/>
    <col min="12555" max="12556" width="0" style="1008" hidden="1" customWidth="1"/>
    <col min="12557" max="12557" width="23.5546875" style="1008" customWidth="1"/>
    <col min="12558" max="12558" width="2.6640625" style="1008" customWidth="1"/>
    <col min="12559" max="12578" width="0" style="1008" hidden="1" customWidth="1"/>
    <col min="12579" max="12800" width="11.44140625" style="1008"/>
    <col min="12801" max="12801" width="13.5546875" style="1008" customWidth="1"/>
    <col min="12802" max="12802" width="6.6640625" style="1008" customWidth="1"/>
    <col min="12803" max="12803" width="49.88671875" style="1008" customWidth="1"/>
    <col min="12804" max="12804" width="20.6640625" style="1008" customWidth="1"/>
    <col min="12805" max="12805" width="18.5546875" style="1008" customWidth="1"/>
    <col min="12806" max="12806" width="21.33203125" style="1008" customWidth="1"/>
    <col min="12807" max="12809" width="0" style="1008" hidden="1" customWidth="1"/>
    <col min="12810" max="12810" width="20" style="1008" customWidth="1"/>
    <col min="12811" max="12812" width="0" style="1008" hidden="1" customWidth="1"/>
    <col min="12813" max="12813" width="23.5546875" style="1008" customWidth="1"/>
    <col min="12814" max="12814" width="2.6640625" style="1008" customWidth="1"/>
    <col min="12815" max="12834" width="0" style="1008" hidden="1" customWidth="1"/>
    <col min="12835" max="13056" width="11.44140625" style="1008"/>
    <col min="13057" max="13057" width="13.5546875" style="1008" customWidth="1"/>
    <col min="13058" max="13058" width="6.6640625" style="1008" customWidth="1"/>
    <col min="13059" max="13059" width="49.88671875" style="1008" customWidth="1"/>
    <col min="13060" max="13060" width="20.6640625" style="1008" customWidth="1"/>
    <col min="13061" max="13061" width="18.5546875" style="1008" customWidth="1"/>
    <col min="13062" max="13062" width="21.33203125" style="1008" customWidth="1"/>
    <col min="13063" max="13065" width="0" style="1008" hidden="1" customWidth="1"/>
    <col min="13066" max="13066" width="20" style="1008" customWidth="1"/>
    <col min="13067" max="13068" width="0" style="1008" hidden="1" customWidth="1"/>
    <col min="13069" max="13069" width="23.5546875" style="1008" customWidth="1"/>
    <col min="13070" max="13070" width="2.6640625" style="1008" customWidth="1"/>
    <col min="13071" max="13090" width="0" style="1008" hidden="1" customWidth="1"/>
    <col min="13091" max="13312" width="11.44140625" style="1008"/>
    <col min="13313" max="13313" width="13.5546875" style="1008" customWidth="1"/>
    <col min="13314" max="13314" width="6.6640625" style="1008" customWidth="1"/>
    <col min="13315" max="13315" width="49.88671875" style="1008" customWidth="1"/>
    <col min="13316" max="13316" width="20.6640625" style="1008" customWidth="1"/>
    <col min="13317" max="13317" width="18.5546875" style="1008" customWidth="1"/>
    <col min="13318" max="13318" width="21.33203125" style="1008" customWidth="1"/>
    <col min="13319" max="13321" width="0" style="1008" hidden="1" customWidth="1"/>
    <col min="13322" max="13322" width="20" style="1008" customWidth="1"/>
    <col min="13323" max="13324" width="0" style="1008" hidden="1" customWidth="1"/>
    <col min="13325" max="13325" width="23.5546875" style="1008" customWidth="1"/>
    <col min="13326" max="13326" width="2.6640625" style="1008" customWidth="1"/>
    <col min="13327" max="13346" width="0" style="1008" hidden="1" customWidth="1"/>
    <col min="13347" max="13568" width="11.44140625" style="1008"/>
    <col min="13569" max="13569" width="13.5546875" style="1008" customWidth="1"/>
    <col min="13570" max="13570" width="6.6640625" style="1008" customWidth="1"/>
    <col min="13571" max="13571" width="49.88671875" style="1008" customWidth="1"/>
    <col min="13572" max="13572" width="20.6640625" style="1008" customWidth="1"/>
    <col min="13573" max="13573" width="18.5546875" style="1008" customWidth="1"/>
    <col min="13574" max="13574" width="21.33203125" style="1008" customWidth="1"/>
    <col min="13575" max="13577" width="0" style="1008" hidden="1" customWidth="1"/>
    <col min="13578" max="13578" width="20" style="1008" customWidth="1"/>
    <col min="13579" max="13580" width="0" style="1008" hidden="1" customWidth="1"/>
    <col min="13581" max="13581" width="23.5546875" style="1008" customWidth="1"/>
    <col min="13582" max="13582" width="2.6640625" style="1008" customWidth="1"/>
    <col min="13583" max="13602" width="0" style="1008" hidden="1" customWidth="1"/>
    <col min="13603" max="13824" width="11.44140625" style="1008"/>
    <col min="13825" max="13825" width="13.5546875" style="1008" customWidth="1"/>
    <col min="13826" max="13826" width="6.6640625" style="1008" customWidth="1"/>
    <col min="13827" max="13827" width="49.88671875" style="1008" customWidth="1"/>
    <col min="13828" max="13828" width="20.6640625" style="1008" customWidth="1"/>
    <col min="13829" max="13829" width="18.5546875" style="1008" customWidth="1"/>
    <col min="13830" max="13830" width="21.33203125" style="1008" customWidth="1"/>
    <col min="13831" max="13833" width="0" style="1008" hidden="1" customWidth="1"/>
    <col min="13834" max="13834" width="20" style="1008" customWidth="1"/>
    <col min="13835" max="13836" width="0" style="1008" hidden="1" customWidth="1"/>
    <col min="13837" max="13837" width="23.5546875" style="1008" customWidth="1"/>
    <col min="13838" max="13838" width="2.6640625" style="1008" customWidth="1"/>
    <col min="13839" max="13858" width="0" style="1008" hidden="1" customWidth="1"/>
    <col min="13859" max="14080" width="11.44140625" style="1008"/>
    <col min="14081" max="14081" width="13.5546875" style="1008" customWidth="1"/>
    <col min="14082" max="14082" width="6.6640625" style="1008" customWidth="1"/>
    <col min="14083" max="14083" width="49.88671875" style="1008" customWidth="1"/>
    <col min="14084" max="14084" width="20.6640625" style="1008" customWidth="1"/>
    <col min="14085" max="14085" width="18.5546875" style="1008" customWidth="1"/>
    <col min="14086" max="14086" width="21.33203125" style="1008" customWidth="1"/>
    <col min="14087" max="14089" width="0" style="1008" hidden="1" customWidth="1"/>
    <col min="14090" max="14090" width="20" style="1008" customWidth="1"/>
    <col min="14091" max="14092" width="0" style="1008" hidden="1" customWidth="1"/>
    <col min="14093" max="14093" width="23.5546875" style="1008" customWidth="1"/>
    <col min="14094" max="14094" width="2.6640625" style="1008" customWidth="1"/>
    <col min="14095" max="14114" width="0" style="1008" hidden="1" customWidth="1"/>
    <col min="14115" max="14336" width="11.44140625" style="1008"/>
    <col min="14337" max="14337" width="13.5546875" style="1008" customWidth="1"/>
    <col min="14338" max="14338" width="6.6640625" style="1008" customWidth="1"/>
    <col min="14339" max="14339" width="49.88671875" style="1008" customWidth="1"/>
    <col min="14340" max="14340" width="20.6640625" style="1008" customWidth="1"/>
    <col min="14341" max="14341" width="18.5546875" style="1008" customWidth="1"/>
    <col min="14342" max="14342" width="21.33203125" style="1008" customWidth="1"/>
    <col min="14343" max="14345" width="0" style="1008" hidden="1" customWidth="1"/>
    <col min="14346" max="14346" width="20" style="1008" customWidth="1"/>
    <col min="14347" max="14348" width="0" style="1008" hidden="1" customWidth="1"/>
    <col min="14349" max="14349" width="23.5546875" style="1008" customWidth="1"/>
    <col min="14350" max="14350" width="2.6640625" style="1008" customWidth="1"/>
    <col min="14351" max="14370" width="0" style="1008" hidden="1" customWidth="1"/>
    <col min="14371" max="14592" width="11.44140625" style="1008"/>
    <col min="14593" max="14593" width="13.5546875" style="1008" customWidth="1"/>
    <col min="14594" max="14594" width="6.6640625" style="1008" customWidth="1"/>
    <col min="14595" max="14595" width="49.88671875" style="1008" customWidth="1"/>
    <col min="14596" max="14596" width="20.6640625" style="1008" customWidth="1"/>
    <col min="14597" max="14597" width="18.5546875" style="1008" customWidth="1"/>
    <col min="14598" max="14598" width="21.33203125" style="1008" customWidth="1"/>
    <col min="14599" max="14601" width="0" style="1008" hidden="1" customWidth="1"/>
    <col min="14602" max="14602" width="20" style="1008" customWidth="1"/>
    <col min="14603" max="14604" width="0" style="1008" hidden="1" customWidth="1"/>
    <col min="14605" max="14605" width="23.5546875" style="1008" customWidth="1"/>
    <col min="14606" max="14606" width="2.6640625" style="1008" customWidth="1"/>
    <col min="14607" max="14626" width="0" style="1008" hidden="1" customWidth="1"/>
    <col min="14627" max="14848" width="11.44140625" style="1008"/>
    <col min="14849" max="14849" width="13.5546875" style="1008" customWidth="1"/>
    <col min="14850" max="14850" width="6.6640625" style="1008" customWidth="1"/>
    <col min="14851" max="14851" width="49.88671875" style="1008" customWidth="1"/>
    <col min="14852" max="14852" width="20.6640625" style="1008" customWidth="1"/>
    <col min="14853" max="14853" width="18.5546875" style="1008" customWidth="1"/>
    <col min="14854" max="14854" width="21.33203125" style="1008" customWidth="1"/>
    <col min="14855" max="14857" width="0" style="1008" hidden="1" customWidth="1"/>
    <col min="14858" max="14858" width="20" style="1008" customWidth="1"/>
    <col min="14859" max="14860" width="0" style="1008" hidden="1" customWidth="1"/>
    <col min="14861" max="14861" width="23.5546875" style="1008" customWidth="1"/>
    <col min="14862" max="14862" width="2.6640625" style="1008" customWidth="1"/>
    <col min="14863" max="14882" width="0" style="1008" hidden="1" customWidth="1"/>
    <col min="14883" max="15104" width="11.44140625" style="1008"/>
    <col min="15105" max="15105" width="13.5546875" style="1008" customWidth="1"/>
    <col min="15106" max="15106" width="6.6640625" style="1008" customWidth="1"/>
    <col min="15107" max="15107" width="49.88671875" style="1008" customWidth="1"/>
    <col min="15108" max="15108" width="20.6640625" style="1008" customWidth="1"/>
    <col min="15109" max="15109" width="18.5546875" style="1008" customWidth="1"/>
    <col min="15110" max="15110" width="21.33203125" style="1008" customWidth="1"/>
    <col min="15111" max="15113" width="0" style="1008" hidden="1" customWidth="1"/>
    <col min="15114" max="15114" width="20" style="1008" customWidth="1"/>
    <col min="15115" max="15116" width="0" style="1008" hidden="1" customWidth="1"/>
    <col min="15117" max="15117" width="23.5546875" style="1008" customWidth="1"/>
    <col min="15118" max="15118" width="2.6640625" style="1008" customWidth="1"/>
    <col min="15119" max="15138" width="0" style="1008" hidden="1" customWidth="1"/>
    <col min="15139" max="15360" width="11.44140625" style="1008"/>
    <col min="15361" max="15361" width="13.5546875" style="1008" customWidth="1"/>
    <col min="15362" max="15362" width="6.6640625" style="1008" customWidth="1"/>
    <col min="15363" max="15363" width="49.88671875" style="1008" customWidth="1"/>
    <col min="15364" max="15364" width="20.6640625" style="1008" customWidth="1"/>
    <col min="15365" max="15365" width="18.5546875" style="1008" customWidth="1"/>
    <col min="15366" max="15366" width="21.33203125" style="1008" customWidth="1"/>
    <col min="15367" max="15369" width="0" style="1008" hidden="1" customWidth="1"/>
    <col min="15370" max="15370" width="20" style="1008" customWidth="1"/>
    <col min="15371" max="15372" width="0" style="1008" hidden="1" customWidth="1"/>
    <col min="15373" max="15373" width="23.5546875" style="1008" customWidth="1"/>
    <col min="15374" max="15374" width="2.6640625" style="1008" customWidth="1"/>
    <col min="15375" max="15394" width="0" style="1008" hidden="1" customWidth="1"/>
    <col min="15395" max="15616" width="11.44140625" style="1008"/>
    <col min="15617" max="15617" width="13.5546875" style="1008" customWidth="1"/>
    <col min="15618" max="15618" width="6.6640625" style="1008" customWidth="1"/>
    <col min="15619" max="15619" width="49.88671875" style="1008" customWidth="1"/>
    <col min="15620" max="15620" width="20.6640625" style="1008" customWidth="1"/>
    <col min="15621" max="15621" width="18.5546875" style="1008" customWidth="1"/>
    <col min="15622" max="15622" width="21.33203125" style="1008" customWidth="1"/>
    <col min="15623" max="15625" width="0" style="1008" hidden="1" customWidth="1"/>
    <col min="15626" max="15626" width="20" style="1008" customWidth="1"/>
    <col min="15627" max="15628" width="0" style="1008" hidden="1" customWidth="1"/>
    <col min="15629" max="15629" width="23.5546875" style="1008" customWidth="1"/>
    <col min="15630" max="15630" width="2.6640625" style="1008" customWidth="1"/>
    <col min="15631" max="15650" width="0" style="1008" hidden="1" customWidth="1"/>
    <col min="15651" max="15872" width="11.44140625" style="1008"/>
    <col min="15873" max="15873" width="13.5546875" style="1008" customWidth="1"/>
    <col min="15874" max="15874" width="6.6640625" style="1008" customWidth="1"/>
    <col min="15875" max="15875" width="49.88671875" style="1008" customWidth="1"/>
    <col min="15876" max="15876" width="20.6640625" style="1008" customWidth="1"/>
    <col min="15877" max="15877" width="18.5546875" style="1008" customWidth="1"/>
    <col min="15878" max="15878" width="21.33203125" style="1008" customWidth="1"/>
    <col min="15879" max="15881" width="0" style="1008" hidden="1" customWidth="1"/>
    <col min="15882" max="15882" width="20" style="1008" customWidth="1"/>
    <col min="15883" max="15884" width="0" style="1008" hidden="1" customWidth="1"/>
    <col min="15885" max="15885" width="23.5546875" style="1008" customWidth="1"/>
    <col min="15886" max="15886" width="2.6640625" style="1008" customWidth="1"/>
    <col min="15887" max="15906" width="0" style="1008" hidden="1" customWidth="1"/>
    <col min="15907" max="16128" width="11.44140625" style="1008"/>
    <col min="16129" max="16129" width="13.5546875" style="1008" customWidth="1"/>
    <col min="16130" max="16130" width="6.6640625" style="1008" customWidth="1"/>
    <col min="16131" max="16131" width="49.88671875" style="1008" customWidth="1"/>
    <col min="16132" max="16132" width="20.6640625" style="1008" customWidth="1"/>
    <col min="16133" max="16133" width="18.5546875" style="1008" customWidth="1"/>
    <col min="16134" max="16134" width="21.33203125" style="1008" customWidth="1"/>
    <col min="16135" max="16137" width="0" style="1008" hidden="1" customWidth="1"/>
    <col min="16138" max="16138" width="20" style="1008" customWidth="1"/>
    <col min="16139" max="16140" width="0" style="1008" hidden="1" customWidth="1"/>
    <col min="16141" max="16141" width="23.5546875" style="1008" customWidth="1"/>
    <col min="16142" max="16142" width="2.6640625" style="1008" customWidth="1"/>
    <col min="16143" max="16162" width="0" style="1008" hidden="1" customWidth="1"/>
    <col min="16163" max="16384" width="11.44140625" style="1008"/>
  </cols>
  <sheetData>
    <row r="1" spans="1:15" ht="15" thickBot="1" x14ac:dyDescent="0.35"/>
    <row r="2" spans="1:15" x14ac:dyDescent="0.3">
      <c r="A2" s="1099"/>
      <c r="B2" s="1021"/>
      <c r="C2" s="1021"/>
      <c r="D2" s="1021"/>
      <c r="E2" s="1120"/>
      <c r="F2" s="1023"/>
      <c r="G2" s="1023"/>
      <c r="H2" s="1023"/>
      <c r="I2" s="1023"/>
      <c r="J2" s="1023"/>
      <c r="K2" s="1023"/>
      <c r="L2" s="1023"/>
      <c r="M2" s="1024"/>
    </row>
    <row r="3" spans="1:15" x14ac:dyDescent="0.3">
      <c r="A3" s="2022" t="s">
        <v>1</v>
      </c>
      <c r="B3" s="2023"/>
      <c r="C3" s="2023"/>
      <c r="D3" s="2023"/>
      <c r="E3" s="2023"/>
      <c r="F3" s="2023"/>
      <c r="G3" s="2023"/>
      <c r="H3" s="2023"/>
      <c r="I3" s="2023"/>
      <c r="J3" s="2023"/>
      <c r="K3" s="2023"/>
      <c r="L3" s="2023"/>
      <c r="M3" s="2024"/>
    </row>
    <row r="4" spans="1:15" x14ac:dyDescent="0.3">
      <c r="A4" s="2022" t="s">
        <v>203</v>
      </c>
      <c r="B4" s="2023"/>
      <c r="C4" s="2023"/>
      <c r="D4" s="2023"/>
      <c r="E4" s="2023"/>
      <c r="F4" s="2023"/>
      <c r="G4" s="2023"/>
      <c r="H4" s="2023"/>
      <c r="I4" s="2023"/>
      <c r="J4" s="2023"/>
      <c r="K4" s="2023"/>
      <c r="L4" s="2023"/>
      <c r="M4" s="2024"/>
    </row>
    <row r="5" spans="1:15" ht="6" customHeight="1" x14ac:dyDescent="0.3">
      <c r="A5" s="1011"/>
      <c r="M5" s="1012"/>
    </row>
    <row r="6" spans="1:15" x14ac:dyDescent="0.3">
      <c r="A6" s="1013" t="s">
        <v>0</v>
      </c>
      <c r="M6" s="1012"/>
    </row>
    <row r="7" spans="1:15" ht="3" customHeight="1" x14ac:dyDescent="0.3">
      <c r="A7" s="1011"/>
      <c r="M7" s="1014"/>
    </row>
    <row r="8" spans="1:15" x14ac:dyDescent="0.3">
      <c r="A8" s="1011" t="s">
        <v>3</v>
      </c>
      <c r="C8" s="1008" t="s">
        <v>4</v>
      </c>
      <c r="F8" s="1010" t="s">
        <v>117</v>
      </c>
      <c r="J8" s="1010" t="s">
        <v>263</v>
      </c>
      <c r="K8" s="1008"/>
      <c r="M8" s="1012" t="s">
        <v>204</v>
      </c>
    </row>
    <row r="9" spans="1:15" ht="6" customHeight="1" thickBot="1" x14ac:dyDescent="0.35">
      <c r="A9" s="1015"/>
      <c r="B9" s="1016"/>
      <c r="C9" s="1016"/>
      <c r="D9" s="1016"/>
      <c r="E9" s="1121"/>
      <c r="F9" s="1018"/>
      <c r="G9" s="1018"/>
      <c r="H9" s="1018"/>
      <c r="I9" s="1018"/>
      <c r="J9" s="1018"/>
      <c r="K9" s="1018"/>
      <c r="L9" s="1018"/>
      <c r="M9" s="1019"/>
    </row>
    <row r="10" spans="1:15" ht="15" thickBot="1" x14ac:dyDescent="0.35">
      <c r="A10" s="2102"/>
      <c r="B10" s="2103"/>
      <c r="C10" s="2103"/>
      <c r="D10" s="2103"/>
      <c r="E10" s="2103"/>
      <c r="F10" s="2103"/>
      <c r="G10" s="2103"/>
      <c r="H10" s="2103"/>
      <c r="I10" s="2103"/>
      <c r="J10" s="2103"/>
      <c r="K10" s="2103"/>
      <c r="L10" s="2103"/>
      <c r="M10" s="2104"/>
    </row>
    <row r="11" spans="1:15" ht="66.75" customHeight="1" thickBot="1" x14ac:dyDescent="0.35">
      <c r="A11" s="1122" t="s">
        <v>205</v>
      </c>
      <c r="B11" s="1123"/>
      <c r="C11" s="1123" t="s">
        <v>206</v>
      </c>
      <c r="D11" s="1124" t="s">
        <v>207</v>
      </c>
      <c r="E11" s="1125" t="s">
        <v>208</v>
      </c>
      <c r="F11" s="1124" t="s">
        <v>209</v>
      </c>
      <c r="G11" s="1124"/>
      <c r="H11" s="1124"/>
      <c r="I11" s="1124"/>
      <c r="J11" s="1124" t="s">
        <v>210</v>
      </c>
      <c r="K11" s="1124" t="s">
        <v>211</v>
      </c>
      <c r="L11" s="1124" t="s">
        <v>212</v>
      </c>
      <c r="M11" s="1126" t="s">
        <v>213</v>
      </c>
    </row>
    <row r="12" spans="1:15" ht="16.2" thickBot="1" x14ac:dyDescent="0.35">
      <c r="A12" s="1029" t="s">
        <v>13</v>
      </c>
      <c r="B12" s="1030"/>
      <c r="C12" s="1127" t="s">
        <v>14</v>
      </c>
      <c r="D12" s="1128">
        <f>+D13+D18+D43</f>
        <v>817218822.54999995</v>
      </c>
      <c r="E12" s="1129">
        <f>+E13+E18+E43</f>
        <v>2484136</v>
      </c>
      <c r="F12" s="1128">
        <f>+F15+F18+F43</f>
        <v>814734686.54999995</v>
      </c>
      <c r="G12" s="1130"/>
      <c r="H12" s="1130"/>
      <c r="I12" s="1130"/>
      <c r="J12" s="1128">
        <f>+J13+J18+J43</f>
        <v>601678322.75999999</v>
      </c>
      <c r="K12" s="1128">
        <f>+K13+K18+K43</f>
        <v>0</v>
      </c>
      <c r="L12" s="1128">
        <f>+L13+L18+L43</f>
        <v>0</v>
      </c>
      <c r="M12" s="1131">
        <f>+M13+M18+M43</f>
        <v>371383713</v>
      </c>
      <c r="O12" s="1132">
        <f>+M12/F12</f>
        <v>0.45583392867760064</v>
      </c>
    </row>
    <row r="13" spans="1:15" ht="15.6" x14ac:dyDescent="0.3">
      <c r="A13" s="1070">
        <v>1</v>
      </c>
      <c r="B13" s="1071"/>
      <c r="C13" s="1071" t="s">
        <v>15</v>
      </c>
      <c r="D13" s="1133">
        <f>+D14</f>
        <v>430924947</v>
      </c>
      <c r="E13" s="1134">
        <f>+E14</f>
        <v>2090836</v>
      </c>
      <c r="F13" s="1133">
        <f t="shared" ref="F13:F47" si="0">+D13-E13</f>
        <v>428834111</v>
      </c>
      <c r="G13" s="1135"/>
      <c r="H13" s="1133"/>
      <c r="I13" s="1133"/>
      <c r="J13" s="1136">
        <f>+J14</f>
        <v>339901932</v>
      </c>
      <c r="K13" s="1134"/>
      <c r="L13" s="1134"/>
      <c r="M13" s="1137">
        <f>+M14</f>
        <v>339901932</v>
      </c>
      <c r="O13" s="1132">
        <f t="shared" ref="O13:O46" si="1">+M13/F13</f>
        <v>0.79261869166000187</v>
      </c>
    </row>
    <row r="14" spans="1:15" ht="15.6" x14ac:dyDescent="0.3">
      <c r="A14" s="1040">
        <v>10</v>
      </c>
      <c r="B14" s="1041"/>
      <c r="C14" s="1041" t="s">
        <v>15</v>
      </c>
      <c r="D14" s="1084">
        <f>+D15</f>
        <v>430924947</v>
      </c>
      <c r="E14" s="1136">
        <f>+E15</f>
        <v>2090836</v>
      </c>
      <c r="F14" s="1084">
        <f t="shared" si="0"/>
        <v>428834111</v>
      </c>
      <c r="G14" s="1138"/>
      <c r="H14" s="1084"/>
      <c r="I14" s="1084"/>
      <c r="J14" s="1136">
        <f>+J15</f>
        <v>339901932</v>
      </c>
      <c r="K14" s="1136"/>
      <c r="L14" s="1136"/>
      <c r="M14" s="1139">
        <f>+M15</f>
        <v>339901932</v>
      </c>
      <c r="O14" s="1132">
        <f t="shared" si="1"/>
        <v>0.79261869166000187</v>
      </c>
    </row>
    <row r="15" spans="1:15" ht="15.6" x14ac:dyDescent="0.3">
      <c r="A15" s="1040">
        <v>102</v>
      </c>
      <c r="B15" s="1041"/>
      <c r="C15" s="1041" t="s">
        <v>34</v>
      </c>
      <c r="D15" s="1084">
        <f>+D16+D17</f>
        <v>430924947</v>
      </c>
      <c r="E15" s="1136">
        <f>+E16+E17</f>
        <v>2090836</v>
      </c>
      <c r="F15" s="1084">
        <f t="shared" si="0"/>
        <v>428834111</v>
      </c>
      <c r="G15" s="1138"/>
      <c r="H15" s="1084"/>
      <c r="I15" s="1084"/>
      <c r="J15" s="1139">
        <f>+J16+J17</f>
        <v>339901932</v>
      </c>
      <c r="K15" s="1136"/>
      <c r="L15" s="1136"/>
      <c r="M15" s="1139">
        <f>+M16+M17</f>
        <v>339901932</v>
      </c>
      <c r="O15" s="1132">
        <f t="shared" si="1"/>
        <v>0.79261869166000187</v>
      </c>
    </row>
    <row r="16" spans="1:15" ht="15.6" x14ac:dyDescent="0.3">
      <c r="A16" s="1040">
        <v>10212</v>
      </c>
      <c r="B16" s="1041">
        <v>20</v>
      </c>
      <c r="C16" s="1041" t="s">
        <v>35</v>
      </c>
      <c r="D16" s="1136">
        <v>424600358</v>
      </c>
      <c r="E16" s="1136">
        <v>0</v>
      </c>
      <c r="F16" s="1084">
        <f t="shared" si="0"/>
        <v>424600358</v>
      </c>
      <c r="G16" s="1138"/>
      <c r="H16" s="1084"/>
      <c r="I16" s="1084"/>
      <c r="J16" s="1136">
        <v>337600358</v>
      </c>
      <c r="K16" s="1136">
        <f>+K24+K33+K36</f>
        <v>0</v>
      </c>
      <c r="L16" s="1136">
        <f>+L24+L33+L36</f>
        <v>0</v>
      </c>
      <c r="M16" s="1139">
        <v>337600358</v>
      </c>
      <c r="O16" s="1132">
        <f t="shared" si="1"/>
        <v>0.79510144454470766</v>
      </c>
    </row>
    <row r="17" spans="1:15" ht="15.6" x14ac:dyDescent="0.3">
      <c r="A17" s="1040">
        <v>10214</v>
      </c>
      <c r="B17" s="1041">
        <v>20</v>
      </c>
      <c r="C17" s="1041" t="s">
        <v>36</v>
      </c>
      <c r="D17" s="1136">
        <v>6324589</v>
      </c>
      <c r="E17" s="1136">
        <f>1067700+1023136</f>
        <v>2090836</v>
      </c>
      <c r="F17" s="1136">
        <f>+D17-E17</f>
        <v>4233753</v>
      </c>
      <c r="G17" s="1136"/>
      <c r="H17" s="1136"/>
      <c r="I17" s="1136"/>
      <c r="J17" s="1136">
        <v>2301574</v>
      </c>
      <c r="K17" s="1136">
        <f>+K25+K34+K37</f>
        <v>0</v>
      </c>
      <c r="L17" s="1136">
        <f>+L25+L34+L37</f>
        <v>0</v>
      </c>
      <c r="M17" s="1139">
        <v>2301574</v>
      </c>
      <c r="O17" s="1132">
        <f t="shared" si="1"/>
        <v>0.54362500599350028</v>
      </c>
    </row>
    <row r="18" spans="1:15" ht="15.6" x14ac:dyDescent="0.3">
      <c r="A18" s="1040">
        <v>2</v>
      </c>
      <c r="B18" s="1041"/>
      <c r="C18" s="1041" t="s">
        <v>48</v>
      </c>
      <c r="D18" s="1084">
        <f>+D19</f>
        <v>36435455.549999997</v>
      </c>
      <c r="E18" s="1136">
        <f>+E19</f>
        <v>393300</v>
      </c>
      <c r="F18" s="1140">
        <f t="shared" si="0"/>
        <v>36042155.549999997</v>
      </c>
      <c r="G18" s="1138"/>
      <c r="H18" s="1084"/>
      <c r="I18" s="1084"/>
      <c r="J18" s="1136">
        <f>+J19</f>
        <v>31481781</v>
      </c>
      <c r="K18" s="1136"/>
      <c r="L18" s="1136"/>
      <c r="M18" s="1139">
        <f>+M19</f>
        <v>31481781</v>
      </c>
      <c r="O18" s="1132">
        <f t="shared" si="1"/>
        <v>0.87347109293522829</v>
      </c>
    </row>
    <row r="19" spans="1:15" ht="15.6" x14ac:dyDescent="0.3">
      <c r="A19" s="1040">
        <v>20</v>
      </c>
      <c r="B19" s="1041"/>
      <c r="C19" s="1041" t="s">
        <v>48</v>
      </c>
      <c r="D19" s="1084">
        <f>+D20</f>
        <v>36435455.549999997</v>
      </c>
      <c r="E19" s="1136">
        <f>+E20</f>
        <v>393300</v>
      </c>
      <c r="F19" s="1140">
        <f t="shared" si="0"/>
        <v>36042155.549999997</v>
      </c>
      <c r="G19" s="1138"/>
      <c r="H19" s="1084"/>
      <c r="I19" s="1084"/>
      <c r="J19" s="1136">
        <f>+J20</f>
        <v>31481781</v>
      </c>
      <c r="K19" s="1136"/>
      <c r="L19" s="1136"/>
      <c r="M19" s="1139">
        <f>+M20</f>
        <v>31481781</v>
      </c>
      <c r="O19" s="1132">
        <f t="shared" si="1"/>
        <v>0.87347109293522829</v>
      </c>
    </row>
    <row r="20" spans="1:15" ht="15.6" x14ac:dyDescent="0.3">
      <c r="A20" s="1040">
        <v>204</v>
      </c>
      <c r="B20" s="1041"/>
      <c r="C20" s="1041" t="s">
        <v>49</v>
      </c>
      <c r="D20" s="1084">
        <f>+D23+D25+D27+D37+D40+D21</f>
        <v>36435455.549999997</v>
      </c>
      <c r="E20" s="1136">
        <f>+E23+E25+E27+E37+E40+E21</f>
        <v>393300</v>
      </c>
      <c r="F20" s="1140">
        <f t="shared" si="0"/>
        <v>36042155.549999997</v>
      </c>
      <c r="G20" s="1138"/>
      <c r="H20" s="1084"/>
      <c r="I20" s="1084"/>
      <c r="J20" s="1136">
        <f>+J23+J25+J27+J37+J40+J21</f>
        <v>31481781</v>
      </c>
      <c r="K20" s="1084">
        <f>+K23+K25+K27+K37+K40</f>
        <v>0</v>
      </c>
      <c r="L20" s="1084">
        <f>+L23+L25+L27+L37+L40</f>
        <v>0</v>
      </c>
      <c r="M20" s="1139">
        <f>+M23+M25+M27+M37+M40+M21</f>
        <v>31481781</v>
      </c>
      <c r="O20" s="1132">
        <f t="shared" si="1"/>
        <v>0.87347109293522829</v>
      </c>
    </row>
    <row r="21" spans="1:15" ht="15.6" x14ac:dyDescent="0.3">
      <c r="A21" s="1040">
        <v>2045</v>
      </c>
      <c r="B21" s="1041"/>
      <c r="C21" s="1041" t="s">
        <v>52</v>
      </c>
      <c r="D21" s="1084">
        <f>+D22</f>
        <v>5</v>
      </c>
      <c r="E21" s="1136">
        <f>+E22</f>
        <v>0</v>
      </c>
      <c r="F21" s="1140">
        <f t="shared" si="0"/>
        <v>5</v>
      </c>
      <c r="G21" s="1138"/>
      <c r="H21" s="1084"/>
      <c r="I21" s="1084"/>
      <c r="J21" s="1136">
        <f>+J22</f>
        <v>0</v>
      </c>
      <c r="K21" s="1136"/>
      <c r="L21" s="1136"/>
      <c r="M21" s="1139">
        <f>+M22</f>
        <v>0</v>
      </c>
      <c r="O21" s="1132"/>
    </row>
    <row r="22" spans="1:15" ht="31.2" x14ac:dyDescent="0.3">
      <c r="A22" s="1040">
        <v>20456</v>
      </c>
      <c r="B22" s="1041">
        <v>20</v>
      </c>
      <c r="C22" s="1042" t="s">
        <v>148</v>
      </c>
      <c r="D22" s="1084">
        <v>5</v>
      </c>
      <c r="E22" s="1136">
        <v>0</v>
      </c>
      <c r="F22" s="1084">
        <f t="shared" si="0"/>
        <v>5</v>
      </c>
      <c r="G22" s="1138"/>
      <c r="H22" s="1084"/>
      <c r="I22" s="1084"/>
      <c r="J22" s="1136">
        <v>0</v>
      </c>
      <c r="K22" s="1136"/>
      <c r="L22" s="1136"/>
      <c r="M22" s="1139">
        <v>0</v>
      </c>
      <c r="O22" s="1132"/>
    </row>
    <row r="23" spans="1:15" ht="15.6" x14ac:dyDescent="0.3">
      <c r="A23" s="1040">
        <v>2046</v>
      </c>
      <c r="B23" s="1041"/>
      <c r="C23" s="1041" t="s">
        <v>58</v>
      </c>
      <c r="D23" s="1084">
        <f>+D24</f>
        <v>5734721</v>
      </c>
      <c r="E23" s="1136">
        <f>+E24</f>
        <v>393300</v>
      </c>
      <c r="F23" s="1140">
        <f t="shared" si="0"/>
        <v>5341421</v>
      </c>
      <c r="G23" s="1138"/>
      <c r="H23" s="1084"/>
      <c r="I23" s="1084"/>
      <c r="J23" s="1136">
        <f>+J24</f>
        <v>5341421</v>
      </c>
      <c r="K23" s="1136"/>
      <c r="L23" s="1136"/>
      <c r="M23" s="1139">
        <f>+M24</f>
        <v>5341421</v>
      </c>
      <c r="O23" s="1132"/>
    </row>
    <row r="24" spans="1:15" ht="15.6" x14ac:dyDescent="0.3">
      <c r="A24" s="1040">
        <v>20462</v>
      </c>
      <c r="B24" s="1041">
        <v>20</v>
      </c>
      <c r="C24" s="1041" t="s">
        <v>59</v>
      </c>
      <c r="D24" s="1084">
        <v>5734721</v>
      </c>
      <c r="E24" s="1136">
        <v>393300</v>
      </c>
      <c r="F24" s="1084">
        <f t="shared" si="0"/>
        <v>5341421</v>
      </c>
      <c r="G24" s="1138"/>
      <c r="H24" s="1084"/>
      <c r="I24" s="1084"/>
      <c r="J24" s="1136">
        <v>5341421</v>
      </c>
      <c r="K24" s="1136"/>
      <c r="L24" s="1136"/>
      <c r="M24" s="1139">
        <v>5341421</v>
      </c>
      <c r="O24" s="1132"/>
    </row>
    <row r="25" spans="1:15" ht="15.6" x14ac:dyDescent="0.3">
      <c r="A25" s="1040">
        <v>2047</v>
      </c>
      <c r="B25" s="1041"/>
      <c r="C25" s="1041" t="s">
        <v>61</v>
      </c>
      <c r="D25" s="1084">
        <f>+D26</f>
        <v>6795</v>
      </c>
      <c r="E25" s="1136">
        <f>+E26</f>
        <v>0</v>
      </c>
      <c r="F25" s="1140">
        <f t="shared" si="0"/>
        <v>6795</v>
      </c>
      <c r="G25" s="1138"/>
      <c r="H25" s="1084"/>
      <c r="I25" s="1084"/>
      <c r="J25" s="1136">
        <f>+J26</f>
        <v>0</v>
      </c>
      <c r="K25" s="1136"/>
      <c r="L25" s="1136"/>
      <c r="M25" s="1139">
        <f>+M26</f>
        <v>0</v>
      </c>
      <c r="O25" s="1132"/>
    </row>
    <row r="26" spans="1:15" ht="15.6" x14ac:dyDescent="0.3">
      <c r="A26" s="1040">
        <v>20476</v>
      </c>
      <c r="B26" s="1041">
        <v>20</v>
      </c>
      <c r="C26" s="1041" t="s">
        <v>62</v>
      </c>
      <c r="D26" s="1084">
        <v>6795</v>
      </c>
      <c r="E26" s="1136">
        <v>0</v>
      </c>
      <c r="F26" s="1084">
        <f>+D26-E26</f>
        <v>6795</v>
      </c>
      <c r="G26" s="1138"/>
      <c r="H26" s="1084"/>
      <c r="I26" s="1084"/>
      <c r="J26" s="1136">
        <v>0</v>
      </c>
      <c r="K26" s="1136"/>
      <c r="L26" s="1136"/>
      <c r="M26" s="1139">
        <v>0</v>
      </c>
      <c r="O26" s="1132"/>
    </row>
    <row r="27" spans="1:15" ht="15.6" x14ac:dyDescent="0.3">
      <c r="A27" s="1040">
        <v>2048</v>
      </c>
      <c r="B27" s="1041"/>
      <c r="C27" s="1041" t="s">
        <v>63</v>
      </c>
      <c r="D27" s="1084">
        <f>+D28+D29</f>
        <v>4595185</v>
      </c>
      <c r="E27" s="1136">
        <f>+E29</f>
        <v>0</v>
      </c>
      <c r="F27" s="1140">
        <f t="shared" si="0"/>
        <v>4595185</v>
      </c>
      <c r="G27" s="1138"/>
      <c r="H27" s="1084"/>
      <c r="I27" s="1084"/>
      <c r="J27" s="1136">
        <f>+J28+J29</f>
        <v>4595185</v>
      </c>
      <c r="K27" s="1136">
        <v>0</v>
      </c>
      <c r="L27" s="1136">
        <v>0</v>
      </c>
      <c r="M27" s="1139">
        <f>+M28+M29</f>
        <v>4595185</v>
      </c>
      <c r="O27" s="1132">
        <f t="shared" si="1"/>
        <v>1</v>
      </c>
    </row>
    <row r="28" spans="1:15" ht="15.6" x14ac:dyDescent="0.3">
      <c r="A28" s="1040">
        <v>20481</v>
      </c>
      <c r="B28" s="1041">
        <v>20</v>
      </c>
      <c r="C28" s="1041" t="s">
        <v>152</v>
      </c>
      <c r="D28" s="1084">
        <v>747770</v>
      </c>
      <c r="E28" s="1136">
        <f>+E29</f>
        <v>0</v>
      </c>
      <c r="F28" s="1084">
        <f>+D28-E28</f>
        <v>747770</v>
      </c>
      <c r="G28" s="1141"/>
      <c r="H28" s="1141"/>
      <c r="I28" s="1141"/>
      <c r="J28" s="1136">
        <v>747770</v>
      </c>
      <c r="K28" s="1136"/>
      <c r="L28" s="1136"/>
      <c r="M28" s="1139">
        <v>747770</v>
      </c>
      <c r="O28" s="1132"/>
    </row>
    <row r="29" spans="1:15" ht="15.6" x14ac:dyDescent="0.3">
      <c r="A29" s="1040">
        <v>20486</v>
      </c>
      <c r="B29" s="1041">
        <v>20</v>
      </c>
      <c r="C29" s="1041" t="s">
        <v>214</v>
      </c>
      <c r="D29" s="1084">
        <v>3847415</v>
      </c>
      <c r="E29" s="1136">
        <f>+E30</f>
        <v>0</v>
      </c>
      <c r="F29" s="1084">
        <f>+D29-E29</f>
        <v>3847415</v>
      </c>
      <c r="G29" s="1141"/>
      <c r="H29" s="1141"/>
      <c r="I29" s="1141"/>
      <c r="J29" s="1136">
        <v>3847415</v>
      </c>
      <c r="K29" s="1136"/>
      <c r="L29" s="1136"/>
      <c r="M29" s="1139">
        <v>3847415</v>
      </c>
      <c r="O29" s="1132">
        <f t="shared" si="1"/>
        <v>1</v>
      </c>
    </row>
    <row r="30" spans="1:15" ht="15.6" hidden="1" x14ac:dyDescent="0.3">
      <c r="A30" s="1040">
        <v>2048</v>
      </c>
      <c r="B30" s="1041">
        <v>20</v>
      </c>
      <c r="C30" s="1041" t="s">
        <v>63</v>
      </c>
      <c r="D30" s="1084">
        <v>6795</v>
      </c>
      <c r="E30" s="1136">
        <v>0</v>
      </c>
      <c r="F30" s="1084">
        <f>+D30-E30</f>
        <v>6795</v>
      </c>
      <c r="G30" s="1138"/>
      <c r="H30" s="1084"/>
      <c r="I30" s="1084"/>
      <c r="J30" s="1136">
        <f>+J35+J44+J46</f>
        <v>230294609.75999999</v>
      </c>
      <c r="K30" s="1136"/>
      <c r="L30" s="1136"/>
      <c r="M30" s="1139">
        <f>+M35+M44+M46</f>
        <v>0</v>
      </c>
      <c r="O30" s="1132">
        <f t="shared" si="1"/>
        <v>0</v>
      </c>
    </row>
    <row r="31" spans="1:15" ht="15.6" hidden="1" x14ac:dyDescent="0.3">
      <c r="A31" s="1040">
        <v>20482</v>
      </c>
      <c r="B31" s="1041">
        <v>20</v>
      </c>
      <c r="C31" s="1041" t="s">
        <v>153</v>
      </c>
      <c r="D31" s="1084">
        <v>0</v>
      </c>
      <c r="E31" s="1136">
        <v>0</v>
      </c>
      <c r="F31" s="1084">
        <f t="shared" si="0"/>
        <v>0</v>
      </c>
      <c r="G31" s="1138"/>
      <c r="H31" s="1138"/>
      <c r="I31" s="1084"/>
      <c r="J31" s="1136">
        <v>0</v>
      </c>
      <c r="K31" s="1136">
        <v>0</v>
      </c>
      <c r="L31" s="1136">
        <v>0</v>
      </c>
      <c r="M31" s="1139">
        <v>0</v>
      </c>
      <c r="O31" s="1132" t="e">
        <f t="shared" si="1"/>
        <v>#DIV/0!</v>
      </c>
    </row>
    <row r="32" spans="1:15" ht="15.6" hidden="1" x14ac:dyDescent="0.3">
      <c r="A32" s="1040">
        <v>20486</v>
      </c>
      <c r="B32" s="1041">
        <v>20</v>
      </c>
      <c r="C32" s="1041" t="s">
        <v>214</v>
      </c>
      <c r="D32" s="1084">
        <v>0</v>
      </c>
      <c r="E32" s="1136">
        <v>0</v>
      </c>
      <c r="F32" s="1084">
        <f t="shared" si="0"/>
        <v>0</v>
      </c>
      <c r="G32" s="1138"/>
      <c r="H32" s="1138"/>
      <c r="I32" s="1084"/>
      <c r="J32" s="1136">
        <v>0</v>
      </c>
      <c r="K32" s="1136">
        <v>0</v>
      </c>
      <c r="L32" s="1136">
        <v>0</v>
      </c>
      <c r="M32" s="1139">
        <v>0</v>
      </c>
      <c r="O32" s="1132" t="e">
        <f t="shared" si="1"/>
        <v>#DIV/0!</v>
      </c>
    </row>
    <row r="33" spans="1:15" ht="15.6" hidden="1" x14ac:dyDescent="0.3">
      <c r="A33" s="1040">
        <v>2049</v>
      </c>
      <c r="B33" s="1041">
        <v>20</v>
      </c>
      <c r="C33" s="1042" t="s">
        <v>65</v>
      </c>
      <c r="D33" s="1084">
        <v>0</v>
      </c>
      <c r="E33" s="1136">
        <v>0</v>
      </c>
      <c r="F33" s="1084">
        <f t="shared" si="0"/>
        <v>0</v>
      </c>
      <c r="G33" s="1138"/>
      <c r="H33" s="1138"/>
      <c r="I33" s="1084"/>
      <c r="J33" s="1136">
        <v>0</v>
      </c>
      <c r="K33" s="1136">
        <v>0</v>
      </c>
      <c r="L33" s="1136">
        <v>0</v>
      </c>
      <c r="M33" s="1139">
        <v>0</v>
      </c>
      <c r="O33" s="1132" t="e">
        <f t="shared" si="1"/>
        <v>#DIV/0!</v>
      </c>
    </row>
    <row r="34" spans="1:15" ht="15.6" hidden="1" x14ac:dyDescent="0.3">
      <c r="A34" s="1040">
        <v>204911</v>
      </c>
      <c r="B34" s="1041">
        <v>20</v>
      </c>
      <c r="C34" s="1042" t="s">
        <v>156</v>
      </c>
      <c r="D34" s="1084">
        <v>0</v>
      </c>
      <c r="E34" s="1136">
        <v>0</v>
      </c>
      <c r="F34" s="1084">
        <f t="shared" si="0"/>
        <v>0</v>
      </c>
      <c r="G34" s="1138"/>
      <c r="H34" s="1138"/>
      <c r="I34" s="1084"/>
      <c r="J34" s="1136">
        <v>0</v>
      </c>
      <c r="K34" s="1136">
        <v>0</v>
      </c>
      <c r="L34" s="1136">
        <v>0</v>
      </c>
      <c r="M34" s="1139">
        <v>0</v>
      </c>
      <c r="O34" s="1132" t="e">
        <f t="shared" si="1"/>
        <v>#DIV/0!</v>
      </c>
    </row>
    <row r="35" spans="1:15" ht="15.6" hidden="1" x14ac:dyDescent="0.3">
      <c r="A35" s="1040">
        <v>20410</v>
      </c>
      <c r="B35" s="1041">
        <v>20</v>
      </c>
      <c r="C35" s="1042" t="s">
        <v>158</v>
      </c>
      <c r="D35" s="1084">
        <v>0</v>
      </c>
      <c r="E35" s="1136">
        <v>0</v>
      </c>
      <c r="F35" s="1084">
        <f t="shared" si="0"/>
        <v>0</v>
      </c>
      <c r="G35" s="1138"/>
      <c r="H35" s="1138"/>
      <c r="I35" s="1084"/>
      <c r="J35" s="1136">
        <v>0</v>
      </c>
      <c r="K35" s="1136">
        <v>0</v>
      </c>
      <c r="L35" s="1136">
        <v>0</v>
      </c>
      <c r="M35" s="1139">
        <v>0</v>
      </c>
      <c r="O35" s="1132" t="e">
        <f t="shared" si="1"/>
        <v>#DIV/0!</v>
      </c>
    </row>
    <row r="36" spans="1:15" ht="15.6" hidden="1" x14ac:dyDescent="0.3">
      <c r="A36" s="1040">
        <v>204102</v>
      </c>
      <c r="B36" s="1041">
        <v>20</v>
      </c>
      <c r="C36" s="1042" t="s">
        <v>159</v>
      </c>
      <c r="D36" s="1084">
        <v>0</v>
      </c>
      <c r="E36" s="1136">
        <v>0</v>
      </c>
      <c r="F36" s="1084">
        <f t="shared" si="0"/>
        <v>0</v>
      </c>
      <c r="G36" s="1138"/>
      <c r="H36" s="1138"/>
      <c r="I36" s="1084"/>
      <c r="J36" s="1136">
        <v>0</v>
      </c>
      <c r="K36" s="1136">
        <v>0</v>
      </c>
      <c r="L36" s="1136">
        <v>0</v>
      </c>
      <c r="M36" s="1139">
        <v>0</v>
      </c>
      <c r="O36" s="1132" t="e">
        <f t="shared" si="1"/>
        <v>#DIV/0!</v>
      </c>
    </row>
    <row r="37" spans="1:15" ht="15.6" x14ac:dyDescent="0.3">
      <c r="A37" s="1040">
        <v>20411</v>
      </c>
      <c r="B37" s="1041"/>
      <c r="C37" s="1042" t="s">
        <v>160</v>
      </c>
      <c r="D37" s="1138">
        <f>+D39</f>
        <v>4553485</v>
      </c>
      <c r="E37" s="1136">
        <f>+E39</f>
        <v>0</v>
      </c>
      <c r="F37" s="1084">
        <f>+D37-E37</f>
        <v>4553485</v>
      </c>
      <c r="G37" s="1138"/>
      <c r="H37" s="1138"/>
      <c r="I37" s="1084"/>
      <c r="J37" s="1136">
        <f>+J39</f>
        <v>0</v>
      </c>
      <c r="K37" s="1136">
        <v>0</v>
      </c>
      <c r="L37" s="1136">
        <v>0</v>
      </c>
      <c r="M37" s="1139">
        <f>+M39</f>
        <v>0</v>
      </c>
      <c r="O37" s="1132">
        <f t="shared" si="1"/>
        <v>0</v>
      </c>
    </row>
    <row r="38" spans="1:15" ht="15.6" hidden="1" x14ac:dyDescent="0.3">
      <c r="A38" s="1040">
        <v>204111</v>
      </c>
      <c r="B38" s="1041">
        <v>20</v>
      </c>
      <c r="C38" s="1042" t="s">
        <v>161</v>
      </c>
      <c r="D38" s="1138">
        <v>0</v>
      </c>
      <c r="E38" s="1136">
        <v>0</v>
      </c>
      <c r="F38" s="1084">
        <f t="shared" si="0"/>
        <v>0</v>
      </c>
      <c r="G38" s="1138"/>
      <c r="H38" s="1138"/>
      <c r="I38" s="1084"/>
      <c r="J38" s="1136">
        <v>0</v>
      </c>
      <c r="K38" s="1136">
        <v>0</v>
      </c>
      <c r="L38" s="1136">
        <v>0</v>
      </c>
      <c r="M38" s="1139">
        <v>0</v>
      </c>
      <c r="O38" s="1132" t="e">
        <f t="shared" si="1"/>
        <v>#DIV/0!</v>
      </c>
    </row>
    <row r="39" spans="1:15" ht="15.6" x14ac:dyDescent="0.3">
      <c r="A39" s="1040">
        <v>204111</v>
      </c>
      <c r="B39" s="1041">
        <v>20</v>
      </c>
      <c r="C39" s="1042" t="s">
        <v>161</v>
      </c>
      <c r="D39" s="1138">
        <v>4553485</v>
      </c>
      <c r="E39" s="1136">
        <v>0</v>
      </c>
      <c r="F39" s="1084">
        <f t="shared" si="0"/>
        <v>4553485</v>
      </c>
      <c r="G39" s="1138"/>
      <c r="H39" s="1138"/>
      <c r="I39" s="1084"/>
      <c r="J39" s="1136">
        <v>0</v>
      </c>
      <c r="K39" s="1136"/>
      <c r="L39" s="1136"/>
      <c r="M39" s="1139">
        <v>0</v>
      </c>
      <c r="O39" s="1132">
        <f t="shared" si="1"/>
        <v>0</v>
      </c>
    </row>
    <row r="40" spans="1:15" ht="15.6" x14ac:dyDescent="0.3">
      <c r="A40" s="1040">
        <v>20441</v>
      </c>
      <c r="B40" s="1041"/>
      <c r="C40" s="1042" t="s">
        <v>70</v>
      </c>
      <c r="D40" s="1138">
        <f>+D41</f>
        <v>21545264.550000001</v>
      </c>
      <c r="E40" s="1136">
        <f>+E41</f>
        <v>0</v>
      </c>
      <c r="F40" s="1084">
        <f>+D40-E40</f>
        <v>21545264.550000001</v>
      </c>
      <c r="G40" s="1138"/>
      <c r="H40" s="1138"/>
      <c r="I40" s="1084"/>
      <c r="J40" s="1136">
        <f>+J41</f>
        <v>21545175</v>
      </c>
      <c r="K40" s="1136">
        <v>0</v>
      </c>
      <c r="L40" s="1136">
        <v>0</v>
      </c>
      <c r="M40" s="1139">
        <f>+M41</f>
        <v>21545175</v>
      </c>
      <c r="O40" s="1132">
        <f t="shared" si="1"/>
        <v>0.99999584363423377</v>
      </c>
    </row>
    <row r="41" spans="1:15" ht="15.6" x14ac:dyDescent="0.3">
      <c r="A41" s="1040">
        <v>2044113</v>
      </c>
      <c r="B41" s="1041">
        <v>20</v>
      </c>
      <c r="C41" s="1042" t="s">
        <v>70</v>
      </c>
      <c r="D41" s="1138">
        <v>21545264.550000001</v>
      </c>
      <c r="E41" s="1136">
        <v>0</v>
      </c>
      <c r="F41" s="1084">
        <f t="shared" si="0"/>
        <v>21545264.550000001</v>
      </c>
      <c r="G41" s="1138"/>
      <c r="H41" s="1138"/>
      <c r="I41" s="1084"/>
      <c r="J41" s="1136">
        <v>21545175</v>
      </c>
      <c r="K41" s="1136"/>
      <c r="L41" s="1136"/>
      <c r="M41" s="1139">
        <v>21545175</v>
      </c>
      <c r="O41" s="1132">
        <f t="shared" si="1"/>
        <v>0.99999584363423377</v>
      </c>
    </row>
    <row r="42" spans="1:15" ht="15.6" hidden="1" x14ac:dyDescent="0.3">
      <c r="A42" s="1040">
        <v>204215</v>
      </c>
      <c r="B42" s="1041">
        <v>20</v>
      </c>
      <c r="C42" s="1042" t="s">
        <v>165</v>
      </c>
      <c r="D42" s="1138">
        <v>0</v>
      </c>
      <c r="E42" s="1136">
        <v>0</v>
      </c>
      <c r="F42" s="1084">
        <f t="shared" si="0"/>
        <v>0</v>
      </c>
      <c r="G42" s="1138"/>
      <c r="H42" s="1138"/>
      <c r="I42" s="1084"/>
      <c r="J42" s="1136">
        <v>0</v>
      </c>
      <c r="K42" s="1136">
        <v>0</v>
      </c>
      <c r="L42" s="1136">
        <v>0</v>
      </c>
      <c r="M42" s="1139">
        <v>0</v>
      </c>
      <c r="O42" s="1132" t="e">
        <f t="shared" si="1"/>
        <v>#DIV/0!</v>
      </c>
    </row>
    <row r="43" spans="1:15" ht="15.6" x14ac:dyDescent="0.3">
      <c r="A43" s="1040">
        <v>3</v>
      </c>
      <c r="B43" s="1041"/>
      <c r="C43" s="1042" t="s">
        <v>71</v>
      </c>
      <c r="D43" s="1138">
        <f>+D44</f>
        <v>349858420</v>
      </c>
      <c r="E43" s="1136">
        <f>+E44</f>
        <v>0</v>
      </c>
      <c r="F43" s="1138">
        <f t="shared" si="0"/>
        <v>349858420</v>
      </c>
      <c r="G43" s="1138"/>
      <c r="H43" s="1138"/>
      <c r="I43" s="1084"/>
      <c r="J43" s="1136">
        <f>+J44</f>
        <v>230294609.75999999</v>
      </c>
      <c r="K43" s="1136">
        <v>0</v>
      </c>
      <c r="L43" s="1136">
        <v>0</v>
      </c>
      <c r="M43" s="1139">
        <f>+M44</f>
        <v>0</v>
      </c>
      <c r="O43" s="1132">
        <f t="shared" si="1"/>
        <v>0</v>
      </c>
    </row>
    <row r="44" spans="1:15" ht="15.6" x14ac:dyDescent="0.3">
      <c r="A44" s="1040">
        <v>36</v>
      </c>
      <c r="B44" s="1041"/>
      <c r="C44" s="1042" t="s">
        <v>72</v>
      </c>
      <c r="D44" s="1138">
        <f>+D45</f>
        <v>349858420</v>
      </c>
      <c r="E44" s="1136">
        <f>+E45</f>
        <v>0</v>
      </c>
      <c r="F44" s="1084">
        <f t="shared" si="0"/>
        <v>349858420</v>
      </c>
      <c r="G44" s="1138"/>
      <c r="H44" s="1138"/>
      <c r="I44" s="1084"/>
      <c r="J44" s="1136">
        <f>+J45</f>
        <v>230294609.75999999</v>
      </c>
      <c r="K44" s="1136">
        <v>0</v>
      </c>
      <c r="L44" s="1136">
        <v>0</v>
      </c>
      <c r="M44" s="1139">
        <f>+M45</f>
        <v>0</v>
      </c>
      <c r="O44" s="1132">
        <f t="shared" si="1"/>
        <v>0</v>
      </c>
    </row>
    <row r="45" spans="1:15" ht="15.6" x14ac:dyDescent="0.3">
      <c r="A45" s="1040">
        <v>361</v>
      </c>
      <c r="B45" s="1041"/>
      <c r="C45" s="1042" t="s">
        <v>73</v>
      </c>
      <c r="D45" s="1138">
        <f>+D46+D47</f>
        <v>349858420</v>
      </c>
      <c r="E45" s="1136">
        <f>+E46+E47</f>
        <v>0</v>
      </c>
      <c r="F45" s="1084">
        <f t="shared" si="0"/>
        <v>349858420</v>
      </c>
      <c r="G45" s="1138"/>
      <c r="H45" s="1138"/>
      <c r="I45" s="1084"/>
      <c r="J45" s="1136">
        <f>+J46+J47</f>
        <v>230294609.75999999</v>
      </c>
      <c r="K45" s="1136">
        <v>0</v>
      </c>
      <c r="L45" s="1136">
        <v>0</v>
      </c>
      <c r="M45" s="1139">
        <f>+M46+M47</f>
        <v>0</v>
      </c>
      <c r="O45" s="1132">
        <f t="shared" si="1"/>
        <v>0</v>
      </c>
    </row>
    <row r="46" spans="1:15" ht="15.6" x14ac:dyDescent="0.3">
      <c r="A46" s="1040">
        <v>36112</v>
      </c>
      <c r="B46" s="1041">
        <v>10</v>
      </c>
      <c r="C46" s="1042" t="s">
        <v>170</v>
      </c>
      <c r="D46" s="1138">
        <v>1294836</v>
      </c>
      <c r="E46" s="1136">
        <v>0</v>
      </c>
      <c r="F46" s="1084">
        <f t="shared" si="0"/>
        <v>1294836</v>
      </c>
      <c r="G46" s="1138"/>
      <c r="H46" s="1138"/>
      <c r="I46" s="1084"/>
      <c r="J46" s="1136">
        <v>0</v>
      </c>
      <c r="K46" s="1136"/>
      <c r="L46" s="1136"/>
      <c r="M46" s="1139">
        <v>0</v>
      </c>
      <c r="O46" s="1132">
        <f t="shared" si="1"/>
        <v>0</v>
      </c>
    </row>
    <row r="47" spans="1:15" ht="21" customHeight="1" thickBot="1" x14ac:dyDescent="0.35">
      <c r="A47" s="1040">
        <v>36112</v>
      </c>
      <c r="B47" s="1041">
        <v>20</v>
      </c>
      <c r="C47" s="1042" t="s">
        <v>170</v>
      </c>
      <c r="D47" s="1138">
        <v>348563584</v>
      </c>
      <c r="E47" s="1136">
        <v>0</v>
      </c>
      <c r="F47" s="1084">
        <f t="shared" si="0"/>
        <v>348563584</v>
      </c>
      <c r="G47" s="1138"/>
      <c r="H47" s="1138"/>
      <c r="I47" s="1084"/>
      <c r="J47" s="1136">
        <v>230294609.75999999</v>
      </c>
      <c r="K47" s="1136"/>
      <c r="L47" s="1136"/>
      <c r="M47" s="1139">
        <v>0</v>
      </c>
      <c r="O47" s="1132"/>
    </row>
    <row r="48" spans="1:15" ht="16.2" thickBot="1" x14ac:dyDescent="0.35">
      <c r="A48" s="1142" t="s">
        <v>75</v>
      </c>
      <c r="B48" s="1086"/>
      <c r="C48" s="1087" t="s">
        <v>76</v>
      </c>
      <c r="D48" s="1143">
        <f>+D49+D68+D71+D76</f>
        <v>11880326999.389999</v>
      </c>
      <c r="E48" s="1144">
        <f>+E49+E68+E71+E76</f>
        <v>2257796</v>
      </c>
      <c r="F48" s="1143">
        <f>+D48-E48</f>
        <v>11878069203.389999</v>
      </c>
      <c r="G48" s="1143"/>
      <c r="H48" s="1143"/>
      <c r="I48" s="1032"/>
      <c r="J48" s="1144">
        <f>+J49+J68+J71+J76</f>
        <v>10001602202.389999</v>
      </c>
      <c r="K48" s="1144">
        <f>+K49+K68+K71+K76</f>
        <v>0</v>
      </c>
      <c r="L48" s="1144">
        <f>+L49+L68+L71+L76</f>
        <v>0</v>
      </c>
      <c r="M48" s="1145">
        <f>+M49+M68+M71+M76</f>
        <v>10001602202.389999</v>
      </c>
      <c r="O48" s="1132">
        <f t="shared" ref="O48:O54" si="2">+M48/F48</f>
        <v>0.84202255696031336</v>
      </c>
    </row>
    <row r="49" spans="1:15" ht="34.5" customHeight="1" x14ac:dyDescent="0.3">
      <c r="A49" s="1035">
        <v>113</v>
      </c>
      <c r="B49" s="1036"/>
      <c r="C49" s="1037" t="s">
        <v>77</v>
      </c>
      <c r="D49" s="1146">
        <f>+D53+D55</f>
        <v>747261599</v>
      </c>
      <c r="E49" s="1147">
        <f>+E53+E55</f>
        <v>0</v>
      </c>
      <c r="F49" s="1077">
        <f>+D49-E49</f>
        <v>747261599</v>
      </c>
      <c r="G49" s="1146"/>
      <c r="H49" s="1146"/>
      <c r="I49" s="1077"/>
      <c r="J49" s="1147">
        <f>+J53+J55</f>
        <v>718234769</v>
      </c>
      <c r="K49" s="1147">
        <v>0</v>
      </c>
      <c r="L49" s="1147">
        <v>0</v>
      </c>
      <c r="M49" s="1148">
        <f>+M53+M55</f>
        <v>718234769</v>
      </c>
      <c r="O49" s="1132">
        <f t="shared" si="2"/>
        <v>0.96115573175599511</v>
      </c>
    </row>
    <row r="50" spans="1:15" ht="57.75" hidden="1" customHeight="1" x14ac:dyDescent="0.3">
      <c r="A50" s="1040">
        <v>113601</v>
      </c>
      <c r="B50" s="1041">
        <v>11</v>
      </c>
      <c r="C50" s="1042" t="s">
        <v>85</v>
      </c>
      <c r="D50" s="1138">
        <v>0</v>
      </c>
      <c r="E50" s="1136">
        <v>0</v>
      </c>
      <c r="F50" s="1084">
        <f>+D50-E50</f>
        <v>0</v>
      </c>
      <c r="G50" s="1138"/>
      <c r="H50" s="1138"/>
      <c r="I50" s="1084"/>
      <c r="J50" s="1136">
        <v>0</v>
      </c>
      <c r="K50" s="1136">
        <v>0</v>
      </c>
      <c r="L50" s="1136">
        <v>0</v>
      </c>
      <c r="M50" s="1139">
        <v>0</v>
      </c>
      <c r="O50" s="1132" t="e">
        <f t="shared" si="2"/>
        <v>#DIV/0!</v>
      </c>
    </row>
    <row r="51" spans="1:15" ht="57.75" hidden="1" customHeight="1" x14ac:dyDescent="0.3">
      <c r="A51" s="1040">
        <v>113601</v>
      </c>
      <c r="B51" s="1041">
        <v>21</v>
      </c>
      <c r="C51" s="1042" t="s">
        <v>85</v>
      </c>
      <c r="D51" s="1138">
        <v>0</v>
      </c>
      <c r="E51" s="1136"/>
      <c r="F51" s="1084"/>
      <c r="G51" s="1138"/>
      <c r="H51" s="1138"/>
      <c r="I51" s="1084"/>
      <c r="J51" s="1136">
        <v>0</v>
      </c>
      <c r="K51" s="1136"/>
      <c r="L51" s="1136"/>
      <c r="M51" s="1139">
        <v>0</v>
      </c>
      <c r="O51" s="1132" t="e">
        <f t="shared" si="2"/>
        <v>#DIV/0!</v>
      </c>
    </row>
    <row r="52" spans="1:15" ht="57.75" hidden="1" customHeight="1" x14ac:dyDescent="0.3">
      <c r="A52" s="1040">
        <v>1136016</v>
      </c>
      <c r="B52" s="1041">
        <v>10</v>
      </c>
      <c r="C52" s="1042" t="s">
        <v>215</v>
      </c>
      <c r="D52" s="1138">
        <v>0</v>
      </c>
      <c r="E52" s="1136">
        <v>0</v>
      </c>
      <c r="F52" s="1084">
        <f>+D52-E52</f>
        <v>0</v>
      </c>
      <c r="G52" s="1138"/>
      <c r="H52" s="1138"/>
      <c r="I52" s="1084"/>
      <c r="J52" s="1136">
        <v>0</v>
      </c>
      <c r="K52" s="1136">
        <v>0</v>
      </c>
      <c r="L52" s="1136">
        <v>0</v>
      </c>
      <c r="M52" s="1139">
        <v>0</v>
      </c>
      <c r="O52" s="1132" t="e">
        <f t="shared" si="2"/>
        <v>#DIV/0!</v>
      </c>
    </row>
    <row r="53" spans="1:15" ht="15" customHeight="1" x14ac:dyDescent="0.3">
      <c r="A53" s="1040">
        <v>113605</v>
      </c>
      <c r="B53" s="1041"/>
      <c r="C53" s="1042" t="s">
        <v>216</v>
      </c>
      <c r="D53" s="1138">
        <f>+D54</f>
        <v>722611599</v>
      </c>
      <c r="E53" s="1136">
        <f>+E54</f>
        <v>0</v>
      </c>
      <c r="F53" s="1084">
        <f>+D53-E53</f>
        <v>722611599</v>
      </c>
      <c r="G53" s="1138"/>
      <c r="H53" s="1138"/>
      <c r="I53" s="1084"/>
      <c r="J53" s="1136">
        <f>+J54</f>
        <v>693584769</v>
      </c>
      <c r="K53" s="1136">
        <v>0</v>
      </c>
      <c r="L53" s="1136">
        <v>0</v>
      </c>
      <c r="M53" s="1139">
        <f>+M54</f>
        <v>693584769</v>
      </c>
      <c r="O53" s="1132">
        <f t="shared" si="2"/>
        <v>0.95983066139518192</v>
      </c>
    </row>
    <row r="54" spans="1:15" ht="45" customHeight="1" x14ac:dyDescent="0.3">
      <c r="A54" s="1040">
        <v>1136057</v>
      </c>
      <c r="B54" s="1041">
        <v>20</v>
      </c>
      <c r="C54" s="1042" t="s">
        <v>89</v>
      </c>
      <c r="D54" s="1138">
        <v>722611599</v>
      </c>
      <c r="E54" s="1136">
        <v>0</v>
      </c>
      <c r="F54" s="1084">
        <f>+D54-E54</f>
        <v>722611599</v>
      </c>
      <c r="G54" s="1138"/>
      <c r="H54" s="1138"/>
      <c r="I54" s="1084"/>
      <c r="J54" s="1136">
        <v>693584769</v>
      </c>
      <c r="K54" s="1136">
        <v>0</v>
      </c>
      <c r="L54" s="1136">
        <v>0</v>
      </c>
      <c r="M54" s="1139">
        <v>693584769</v>
      </c>
      <c r="O54" s="1132">
        <f t="shared" si="2"/>
        <v>0.95983066139518192</v>
      </c>
    </row>
    <row r="55" spans="1:15" ht="33" customHeight="1" x14ac:dyDescent="0.3">
      <c r="A55" s="1040">
        <v>113607</v>
      </c>
      <c r="B55" s="1041"/>
      <c r="C55" s="1042" t="s">
        <v>90</v>
      </c>
      <c r="D55" s="1138">
        <f>+D56</f>
        <v>24650000</v>
      </c>
      <c r="E55" s="1136">
        <f>+E56</f>
        <v>0</v>
      </c>
      <c r="F55" s="1084">
        <f>+D55-E55</f>
        <v>24650000</v>
      </c>
      <c r="G55" s="1138"/>
      <c r="H55" s="1138"/>
      <c r="I55" s="1084"/>
      <c r="J55" s="1136">
        <f>+J56</f>
        <v>24650000</v>
      </c>
      <c r="K55" s="1136">
        <v>0</v>
      </c>
      <c r="L55" s="1136">
        <v>0</v>
      </c>
      <c r="M55" s="1139">
        <f>+M56</f>
        <v>24650000</v>
      </c>
      <c r="O55" s="1132"/>
    </row>
    <row r="56" spans="1:15" ht="45" customHeight="1" thickBot="1" x14ac:dyDescent="0.35">
      <c r="A56" s="1048">
        <v>1136071</v>
      </c>
      <c r="B56" s="1049">
        <v>20</v>
      </c>
      <c r="C56" s="1050" t="s">
        <v>91</v>
      </c>
      <c r="D56" s="1149">
        <v>24650000</v>
      </c>
      <c r="E56" s="1150">
        <v>0</v>
      </c>
      <c r="F56" s="1088">
        <f>+D56-E56</f>
        <v>24650000</v>
      </c>
      <c r="G56" s="1149"/>
      <c r="H56" s="1149"/>
      <c r="I56" s="1088"/>
      <c r="J56" s="1150">
        <v>24650000</v>
      </c>
      <c r="K56" s="1150">
        <v>0</v>
      </c>
      <c r="L56" s="1150">
        <v>0</v>
      </c>
      <c r="M56" s="1151">
        <v>24650000</v>
      </c>
      <c r="O56" s="1132"/>
    </row>
    <row r="57" spans="1:15" ht="22.5" customHeight="1" x14ac:dyDescent="0.3">
      <c r="A57" s="1075"/>
      <c r="B57" s="1054"/>
      <c r="C57" s="1055"/>
      <c r="D57" s="1152"/>
      <c r="E57" s="1153"/>
      <c r="F57" s="1057"/>
      <c r="G57" s="1152"/>
      <c r="H57" s="1152"/>
      <c r="I57" s="1057"/>
      <c r="J57" s="1057"/>
      <c r="K57" s="1057"/>
      <c r="L57" s="1057"/>
      <c r="M57" s="1057"/>
      <c r="O57" s="1132"/>
    </row>
    <row r="58" spans="1:15" ht="12.75" customHeight="1" thickBot="1" x14ac:dyDescent="0.35">
      <c r="A58" s="1154"/>
      <c r="C58" s="1009"/>
      <c r="D58" s="1155"/>
      <c r="E58" s="1156"/>
      <c r="F58" s="1157"/>
      <c r="G58" s="1155"/>
      <c r="H58" s="1155"/>
      <c r="I58" s="1157"/>
      <c r="J58" s="1157"/>
      <c r="K58" s="1157"/>
      <c r="L58" s="1157"/>
      <c r="M58" s="1157"/>
      <c r="O58" s="1132"/>
    </row>
    <row r="59" spans="1:15" x14ac:dyDescent="0.3">
      <c r="A59" s="2025" t="s">
        <v>1</v>
      </c>
      <c r="B59" s="2026"/>
      <c r="C59" s="2026"/>
      <c r="D59" s="2026"/>
      <c r="E59" s="2026"/>
      <c r="F59" s="2026"/>
      <c r="G59" s="2026"/>
      <c r="H59" s="2026"/>
      <c r="I59" s="2026"/>
      <c r="J59" s="2026"/>
      <c r="K59" s="2026"/>
      <c r="L59" s="2026"/>
      <c r="M59" s="2027"/>
    </row>
    <row r="60" spans="1:15" x14ac:dyDescent="0.3">
      <c r="A60" s="2022" t="s">
        <v>203</v>
      </c>
      <c r="B60" s="2023"/>
      <c r="C60" s="2023"/>
      <c r="D60" s="2023"/>
      <c r="E60" s="2023"/>
      <c r="F60" s="2023"/>
      <c r="G60" s="2023"/>
      <c r="H60" s="2023"/>
      <c r="I60" s="2023"/>
      <c r="J60" s="2023"/>
      <c r="K60" s="2023"/>
      <c r="L60" s="2023"/>
      <c r="M60" s="2024"/>
    </row>
    <row r="61" spans="1:15" ht="3" customHeight="1" x14ac:dyDescent="0.3">
      <c r="A61" s="1011"/>
      <c r="M61" s="1012"/>
    </row>
    <row r="62" spans="1:15" ht="13.5" customHeight="1" x14ac:dyDescent="0.3">
      <c r="A62" s="1013" t="s">
        <v>0</v>
      </c>
      <c r="D62" s="1158"/>
      <c r="M62" s="1012"/>
    </row>
    <row r="63" spans="1:15" ht="2.25" customHeight="1" x14ac:dyDescent="0.3">
      <c r="A63" s="1011"/>
      <c r="M63" s="1014"/>
    </row>
    <row r="64" spans="1:15" ht="18.75" customHeight="1" x14ac:dyDescent="0.3">
      <c r="A64" s="1011" t="s">
        <v>3</v>
      </c>
      <c r="C64" s="1008" t="s">
        <v>4</v>
      </c>
      <c r="F64" s="1010" t="str">
        <f>F8</f>
        <v>MES:</v>
      </c>
      <c r="J64" s="1010" t="str">
        <f>J8</f>
        <v>SEPTIEMBRE</v>
      </c>
      <c r="K64" s="1008"/>
      <c r="M64" s="1012" t="str">
        <f>M8</f>
        <v>VIGENCIA: 2017</v>
      </c>
    </row>
    <row r="65" spans="1:16" ht="4.5" customHeight="1" thickBot="1" x14ac:dyDescent="0.35">
      <c r="A65" s="1015"/>
      <c r="B65" s="1016"/>
      <c r="C65" s="1016"/>
      <c r="D65" s="1016"/>
      <c r="E65" s="1121"/>
      <c r="F65" s="1018"/>
      <c r="G65" s="1018"/>
      <c r="H65" s="1018"/>
      <c r="I65" s="1018"/>
      <c r="J65" s="1018"/>
      <c r="K65" s="1018"/>
      <c r="L65" s="1018"/>
      <c r="M65" s="1019"/>
    </row>
    <row r="66" spans="1:16" ht="14.25" customHeight="1" thickBot="1" x14ac:dyDescent="0.35">
      <c r="A66" s="2105"/>
      <c r="B66" s="2106"/>
      <c r="C66" s="2106"/>
      <c r="D66" s="2106"/>
      <c r="E66" s="2106"/>
      <c r="F66" s="2106"/>
      <c r="G66" s="2106"/>
      <c r="H66" s="2106"/>
      <c r="I66" s="2106"/>
      <c r="J66" s="2106"/>
      <c r="K66" s="2106"/>
      <c r="L66" s="2106"/>
      <c r="M66" s="2107"/>
    </row>
    <row r="67" spans="1:16" ht="66.75" customHeight="1" thickBot="1" x14ac:dyDescent="0.35">
      <c r="A67" s="1122" t="s">
        <v>205</v>
      </c>
      <c r="B67" s="1123"/>
      <c r="C67" s="1123" t="s">
        <v>206</v>
      </c>
      <c r="D67" s="1124" t="s">
        <v>207</v>
      </c>
      <c r="E67" s="1125" t="s">
        <v>208</v>
      </c>
      <c r="F67" s="1124" t="s">
        <v>209</v>
      </c>
      <c r="G67" s="1124"/>
      <c r="H67" s="1124"/>
      <c r="I67" s="1124"/>
      <c r="J67" s="1124" t="s">
        <v>210</v>
      </c>
      <c r="K67" s="1124" t="s">
        <v>211</v>
      </c>
      <c r="L67" s="1124" t="s">
        <v>212</v>
      </c>
      <c r="M67" s="1126" t="s">
        <v>213</v>
      </c>
    </row>
    <row r="68" spans="1:16" s="1009" customFormat="1" ht="33" customHeight="1" x14ac:dyDescent="0.3">
      <c r="A68" s="1159">
        <v>223</v>
      </c>
      <c r="B68" s="1037"/>
      <c r="C68" s="1037" t="s">
        <v>92</v>
      </c>
      <c r="D68" s="1160">
        <f>+D69</f>
        <v>62818700.390000001</v>
      </c>
      <c r="E68" s="1147">
        <f>+E69</f>
        <v>0</v>
      </c>
      <c r="F68" s="1077">
        <f t="shared" ref="F68:F75" si="3">+D68-E68</f>
        <v>62818700.390000001</v>
      </c>
      <c r="G68" s="1160"/>
      <c r="H68" s="1160"/>
      <c r="I68" s="1161"/>
      <c r="J68" s="1077">
        <f>+J69</f>
        <v>62818700.390000001</v>
      </c>
      <c r="K68" s="1077"/>
      <c r="L68" s="1077"/>
      <c r="M68" s="1078">
        <f>+M69</f>
        <v>62818700.390000001</v>
      </c>
      <c r="O68" s="1132">
        <f t="shared" ref="O68:O75" si="4">+M68/F68</f>
        <v>1</v>
      </c>
    </row>
    <row r="69" spans="1:16" s="1009" customFormat="1" ht="23.25" customHeight="1" x14ac:dyDescent="0.3">
      <c r="A69" s="1162">
        <v>223600</v>
      </c>
      <c r="B69" s="1042"/>
      <c r="C69" s="1042" t="s">
        <v>78</v>
      </c>
      <c r="D69" s="1163">
        <f>+D70</f>
        <v>62818700.390000001</v>
      </c>
      <c r="E69" s="1136">
        <f>+E70</f>
        <v>0</v>
      </c>
      <c r="F69" s="1084">
        <f t="shared" si="3"/>
        <v>62818700.390000001</v>
      </c>
      <c r="G69" s="1163"/>
      <c r="H69" s="1163"/>
      <c r="I69" s="1164"/>
      <c r="J69" s="1084">
        <f>+J70</f>
        <v>62818700.390000001</v>
      </c>
      <c r="K69" s="1084"/>
      <c r="L69" s="1084"/>
      <c r="M69" s="1085">
        <f>+M70</f>
        <v>62818700.390000001</v>
      </c>
      <c r="O69" s="1132">
        <f t="shared" si="4"/>
        <v>1</v>
      </c>
    </row>
    <row r="70" spans="1:16" s="1009" customFormat="1" ht="62.25" customHeight="1" x14ac:dyDescent="0.3">
      <c r="A70" s="1162">
        <v>2236001</v>
      </c>
      <c r="B70" s="1042">
        <v>20</v>
      </c>
      <c r="C70" s="1042" t="s">
        <v>93</v>
      </c>
      <c r="D70" s="1163">
        <v>62818700.390000001</v>
      </c>
      <c r="E70" s="1136">
        <v>0</v>
      </c>
      <c r="F70" s="1084">
        <f t="shared" si="3"/>
        <v>62818700.390000001</v>
      </c>
      <c r="G70" s="1163"/>
      <c r="H70" s="1163"/>
      <c r="I70" s="1164"/>
      <c r="J70" s="1084">
        <v>62818700.390000001</v>
      </c>
      <c r="K70" s="1084"/>
      <c r="L70" s="1084"/>
      <c r="M70" s="1085">
        <v>62818700.390000001</v>
      </c>
      <c r="O70" s="1132">
        <f t="shared" si="4"/>
        <v>1</v>
      </c>
    </row>
    <row r="71" spans="1:16" s="1009" customFormat="1" ht="57.75" customHeight="1" x14ac:dyDescent="0.3">
      <c r="A71" s="1162">
        <v>520</v>
      </c>
      <c r="B71" s="1042"/>
      <c r="C71" s="1042" t="s">
        <v>94</v>
      </c>
      <c r="D71" s="1163">
        <f>+D72</f>
        <v>7376363628</v>
      </c>
      <c r="E71" s="1084">
        <f>+E72</f>
        <v>2257796</v>
      </c>
      <c r="F71" s="1163">
        <f t="shared" si="3"/>
        <v>7374105832</v>
      </c>
      <c r="G71" s="1163"/>
      <c r="H71" s="1163"/>
      <c r="I71" s="1164"/>
      <c r="J71" s="1084">
        <f>+J72</f>
        <v>5526665661</v>
      </c>
      <c r="K71" s="1084">
        <f>+K72</f>
        <v>0</v>
      </c>
      <c r="L71" s="1084">
        <f>+L72</f>
        <v>0</v>
      </c>
      <c r="M71" s="1085">
        <f>+M72</f>
        <v>5526665661</v>
      </c>
      <c r="O71" s="1132">
        <f t="shared" si="4"/>
        <v>0.74946926270260239</v>
      </c>
      <c r="P71" s="1165">
        <f>+M71-10384330698</f>
        <v>-4857665037</v>
      </c>
    </row>
    <row r="72" spans="1:16" s="1009" customFormat="1" ht="15.75" customHeight="1" x14ac:dyDescent="0.3">
      <c r="A72" s="1162">
        <v>520600</v>
      </c>
      <c r="B72" s="1042"/>
      <c r="C72" s="1042" t="s">
        <v>78</v>
      </c>
      <c r="D72" s="1163">
        <f>SUM(D73:D75)</f>
        <v>7376363628</v>
      </c>
      <c r="E72" s="1166">
        <f>SUM(E73:E75)</f>
        <v>2257796</v>
      </c>
      <c r="F72" s="1163">
        <f t="shared" si="3"/>
        <v>7374105832</v>
      </c>
      <c r="G72" s="1163"/>
      <c r="H72" s="1163"/>
      <c r="I72" s="1164"/>
      <c r="J72" s="1084">
        <f>SUM(J73:J75)</f>
        <v>5526665661</v>
      </c>
      <c r="K72" s="1084">
        <v>0</v>
      </c>
      <c r="L72" s="1084">
        <v>0</v>
      </c>
      <c r="M72" s="1085">
        <f>SUM(M73:M75)</f>
        <v>5526665661</v>
      </c>
      <c r="O72" s="1132">
        <f t="shared" si="4"/>
        <v>0.74946926270260239</v>
      </c>
    </row>
    <row r="73" spans="1:16" s="1009" customFormat="1" ht="32.25" customHeight="1" x14ac:dyDescent="0.3">
      <c r="A73" s="1162">
        <v>5206002</v>
      </c>
      <c r="B73" s="1042">
        <v>20</v>
      </c>
      <c r="C73" s="1042" t="s">
        <v>95</v>
      </c>
      <c r="D73" s="1163">
        <v>6785227530</v>
      </c>
      <c r="E73" s="1136">
        <v>0</v>
      </c>
      <c r="F73" s="1084">
        <f t="shared" si="3"/>
        <v>6785227530</v>
      </c>
      <c r="G73" s="1163"/>
      <c r="H73" s="1163"/>
      <c r="I73" s="1164"/>
      <c r="J73" s="1140">
        <v>4998388913</v>
      </c>
      <c r="K73" s="1140"/>
      <c r="L73" s="1140"/>
      <c r="M73" s="1167">
        <v>4998388913</v>
      </c>
      <c r="O73" s="1132">
        <f t="shared" si="4"/>
        <v>0.73665752414348296</v>
      </c>
    </row>
    <row r="74" spans="1:16" s="1009" customFormat="1" ht="45" customHeight="1" x14ac:dyDescent="0.3">
      <c r="A74" s="1162">
        <v>5206003</v>
      </c>
      <c r="B74" s="1042">
        <v>20</v>
      </c>
      <c r="C74" s="1042" t="s">
        <v>189</v>
      </c>
      <c r="D74" s="1163">
        <v>7609855</v>
      </c>
      <c r="E74" s="1136">
        <v>0</v>
      </c>
      <c r="F74" s="1084">
        <f t="shared" si="3"/>
        <v>7609855</v>
      </c>
      <c r="G74" s="1163"/>
      <c r="H74" s="1163"/>
      <c r="I74" s="1164"/>
      <c r="J74" s="1140">
        <v>7609432</v>
      </c>
      <c r="K74" s="1140"/>
      <c r="L74" s="1140"/>
      <c r="M74" s="1167">
        <v>7609432</v>
      </c>
      <c r="O74" s="1132">
        <f t="shared" si="4"/>
        <v>0.99994441418397595</v>
      </c>
    </row>
    <row r="75" spans="1:16" s="1009" customFormat="1" ht="35.25" customHeight="1" x14ac:dyDescent="0.3">
      <c r="A75" s="1162">
        <v>5206007</v>
      </c>
      <c r="B75" s="1042">
        <v>20</v>
      </c>
      <c r="C75" s="1042" t="s">
        <v>217</v>
      </c>
      <c r="D75" s="1163">
        <v>583526243</v>
      </c>
      <c r="E75" s="1136">
        <v>2257796</v>
      </c>
      <c r="F75" s="1084">
        <f t="shared" si="3"/>
        <v>581268447</v>
      </c>
      <c r="G75" s="1163"/>
      <c r="H75" s="1163"/>
      <c r="I75" s="1164"/>
      <c r="J75" s="1084">
        <v>520667316</v>
      </c>
      <c r="K75" s="1084"/>
      <c r="L75" s="1084"/>
      <c r="M75" s="1085">
        <v>520667316</v>
      </c>
      <c r="O75" s="1132">
        <f t="shared" si="4"/>
        <v>0.89574329844881462</v>
      </c>
    </row>
    <row r="76" spans="1:16" s="1009" customFormat="1" ht="45.75" customHeight="1" x14ac:dyDescent="0.3">
      <c r="A76" s="1159">
        <v>530</v>
      </c>
      <c r="B76" s="1037"/>
      <c r="C76" s="1037" t="s">
        <v>97</v>
      </c>
      <c r="D76" s="1160">
        <f>+D77</f>
        <v>3693883072</v>
      </c>
      <c r="E76" s="1168">
        <f>+E77</f>
        <v>0</v>
      </c>
      <c r="F76" s="1077">
        <f>+D76-E76</f>
        <v>3693883072</v>
      </c>
      <c r="G76" s="1160"/>
      <c r="H76" s="1160"/>
      <c r="I76" s="1161"/>
      <c r="J76" s="1168">
        <f>+J77</f>
        <v>3693883072</v>
      </c>
      <c r="K76" s="1168">
        <v>0</v>
      </c>
      <c r="L76" s="1168">
        <v>0</v>
      </c>
      <c r="M76" s="1169">
        <f>+M77</f>
        <v>3693883072</v>
      </c>
      <c r="O76" s="1132">
        <f>+M76/F76</f>
        <v>1</v>
      </c>
    </row>
    <row r="77" spans="1:16" s="1009" customFormat="1" ht="30" customHeight="1" x14ac:dyDescent="0.3">
      <c r="A77" s="1162">
        <v>530600</v>
      </c>
      <c r="B77" s="1042"/>
      <c r="C77" s="1042" t="s">
        <v>78</v>
      </c>
      <c r="D77" s="1163">
        <f>+D78</f>
        <v>3693883072</v>
      </c>
      <c r="E77" s="1166">
        <f>+E78</f>
        <v>0</v>
      </c>
      <c r="F77" s="1084">
        <f>+D77-E77</f>
        <v>3693883072</v>
      </c>
      <c r="G77" s="1163"/>
      <c r="H77" s="1163"/>
      <c r="I77" s="1164"/>
      <c r="J77" s="1168">
        <f>+J78</f>
        <v>3693883072</v>
      </c>
      <c r="K77" s="1168">
        <v>0</v>
      </c>
      <c r="L77" s="1168">
        <v>0</v>
      </c>
      <c r="M77" s="1169">
        <f>+M78</f>
        <v>3693883072</v>
      </c>
      <c r="O77" s="1132">
        <f>+M77/F77</f>
        <v>1</v>
      </c>
    </row>
    <row r="78" spans="1:16" s="1009" customFormat="1" ht="48.75" customHeight="1" thickBot="1" x14ac:dyDescent="0.35">
      <c r="A78" s="1170">
        <v>5306003</v>
      </c>
      <c r="B78" s="1081">
        <v>20</v>
      </c>
      <c r="C78" s="1081" t="s">
        <v>218</v>
      </c>
      <c r="D78" s="1171">
        <v>3693883072</v>
      </c>
      <c r="E78" s="1172">
        <v>0</v>
      </c>
      <c r="F78" s="1082">
        <f>+D78-E78</f>
        <v>3693883072</v>
      </c>
      <c r="G78" s="1171"/>
      <c r="H78" s="1171"/>
      <c r="I78" s="1173"/>
      <c r="J78" s="1168">
        <v>3693883072</v>
      </c>
      <c r="K78" s="1082"/>
      <c r="L78" s="1082"/>
      <c r="M78" s="1083">
        <v>3693883072</v>
      </c>
      <c r="O78" s="1132">
        <f>+M78/F78</f>
        <v>1</v>
      </c>
    </row>
    <row r="79" spans="1:16" ht="16.2" thickBot="1" x14ac:dyDescent="0.35">
      <c r="A79" s="2100" t="s">
        <v>219</v>
      </c>
      <c r="B79" s="2101"/>
      <c r="C79" s="2101"/>
      <c r="D79" s="1142">
        <f>+D12+D48</f>
        <v>12697545821.939999</v>
      </c>
      <c r="E79" s="1142">
        <f>+E12+E48</f>
        <v>4741932</v>
      </c>
      <c r="F79" s="1142">
        <f>+D79-E79</f>
        <v>12692803889.939999</v>
      </c>
      <c r="G79" s="1143"/>
      <c r="H79" s="1143"/>
      <c r="I79" s="1174" t="e">
        <f>+I20+I25+I43+I49+I71+#REF!</f>
        <v>#REF!</v>
      </c>
      <c r="J79" s="1142">
        <f>+J12+J48</f>
        <v>10603280525.15</v>
      </c>
      <c r="K79" s="1142">
        <f>+K12+K48</f>
        <v>0</v>
      </c>
      <c r="L79" s="1142">
        <f>+L12+L48</f>
        <v>0</v>
      </c>
      <c r="M79" s="1175">
        <f>+M12+M48</f>
        <v>10372985915.389999</v>
      </c>
      <c r="O79" s="1132">
        <f>+M79/F79</f>
        <v>0.81723360774614751</v>
      </c>
    </row>
    <row r="80" spans="1:16" ht="10.5" customHeight="1" x14ac:dyDescent="0.3">
      <c r="A80" s="1099"/>
      <c r="B80" s="1021"/>
      <c r="C80" s="1021"/>
      <c r="D80" s="1023"/>
      <c r="E80" s="1176"/>
      <c r="F80" s="1023"/>
      <c r="G80" s="1024"/>
      <c r="H80" s="1023"/>
      <c r="I80" s="1023" t="s">
        <v>220</v>
      </c>
      <c r="J80" s="1023"/>
      <c r="K80" s="1023" t="s">
        <v>221</v>
      </c>
      <c r="L80" s="1023"/>
      <c r="M80" s="1024"/>
    </row>
    <row r="81" spans="1:14" x14ac:dyDescent="0.3">
      <c r="A81" s="1011"/>
      <c r="D81" s="1010"/>
      <c r="E81" s="1156"/>
      <c r="G81" s="1012"/>
      <c r="M81" s="1012"/>
    </row>
    <row r="82" spans="1:14" x14ac:dyDescent="0.3">
      <c r="A82" s="1011"/>
      <c r="D82" s="1010"/>
      <c r="E82" s="1156"/>
      <c r="G82" s="1012"/>
      <c r="M82" s="1012"/>
    </row>
    <row r="83" spans="1:14" x14ac:dyDescent="0.3">
      <c r="A83" s="1011"/>
      <c r="D83" s="1010"/>
      <c r="E83" s="1156"/>
      <c r="G83" s="1012"/>
      <c r="M83" s="1012"/>
    </row>
    <row r="84" spans="1:14" x14ac:dyDescent="0.3">
      <c r="A84" s="1011"/>
      <c r="D84" s="1010"/>
      <c r="E84" s="1156"/>
      <c r="G84" s="1012"/>
      <c r="H84" s="1094"/>
      <c r="I84" s="1096"/>
      <c r="J84" s="1096"/>
      <c r="K84" s="1096"/>
      <c r="L84" s="1096"/>
      <c r="M84" s="1106"/>
      <c r="N84" s="1094"/>
    </row>
    <row r="85" spans="1:14" x14ac:dyDescent="0.3">
      <c r="A85" s="1177" t="s">
        <v>100</v>
      </c>
      <c r="B85" s="1178"/>
      <c r="C85" s="1178"/>
      <c r="D85" s="1178"/>
      <c r="E85" s="1179"/>
      <c r="F85" s="1179" t="s">
        <v>101</v>
      </c>
      <c r="G85" s="1179"/>
      <c r="H85" s="1180"/>
      <c r="I85" s="1094"/>
      <c r="J85" s="1096"/>
      <c r="K85" s="1110"/>
      <c r="L85" s="1096"/>
      <c r="M85" s="1106"/>
      <c r="N85" s="1094"/>
    </row>
    <row r="86" spans="1:14" x14ac:dyDescent="0.3">
      <c r="A86" s="1181" t="s">
        <v>102</v>
      </c>
      <c r="B86" s="1178"/>
      <c r="C86" s="1178"/>
      <c r="D86" s="1178"/>
      <c r="E86" s="1182"/>
      <c r="F86" s="1182" t="s">
        <v>103</v>
      </c>
      <c r="G86" s="1182"/>
      <c r="H86" s="1183"/>
      <c r="I86" s="1094"/>
      <c r="J86" s="1096"/>
      <c r="K86" s="1105"/>
      <c r="L86" s="1096"/>
      <c r="M86" s="1106"/>
      <c r="N86" s="1094"/>
    </row>
    <row r="87" spans="1:14" x14ac:dyDescent="0.3">
      <c r="A87" s="1181" t="s">
        <v>104</v>
      </c>
      <c r="B87" s="1178"/>
      <c r="C87" s="1178"/>
      <c r="D87" s="1178"/>
      <c r="E87" s="1184"/>
      <c r="F87" s="1184" t="s">
        <v>105</v>
      </c>
      <c r="G87" s="1179"/>
      <c r="H87" s="1180"/>
      <c r="I87" s="1094"/>
      <c r="J87" s="1096"/>
      <c r="K87" s="1110"/>
      <c r="L87" s="1096"/>
      <c r="M87" s="1106"/>
      <c r="N87" s="1094"/>
    </row>
    <row r="88" spans="1:14" x14ac:dyDescent="0.3">
      <c r="A88" s="1181"/>
      <c r="B88" s="1178"/>
      <c r="C88" s="1178"/>
      <c r="D88" s="1178"/>
      <c r="E88" s="1182"/>
      <c r="F88" s="1182"/>
      <c r="G88" s="1182"/>
      <c r="H88" s="1183"/>
      <c r="I88" s="1096"/>
      <c r="J88" s="1096"/>
      <c r="K88" s="1096"/>
      <c r="L88" s="1096"/>
      <c r="M88" s="1106"/>
      <c r="N88" s="1094"/>
    </row>
    <row r="89" spans="1:14" x14ac:dyDescent="0.3">
      <c r="A89" s="1177"/>
      <c r="B89" s="1178"/>
      <c r="C89" s="1178"/>
      <c r="D89" s="1184"/>
      <c r="E89" s="1185"/>
      <c r="F89" s="1184"/>
      <c r="G89" s="1180"/>
      <c r="H89" s="1096"/>
      <c r="I89" s="1096"/>
      <c r="J89" s="1096"/>
      <c r="K89" s="1096"/>
      <c r="L89" s="1096"/>
      <c r="M89" s="1106"/>
      <c r="N89" s="1094"/>
    </row>
    <row r="90" spans="1:14" x14ac:dyDescent="0.3">
      <c r="A90" s="1177"/>
      <c r="B90" s="1182"/>
      <c r="C90" s="1182" t="s">
        <v>193</v>
      </c>
      <c r="D90" s="1182" t="s">
        <v>107</v>
      </c>
      <c r="E90" s="1182"/>
      <c r="F90" s="1184"/>
      <c r="G90" s="1184"/>
      <c r="H90" s="1184"/>
      <c r="I90" s="1186"/>
      <c r="J90" s="1182" t="s">
        <v>253</v>
      </c>
      <c r="K90" s="1182"/>
      <c r="L90" s="1182"/>
      <c r="M90" s="1183"/>
      <c r="N90" s="1094"/>
    </row>
    <row r="91" spans="1:14" x14ac:dyDescent="0.3">
      <c r="A91" s="1181"/>
      <c r="B91" s="1182" t="s">
        <v>222</v>
      </c>
      <c r="C91" s="1182"/>
      <c r="D91" s="1182" t="s">
        <v>109</v>
      </c>
      <c r="E91" s="1182"/>
      <c r="F91" s="1182"/>
      <c r="G91" s="1182"/>
      <c r="H91" s="1182"/>
      <c r="I91" s="1183"/>
      <c r="J91" s="1184" t="s">
        <v>223</v>
      </c>
      <c r="K91" s="1184"/>
      <c r="L91" s="1184"/>
      <c r="M91" s="1186"/>
      <c r="N91" s="1094"/>
    </row>
    <row r="92" spans="1:14" x14ac:dyDescent="0.3">
      <c r="A92" s="1177"/>
      <c r="B92" s="1182" t="s">
        <v>224</v>
      </c>
      <c r="C92" s="1182"/>
      <c r="D92" s="1182" t="s">
        <v>112</v>
      </c>
      <c r="E92" s="1182"/>
      <c r="F92" s="1184"/>
      <c r="G92" s="1184"/>
      <c r="H92" s="1184"/>
      <c r="I92" s="1186"/>
      <c r="J92" s="1182" t="s">
        <v>202</v>
      </c>
      <c r="K92" s="1182"/>
      <c r="L92" s="1182"/>
      <c r="M92" s="1183"/>
      <c r="N92" s="1094"/>
    </row>
    <row r="93" spans="1:14" x14ac:dyDescent="0.3">
      <c r="A93" s="1181"/>
      <c r="B93" s="1178"/>
      <c r="C93" s="1182"/>
      <c r="D93" s="1182"/>
      <c r="E93" s="1182"/>
      <c r="F93" s="1182"/>
      <c r="G93" s="1182"/>
      <c r="H93" s="1182"/>
      <c r="I93" s="1183"/>
      <c r="J93" s="1184"/>
      <c r="K93" s="1184"/>
      <c r="L93" s="1184"/>
      <c r="M93" s="1186"/>
      <c r="N93" s="1094"/>
    </row>
    <row r="94" spans="1:14" ht="6.75" customHeight="1" thickBot="1" x14ac:dyDescent="0.35">
      <c r="A94" s="1015"/>
      <c r="B94" s="1016"/>
      <c r="C94" s="1113"/>
      <c r="D94" s="1113"/>
      <c r="E94" s="1187"/>
      <c r="F94" s="1114"/>
      <c r="G94" s="1114"/>
      <c r="H94" s="1114"/>
      <c r="I94" s="1114"/>
      <c r="J94" s="1114"/>
      <c r="K94" s="1114"/>
      <c r="L94" s="1114"/>
      <c r="M94" s="1188"/>
      <c r="N94" s="1094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opLeftCell="A76" zoomScale="87" zoomScaleNormal="87" workbookViewId="0">
      <selection activeCell="C16" sqref="C16"/>
    </sheetView>
  </sheetViews>
  <sheetFormatPr baseColWidth="10" defaultRowHeight="14.4" x14ac:dyDescent="0.3"/>
  <cols>
    <col min="1" max="1" width="13.5546875" style="1228" customWidth="1"/>
    <col min="2" max="2" width="6.6640625" style="1228" customWidth="1"/>
    <col min="3" max="3" width="49.88671875" style="1228" customWidth="1"/>
    <col min="4" max="4" width="20.6640625" style="1228" customWidth="1"/>
    <col min="5" max="5" width="18.5546875" style="1229" customWidth="1"/>
    <col min="6" max="6" width="21.33203125" style="1230" customWidth="1"/>
    <col min="7" max="7" width="17.88671875" style="1230" hidden="1" customWidth="1"/>
    <col min="8" max="8" width="21" style="1230" hidden="1" customWidth="1"/>
    <col min="9" max="9" width="1.109375" style="1230" hidden="1" customWidth="1"/>
    <col min="10" max="10" width="20" style="1230" customWidth="1"/>
    <col min="11" max="12" width="17.44140625" style="1230" hidden="1" customWidth="1"/>
    <col min="13" max="13" width="23.5546875" style="1230" customWidth="1"/>
    <col min="14" max="14" width="2.6640625" style="1228" customWidth="1"/>
    <col min="15" max="15" width="19.5546875" style="1228" hidden="1" customWidth="1"/>
    <col min="16" max="16" width="15.44140625" style="1228" hidden="1" customWidth="1"/>
    <col min="17" max="34" width="0" style="1228" hidden="1" customWidth="1"/>
    <col min="35" max="256" width="11.44140625" style="1228"/>
    <col min="257" max="257" width="13.5546875" style="1228" customWidth="1"/>
    <col min="258" max="258" width="6.6640625" style="1228" customWidth="1"/>
    <col min="259" max="259" width="49.88671875" style="1228" customWidth="1"/>
    <col min="260" max="260" width="20.6640625" style="1228" customWidth="1"/>
    <col min="261" max="261" width="18.5546875" style="1228" customWidth="1"/>
    <col min="262" max="262" width="21.33203125" style="1228" customWidth="1"/>
    <col min="263" max="265" width="0" style="1228" hidden="1" customWidth="1"/>
    <col min="266" max="266" width="20" style="1228" customWidth="1"/>
    <col min="267" max="268" width="0" style="1228" hidden="1" customWidth="1"/>
    <col min="269" max="269" width="23.5546875" style="1228" customWidth="1"/>
    <col min="270" max="270" width="2.6640625" style="1228" customWidth="1"/>
    <col min="271" max="290" width="0" style="1228" hidden="1" customWidth="1"/>
    <col min="291" max="512" width="11.44140625" style="1228"/>
    <col min="513" max="513" width="13.5546875" style="1228" customWidth="1"/>
    <col min="514" max="514" width="6.6640625" style="1228" customWidth="1"/>
    <col min="515" max="515" width="49.88671875" style="1228" customWidth="1"/>
    <col min="516" max="516" width="20.6640625" style="1228" customWidth="1"/>
    <col min="517" max="517" width="18.5546875" style="1228" customWidth="1"/>
    <col min="518" max="518" width="21.33203125" style="1228" customWidth="1"/>
    <col min="519" max="521" width="0" style="1228" hidden="1" customWidth="1"/>
    <col min="522" max="522" width="20" style="1228" customWidth="1"/>
    <col min="523" max="524" width="0" style="1228" hidden="1" customWidth="1"/>
    <col min="525" max="525" width="23.5546875" style="1228" customWidth="1"/>
    <col min="526" max="526" width="2.6640625" style="1228" customWidth="1"/>
    <col min="527" max="546" width="0" style="1228" hidden="1" customWidth="1"/>
    <col min="547" max="768" width="11.44140625" style="1228"/>
    <col min="769" max="769" width="13.5546875" style="1228" customWidth="1"/>
    <col min="770" max="770" width="6.6640625" style="1228" customWidth="1"/>
    <col min="771" max="771" width="49.88671875" style="1228" customWidth="1"/>
    <col min="772" max="772" width="20.6640625" style="1228" customWidth="1"/>
    <col min="773" max="773" width="18.5546875" style="1228" customWidth="1"/>
    <col min="774" max="774" width="21.33203125" style="1228" customWidth="1"/>
    <col min="775" max="777" width="0" style="1228" hidden="1" customWidth="1"/>
    <col min="778" max="778" width="20" style="1228" customWidth="1"/>
    <col min="779" max="780" width="0" style="1228" hidden="1" customWidth="1"/>
    <col min="781" max="781" width="23.5546875" style="1228" customWidth="1"/>
    <col min="782" max="782" width="2.6640625" style="1228" customWidth="1"/>
    <col min="783" max="802" width="0" style="1228" hidden="1" customWidth="1"/>
    <col min="803" max="1024" width="11.44140625" style="1228"/>
    <col min="1025" max="1025" width="13.5546875" style="1228" customWidth="1"/>
    <col min="1026" max="1026" width="6.6640625" style="1228" customWidth="1"/>
    <col min="1027" max="1027" width="49.88671875" style="1228" customWidth="1"/>
    <col min="1028" max="1028" width="20.6640625" style="1228" customWidth="1"/>
    <col min="1029" max="1029" width="18.5546875" style="1228" customWidth="1"/>
    <col min="1030" max="1030" width="21.33203125" style="1228" customWidth="1"/>
    <col min="1031" max="1033" width="0" style="1228" hidden="1" customWidth="1"/>
    <col min="1034" max="1034" width="20" style="1228" customWidth="1"/>
    <col min="1035" max="1036" width="0" style="1228" hidden="1" customWidth="1"/>
    <col min="1037" max="1037" width="23.5546875" style="1228" customWidth="1"/>
    <col min="1038" max="1038" width="2.6640625" style="1228" customWidth="1"/>
    <col min="1039" max="1058" width="0" style="1228" hidden="1" customWidth="1"/>
    <col min="1059" max="1280" width="11.44140625" style="1228"/>
    <col min="1281" max="1281" width="13.5546875" style="1228" customWidth="1"/>
    <col min="1282" max="1282" width="6.6640625" style="1228" customWidth="1"/>
    <col min="1283" max="1283" width="49.88671875" style="1228" customWidth="1"/>
    <col min="1284" max="1284" width="20.6640625" style="1228" customWidth="1"/>
    <col min="1285" max="1285" width="18.5546875" style="1228" customWidth="1"/>
    <col min="1286" max="1286" width="21.33203125" style="1228" customWidth="1"/>
    <col min="1287" max="1289" width="0" style="1228" hidden="1" customWidth="1"/>
    <col min="1290" max="1290" width="20" style="1228" customWidth="1"/>
    <col min="1291" max="1292" width="0" style="1228" hidden="1" customWidth="1"/>
    <col min="1293" max="1293" width="23.5546875" style="1228" customWidth="1"/>
    <col min="1294" max="1294" width="2.6640625" style="1228" customWidth="1"/>
    <col min="1295" max="1314" width="0" style="1228" hidden="1" customWidth="1"/>
    <col min="1315" max="1536" width="11.44140625" style="1228"/>
    <col min="1537" max="1537" width="13.5546875" style="1228" customWidth="1"/>
    <col min="1538" max="1538" width="6.6640625" style="1228" customWidth="1"/>
    <col min="1539" max="1539" width="49.88671875" style="1228" customWidth="1"/>
    <col min="1540" max="1540" width="20.6640625" style="1228" customWidth="1"/>
    <col min="1541" max="1541" width="18.5546875" style="1228" customWidth="1"/>
    <col min="1542" max="1542" width="21.33203125" style="1228" customWidth="1"/>
    <col min="1543" max="1545" width="0" style="1228" hidden="1" customWidth="1"/>
    <col min="1546" max="1546" width="20" style="1228" customWidth="1"/>
    <col min="1547" max="1548" width="0" style="1228" hidden="1" customWidth="1"/>
    <col min="1549" max="1549" width="23.5546875" style="1228" customWidth="1"/>
    <col min="1550" max="1550" width="2.6640625" style="1228" customWidth="1"/>
    <col min="1551" max="1570" width="0" style="1228" hidden="1" customWidth="1"/>
    <col min="1571" max="1792" width="11.44140625" style="1228"/>
    <col min="1793" max="1793" width="13.5546875" style="1228" customWidth="1"/>
    <col min="1794" max="1794" width="6.6640625" style="1228" customWidth="1"/>
    <col min="1795" max="1795" width="49.88671875" style="1228" customWidth="1"/>
    <col min="1796" max="1796" width="20.6640625" style="1228" customWidth="1"/>
    <col min="1797" max="1797" width="18.5546875" style="1228" customWidth="1"/>
    <col min="1798" max="1798" width="21.33203125" style="1228" customWidth="1"/>
    <col min="1799" max="1801" width="0" style="1228" hidden="1" customWidth="1"/>
    <col min="1802" max="1802" width="20" style="1228" customWidth="1"/>
    <col min="1803" max="1804" width="0" style="1228" hidden="1" customWidth="1"/>
    <col min="1805" max="1805" width="23.5546875" style="1228" customWidth="1"/>
    <col min="1806" max="1806" width="2.6640625" style="1228" customWidth="1"/>
    <col min="1807" max="1826" width="0" style="1228" hidden="1" customWidth="1"/>
    <col min="1827" max="2048" width="11.44140625" style="1228"/>
    <col min="2049" max="2049" width="13.5546875" style="1228" customWidth="1"/>
    <col min="2050" max="2050" width="6.6640625" style="1228" customWidth="1"/>
    <col min="2051" max="2051" width="49.88671875" style="1228" customWidth="1"/>
    <col min="2052" max="2052" width="20.6640625" style="1228" customWidth="1"/>
    <col min="2053" max="2053" width="18.5546875" style="1228" customWidth="1"/>
    <col min="2054" max="2054" width="21.33203125" style="1228" customWidth="1"/>
    <col min="2055" max="2057" width="0" style="1228" hidden="1" customWidth="1"/>
    <col min="2058" max="2058" width="20" style="1228" customWidth="1"/>
    <col min="2059" max="2060" width="0" style="1228" hidden="1" customWidth="1"/>
    <col min="2061" max="2061" width="23.5546875" style="1228" customWidth="1"/>
    <col min="2062" max="2062" width="2.6640625" style="1228" customWidth="1"/>
    <col min="2063" max="2082" width="0" style="1228" hidden="1" customWidth="1"/>
    <col min="2083" max="2304" width="11.44140625" style="1228"/>
    <col min="2305" max="2305" width="13.5546875" style="1228" customWidth="1"/>
    <col min="2306" max="2306" width="6.6640625" style="1228" customWidth="1"/>
    <col min="2307" max="2307" width="49.88671875" style="1228" customWidth="1"/>
    <col min="2308" max="2308" width="20.6640625" style="1228" customWidth="1"/>
    <col min="2309" max="2309" width="18.5546875" style="1228" customWidth="1"/>
    <col min="2310" max="2310" width="21.33203125" style="1228" customWidth="1"/>
    <col min="2311" max="2313" width="0" style="1228" hidden="1" customWidth="1"/>
    <col min="2314" max="2314" width="20" style="1228" customWidth="1"/>
    <col min="2315" max="2316" width="0" style="1228" hidden="1" customWidth="1"/>
    <col min="2317" max="2317" width="23.5546875" style="1228" customWidth="1"/>
    <col min="2318" max="2318" width="2.6640625" style="1228" customWidth="1"/>
    <col min="2319" max="2338" width="0" style="1228" hidden="1" customWidth="1"/>
    <col min="2339" max="2560" width="11.44140625" style="1228"/>
    <col min="2561" max="2561" width="13.5546875" style="1228" customWidth="1"/>
    <col min="2562" max="2562" width="6.6640625" style="1228" customWidth="1"/>
    <col min="2563" max="2563" width="49.88671875" style="1228" customWidth="1"/>
    <col min="2564" max="2564" width="20.6640625" style="1228" customWidth="1"/>
    <col min="2565" max="2565" width="18.5546875" style="1228" customWidth="1"/>
    <col min="2566" max="2566" width="21.33203125" style="1228" customWidth="1"/>
    <col min="2567" max="2569" width="0" style="1228" hidden="1" customWidth="1"/>
    <col min="2570" max="2570" width="20" style="1228" customWidth="1"/>
    <col min="2571" max="2572" width="0" style="1228" hidden="1" customWidth="1"/>
    <col min="2573" max="2573" width="23.5546875" style="1228" customWidth="1"/>
    <col min="2574" max="2574" width="2.6640625" style="1228" customWidth="1"/>
    <col min="2575" max="2594" width="0" style="1228" hidden="1" customWidth="1"/>
    <col min="2595" max="2816" width="11.44140625" style="1228"/>
    <col min="2817" max="2817" width="13.5546875" style="1228" customWidth="1"/>
    <col min="2818" max="2818" width="6.6640625" style="1228" customWidth="1"/>
    <col min="2819" max="2819" width="49.88671875" style="1228" customWidth="1"/>
    <col min="2820" max="2820" width="20.6640625" style="1228" customWidth="1"/>
    <col min="2821" max="2821" width="18.5546875" style="1228" customWidth="1"/>
    <col min="2822" max="2822" width="21.33203125" style="1228" customWidth="1"/>
    <col min="2823" max="2825" width="0" style="1228" hidden="1" customWidth="1"/>
    <col min="2826" max="2826" width="20" style="1228" customWidth="1"/>
    <col min="2827" max="2828" width="0" style="1228" hidden="1" customWidth="1"/>
    <col min="2829" max="2829" width="23.5546875" style="1228" customWidth="1"/>
    <col min="2830" max="2830" width="2.6640625" style="1228" customWidth="1"/>
    <col min="2831" max="2850" width="0" style="1228" hidden="1" customWidth="1"/>
    <col min="2851" max="3072" width="11.44140625" style="1228"/>
    <col min="3073" max="3073" width="13.5546875" style="1228" customWidth="1"/>
    <col min="3074" max="3074" width="6.6640625" style="1228" customWidth="1"/>
    <col min="3075" max="3075" width="49.88671875" style="1228" customWidth="1"/>
    <col min="3076" max="3076" width="20.6640625" style="1228" customWidth="1"/>
    <col min="3077" max="3077" width="18.5546875" style="1228" customWidth="1"/>
    <col min="3078" max="3078" width="21.33203125" style="1228" customWidth="1"/>
    <col min="3079" max="3081" width="0" style="1228" hidden="1" customWidth="1"/>
    <col min="3082" max="3082" width="20" style="1228" customWidth="1"/>
    <col min="3083" max="3084" width="0" style="1228" hidden="1" customWidth="1"/>
    <col min="3085" max="3085" width="23.5546875" style="1228" customWidth="1"/>
    <col min="3086" max="3086" width="2.6640625" style="1228" customWidth="1"/>
    <col min="3087" max="3106" width="0" style="1228" hidden="1" customWidth="1"/>
    <col min="3107" max="3328" width="11.44140625" style="1228"/>
    <col min="3329" max="3329" width="13.5546875" style="1228" customWidth="1"/>
    <col min="3330" max="3330" width="6.6640625" style="1228" customWidth="1"/>
    <col min="3331" max="3331" width="49.88671875" style="1228" customWidth="1"/>
    <col min="3332" max="3332" width="20.6640625" style="1228" customWidth="1"/>
    <col min="3333" max="3333" width="18.5546875" style="1228" customWidth="1"/>
    <col min="3334" max="3334" width="21.33203125" style="1228" customWidth="1"/>
    <col min="3335" max="3337" width="0" style="1228" hidden="1" customWidth="1"/>
    <col min="3338" max="3338" width="20" style="1228" customWidth="1"/>
    <col min="3339" max="3340" width="0" style="1228" hidden="1" customWidth="1"/>
    <col min="3341" max="3341" width="23.5546875" style="1228" customWidth="1"/>
    <col min="3342" max="3342" width="2.6640625" style="1228" customWidth="1"/>
    <col min="3343" max="3362" width="0" style="1228" hidden="1" customWidth="1"/>
    <col min="3363" max="3584" width="11.44140625" style="1228"/>
    <col min="3585" max="3585" width="13.5546875" style="1228" customWidth="1"/>
    <col min="3586" max="3586" width="6.6640625" style="1228" customWidth="1"/>
    <col min="3587" max="3587" width="49.88671875" style="1228" customWidth="1"/>
    <col min="3588" max="3588" width="20.6640625" style="1228" customWidth="1"/>
    <col min="3589" max="3589" width="18.5546875" style="1228" customWidth="1"/>
    <col min="3590" max="3590" width="21.33203125" style="1228" customWidth="1"/>
    <col min="3591" max="3593" width="0" style="1228" hidden="1" customWidth="1"/>
    <col min="3594" max="3594" width="20" style="1228" customWidth="1"/>
    <col min="3595" max="3596" width="0" style="1228" hidden="1" customWidth="1"/>
    <col min="3597" max="3597" width="23.5546875" style="1228" customWidth="1"/>
    <col min="3598" max="3598" width="2.6640625" style="1228" customWidth="1"/>
    <col min="3599" max="3618" width="0" style="1228" hidden="1" customWidth="1"/>
    <col min="3619" max="3840" width="11.44140625" style="1228"/>
    <col min="3841" max="3841" width="13.5546875" style="1228" customWidth="1"/>
    <col min="3842" max="3842" width="6.6640625" style="1228" customWidth="1"/>
    <col min="3843" max="3843" width="49.88671875" style="1228" customWidth="1"/>
    <col min="3844" max="3844" width="20.6640625" style="1228" customWidth="1"/>
    <col min="3845" max="3845" width="18.5546875" style="1228" customWidth="1"/>
    <col min="3846" max="3846" width="21.33203125" style="1228" customWidth="1"/>
    <col min="3847" max="3849" width="0" style="1228" hidden="1" customWidth="1"/>
    <col min="3850" max="3850" width="20" style="1228" customWidth="1"/>
    <col min="3851" max="3852" width="0" style="1228" hidden="1" customWidth="1"/>
    <col min="3853" max="3853" width="23.5546875" style="1228" customWidth="1"/>
    <col min="3854" max="3854" width="2.6640625" style="1228" customWidth="1"/>
    <col min="3855" max="3874" width="0" style="1228" hidden="1" customWidth="1"/>
    <col min="3875" max="4096" width="11.44140625" style="1228"/>
    <col min="4097" max="4097" width="13.5546875" style="1228" customWidth="1"/>
    <col min="4098" max="4098" width="6.6640625" style="1228" customWidth="1"/>
    <col min="4099" max="4099" width="49.88671875" style="1228" customWidth="1"/>
    <col min="4100" max="4100" width="20.6640625" style="1228" customWidth="1"/>
    <col min="4101" max="4101" width="18.5546875" style="1228" customWidth="1"/>
    <col min="4102" max="4102" width="21.33203125" style="1228" customWidth="1"/>
    <col min="4103" max="4105" width="0" style="1228" hidden="1" customWidth="1"/>
    <col min="4106" max="4106" width="20" style="1228" customWidth="1"/>
    <col min="4107" max="4108" width="0" style="1228" hidden="1" customWidth="1"/>
    <col min="4109" max="4109" width="23.5546875" style="1228" customWidth="1"/>
    <col min="4110" max="4110" width="2.6640625" style="1228" customWidth="1"/>
    <col min="4111" max="4130" width="0" style="1228" hidden="1" customWidth="1"/>
    <col min="4131" max="4352" width="11.44140625" style="1228"/>
    <col min="4353" max="4353" width="13.5546875" style="1228" customWidth="1"/>
    <col min="4354" max="4354" width="6.6640625" style="1228" customWidth="1"/>
    <col min="4355" max="4355" width="49.88671875" style="1228" customWidth="1"/>
    <col min="4356" max="4356" width="20.6640625" style="1228" customWidth="1"/>
    <col min="4357" max="4357" width="18.5546875" style="1228" customWidth="1"/>
    <col min="4358" max="4358" width="21.33203125" style="1228" customWidth="1"/>
    <col min="4359" max="4361" width="0" style="1228" hidden="1" customWidth="1"/>
    <col min="4362" max="4362" width="20" style="1228" customWidth="1"/>
    <col min="4363" max="4364" width="0" style="1228" hidden="1" customWidth="1"/>
    <col min="4365" max="4365" width="23.5546875" style="1228" customWidth="1"/>
    <col min="4366" max="4366" width="2.6640625" style="1228" customWidth="1"/>
    <col min="4367" max="4386" width="0" style="1228" hidden="1" customWidth="1"/>
    <col min="4387" max="4608" width="11.44140625" style="1228"/>
    <col min="4609" max="4609" width="13.5546875" style="1228" customWidth="1"/>
    <col min="4610" max="4610" width="6.6640625" style="1228" customWidth="1"/>
    <col min="4611" max="4611" width="49.88671875" style="1228" customWidth="1"/>
    <col min="4612" max="4612" width="20.6640625" style="1228" customWidth="1"/>
    <col min="4613" max="4613" width="18.5546875" style="1228" customWidth="1"/>
    <col min="4614" max="4614" width="21.33203125" style="1228" customWidth="1"/>
    <col min="4615" max="4617" width="0" style="1228" hidden="1" customWidth="1"/>
    <col min="4618" max="4618" width="20" style="1228" customWidth="1"/>
    <col min="4619" max="4620" width="0" style="1228" hidden="1" customWidth="1"/>
    <col min="4621" max="4621" width="23.5546875" style="1228" customWidth="1"/>
    <col min="4622" max="4622" width="2.6640625" style="1228" customWidth="1"/>
    <col min="4623" max="4642" width="0" style="1228" hidden="1" customWidth="1"/>
    <col min="4643" max="4864" width="11.44140625" style="1228"/>
    <col min="4865" max="4865" width="13.5546875" style="1228" customWidth="1"/>
    <col min="4866" max="4866" width="6.6640625" style="1228" customWidth="1"/>
    <col min="4867" max="4867" width="49.88671875" style="1228" customWidth="1"/>
    <col min="4868" max="4868" width="20.6640625" style="1228" customWidth="1"/>
    <col min="4869" max="4869" width="18.5546875" style="1228" customWidth="1"/>
    <col min="4870" max="4870" width="21.33203125" style="1228" customWidth="1"/>
    <col min="4871" max="4873" width="0" style="1228" hidden="1" customWidth="1"/>
    <col min="4874" max="4874" width="20" style="1228" customWidth="1"/>
    <col min="4875" max="4876" width="0" style="1228" hidden="1" customWidth="1"/>
    <col min="4877" max="4877" width="23.5546875" style="1228" customWidth="1"/>
    <col min="4878" max="4878" width="2.6640625" style="1228" customWidth="1"/>
    <col min="4879" max="4898" width="0" style="1228" hidden="1" customWidth="1"/>
    <col min="4899" max="5120" width="11.44140625" style="1228"/>
    <col min="5121" max="5121" width="13.5546875" style="1228" customWidth="1"/>
    <col min="5122" max="5122" width="6.6640625" style="1228" customWidth="1"/>
    <col min="5123" max="5123" width="49.88671875" style="1228" customWidth="1"/>
    <col min="5124" max="5124" width="20.6640625" style="1228" customWidth="1"/>
    <col min="5125" max="5125" width="18.5546875" style="1228" customWidth="1"/>
    <col min="5126" max="5126" width="21.33203125" style="1228" customWidth="1"/>
    <col min="5127" max="5129" width="0" style="1228" hidden="1" customWidth="1"/>
    <col min="5130" max="5130" width="20" style="1228" customWidth="1"/>
    <col min="5131" max="5132" width="0" style="1228" hidden="1" customWidth="1"/>
    <col min="5133" max="5133" width="23.5546875" style="1228" customWidth="1"/>
    <col min="5134" max="5134" width="2.6640625" style="1228" customWidth="1"/>
    <col min="5135" max="5154" width="0" style="1228" hidden="1" customWidth="1"/>
    <col min="5155" max="5376" width="11.44140625" style="1228"/>
    <col min="5377" max="5377" width="13.5546875" style="1228" customWidth="1"/>
    <col min="5378" max="5378" width="6.6640625" style="1228" customWidth="1"/>
    <col min="5379" max="5379" width="49.88671875" style="1228" customWidth="1"/>
    <col min="5380" max="5380" width="20.6640625" style="1228" customWidth="1"/>
    <col min="5381" max="5381" width="18.5546875" style="1228" customWidth="1"/>
    <col min="5382" max="5382" width="21.33203125" style="1228" customWidth="1"/>
    <col min="5383" max="5385" width="0" style="1228" hidden="1" customWidth="1"/>
    <col min="5386" max="5386" width="20" style="1228" customWidth="1"/>
    <col min="5387" max="5388" width="0" style="1228" hidden="1" customWidth="1"/>
    <col min="5389" max="5389" width="23.5546875" style="1228" customWidth="1"/>
    <col min="5390" max="5390" width="2.6640625" style="1228" customWidth="1"/>
    <col min="5391" max="5410" width="0" style="1228" hidden="1" customWidth="1"/>
    <col min="5411" max="5632" width="11.44140625" style="1228"/>
    <col min="5633" max="5633" width="13.5546875" style="1228" customWidth="1"/>
    <col min="5634" max="5634" width="6.6640625" style="1228" customWidth="1"/>
    <col min="5635" max="5635" width="49.88671875" style="1228" customWidth="1"/>
    <col min="5636" max="5636" width="20.6640625" style="1228" customWidth="1"/>
    <col min="5637" max="5637" width="18.5546875" style="1228" customWidth="1"/>
    <col min="5638" max="5638" width="21.33203125" style="1228" customWidth="1"/>
    <col min="5639" max="5641" width="0" style="1228" hidden="1" customWidth="1"/>
    <col min="5642" max="5642" width="20" style="1228" customWidth="1"/>
    <col min="5643" max="5644" width="0" style="1228" hidden="1" customWidth="1"/>
    <col min="5645" max="5645" width="23.5546875" style="1228" customWidth="1"/>
    <col min="5646" max="5646" width="2.6640625" style="1228" customWidth="1"/>
    <col min="5647" max="5666" width="0" style="1228" hidden="1" customWidth="1"/>
    <col min="5667" max="5888" width="11.44140625" style="1228"/>
    <col min="5889" max="5889" width="13.5546875" style="1228" customWidth="1"/>
    <col min="5890" max="5890" width="6.6640625" style="1228" customWidth="1"/>
    <col min="5891" max="5891" width="49.88671875" style="1228" customWidth="1"/>
    <col min="5892" max="5892" width="20.6640625" style="1228" customWidth="1"/>
    <col min="5893" max="5893" width="18.5546875" style="1228" customWidth="1"/>
    <col min="5894" max="5894" width="21.33203125" style="1228" customWidth="1"/>
    <col min="5895" max="5897" width="0" style="1228" hidden="1" customWidth="1"/>
    <col min="5898" max="5898" width="20" style="1228" customWidth="1"/>
    <col min="5899" max="5900" width="0" style="1228" hidden="1" customWidth="1"/>
    <col min="5901" max="5901" width="23.5546875" style="1228" customWidth="1"/>
    <col min="5902" max="5902" width="2.6640625" style="1228" customWidth="1"/>
    <col min="5903" max="5922" width="0" style="1228" hidden="1" customWidth="1"/>
    <col min="5923" max="6144" width="11.44140625" style="1228"/>
    <col min="6145" max="6145" width="13.5546875" style="1228" customWidth="1"/>
    <col min="6146" max="6146" width="6.6640625" style="1228" customWidth="1"/>
    <col min="6147" max="6147" width="49.88671875" style="1228" customWidth="1"/>
    <col min="6148" max="6148" width="20.6640625" style="1228" customWidth="1"/>
    <col min="6149" max="6149" width="18.5546875" style="1228" customWidth="1"/>
    <col min="6150" max="6150" width="21.33203125" style="1228" customWidth="1"/>
    <col min="6151" max="6153" width="0" style="1228" hidden="1" customWidth="1"/>
    <col min="6154" max="6154" width="20" style="1228" customWidth="1"/>
    <col min="6155" max="6156" width="0" style="1228" hidden="1" customWidth="1"/>
    <col min="6157" max="6157" width="23.5546875" style="1228" customWidth="1"/>
    <col min="6158" max="6158" width="2.6640625" style="1228" customWidth="1"/>
    <col min="6159" max="6178" width="0" style="1228" hidden="1" customWidth="1"/>
    <col min="6179" max="6400" width="11.44140625" style="1228"/>
    <col min="6401" max="6401" width="13.5546875" style="1228" customWidth="1"/>
    <col min="6402" max="6402" width="6.6640625" style="1228" customWidth="1"/>
    <col min="6403" max="6403" width="49.88671875" style="1228" customWidth="1"/>
    <col min="6404" max="6404" width="20.6640625" style="1228" customWidth="1"/>
    <col min="6405" max="6405" width="18.5546875" style="1228" customWidth="1"/>
    <col min="6406" max="6406" width="21.33203125" style="1228" customWidth="1"/>
    <col min="6407" max="6409" width="0" style="1228" hidden="1" customWidth="1"/>
    <col min="6410" max="6410" width="20" style="1228" customWidth="1"/>
    <col min="6411" max="6412" width="0" style="1228" hidden="1" customWidth="1"/>
    <col min="6413" max="6413" width="23.5546875" style="1228" customWidth="1"/>
    <col min="6414" max="6414" width="2.6640625" style="1228" customWidth="1"/>
    <col min="6415" max="6434" width="0" style="1228" hidden="1" customWidth="1"/>
    <col min="6435" max="6656" width="11.44140625" style="1228"/>
    <col min="6657" max="6657" width="13.5546875" style="1228" customWidth="1"/>
    <col min="6658" max="6658" width="6.6640625" style="1228" customWidth="1"/>
    <col min="6659" max="6659" width="49.88671875" style="1228" customWidth="1"/>
    <col min="6660" max="6660" width="20.6640625" style="1228" customWidth="1"/>
    <col min="6661" max="6661" width="18.5546875" style="1228" customWidth="1"/>
    <col min="6662" max="6662" width="21.33203125" style="1228" customWidth="1"/>
    <col min="6663" max="6665" width="0" style="1228" hidden="1" customWidth="1"/>
    <col min="6666" max="6666" width="20" style="1228" customWidth="1"/>
    <col min="6667" max="6668" width="0" style="1228" hidden="1" customWidth="1"/>
    <col min="6669" max="6669" width="23.5546875" style="1228" customWidth="1"/>
    <col min="6670" max="6670" width="2.6640625" style="1228" customWidth="1"/>
    <col min="6671" max="6690" width="0" style="1228" hidden="1" customWidth="1"/>
    <col min="6691" max="6912" width="11.44140625" style="1228"/>
    <col min="6913" max="6913" width="13.5546875" style="1228" customWidth="1"/>
    <col min="6914" max="6914" width="6.6640625" style="1228" customWidth="1"/>
    <col min="6915" max="6915" width="49.88671875" style="1228" customWidth="1"/>
    <col min="6916" max="6916" width="20.6640625" style="1228" customWidth="1"/>
    <col min="6917" max="6917" width="18.5546875" style="1228" customWidth="1"/>
    <col min="6918" max="6918" width="21.33203125" style="1228" customWidth="1"/>
    <col min="6919" max="6921" width="0" style="1228" hidden="1" customWidth="1"/>
    <col min="6922" max="6922" width="20" style="1228" customWidth="1"/>
    <col min="6923" max="6924" width="0" style="1228" hidden="1" customWidth="1"/>
    <col min="6925" max="6925" width="23.5546875" style="1228" customWidth="1"/>
    <col min="6926" max="6926" width="2.6640625" style="1228" customWidth="1"/>
    <col min="6927" max="6946" width="0" style="1228" hidden="1" customWidth="1"/>
    <col min="6947" max="7168" width="11.44140625" style="1228"/>
    <col min="7169" max="7169" width="13.5546875" style="1228" customWidth="1"/>
    <col min="7170" max="7170" width="6.6640625" style="1228" customWidth="1"/>
    <col min="7171" max="7171" width="49.88671875" style="1228" customWidth="1"/>
    <col min="7172" max="7172" width="20.6640625" style="1228" customWidth="1"/>
    <col min="7173" max="7173" width="18.5546875" style="1228" customWidth="1"/>
    <col min="7174" max="7174" width="21.33203125" style="1228" customWidth="1"/>
    <col min="7175" max="7177" width="0" style="1228" hidden="1" customWidth="1"/>
    <col min="7178" max="7178" width="20" style="1228" customWidth="1"/>
    <col min="7179" max="7180" width="0" style="1228" hidden="1" customWidth="1"/>
    <col min="7181" max="7181" width="23.5546875" style="1228" customWidth="1"/>
    <col min="7182" max="7182" width="2.6640625" style="1228" customWidth="1"/>
    <col min="7183" max="7202" width="0" style="1228" hidden="1" customWidth="1"/>
    <col min="7203" max="7424" width="11.44140625" style="1228"/>
    <col min="7425" max="7425" width="13.5546875" style="1228" customWidth="1"/>
    <col min="7426" max="7426" width="6.6640625" style="1228" customWidth="1"/>
    <col min="7427" max="7427" width="49.88671875" style="1228" customWidth="1"/>
    <col min="7428" max="7428" width="20.6640625" style="1228" customWidth="1"/>
    <col min="7429" max="7429" width="18.5546875" style="1228" customWidth="1"/>
    <col min="7430" max="7430" width="21.33203125" style="1228" customWidth="1"/>
    <col min="7431" max="7433" width="0" style="1228" hidden="1" customWidth="1"/>
    <col min="7434" max="7434" width="20" style="1228" customWidth="1"/>
    <col min="7435" max="7436" width="0" style="1228" hidden="1" customWidth="1"/>
    <col min="7437" max="7437" width="23.5546875" style="1228" customWidth="1"/>
    <col min="7438" max="7438" width="2.6640625" style="1228" customWidth="1"/>
    <col min="7439" max="7458" width="0" style="1228" hidden="1" customWidth="1"/>
    <col min="7459" max="7680" width="11.44140625" style="1228"/>
    <col min="7681" max="7681" width="13.5546875" style="1228" customWidth="1"/>
    <col min="7682" max="7682" width="6.6640625" style="1228" customWidth="1"/>
    <col min="7683" max="7683" width="49.88671875" style="1228" customWidth="1"/>
    <col min="7684" max="7684" width="20.6640625" style="1228" customWidth="1"/>
    <col min="7685" max="7685" width="18.5546875" style="1228" customWidth="1"/>
    <col min="7686" max="7686" width="21.33203125" style="1228" customWidth="1"/>
    <col min="7687" max="7689" width="0" style="1228" hidden="1" customWidth="1"/>
    <col min="7690" max="7690" width="20" style="1228" customWidth="1"/>
    <col min="7691" max="7692" width="0" style="1228" hidden="1" customWidth="1"/>
    <col min="7693" max="7693" width="23.5546875" style="1228" customWidth="1"/>
    <col min="7694" max="7694" width="2.6640625" style="1228" customWidth="1"/>
    <col min="7695" max="7714" width="0" style="1228" hidden="1" customWidth="1"/>
    <col min="7715" max="7936" width="11.44140625" style="1228"/>
    <col min="7937" max="7937" width="13.5546875" style="1228" customWidth="1"/>
    <col min="7938" max="7938" width="6.6640625" style="1228" customWidth="1"/>
    <col min="7939" max="7939" width="49.88671875" style="1228" customWidth="1"/>
    <col min="7940" max="7940" width="20.6640625" style="1228" customWidth="1"/>
    <col min="7941" max="7941" width="18.5546875" style="1228" customWidth="1"/>
    <col min="7942" max="7942" width="21.33203125" style="1228" customWidth="1"/>
    <col min="7943" max="7945" width="0" style="1228" hidden="1" customWidth="1"/>
    <col min="7946" max="7946" width="20" style="1228" customWidth="1"/>
    <col min="7947" max="7948" width="0" style="1228" hidden="1" customWidth="1"/>
    <col min="7949" max="7949" width="23.5546875" style="1228" customWidth="1"/>
    <col min="7950" max="7950" width="2.6640625" style="1228" customWidth="1"/>
    <col min="7951" max="7970" width="0" style="1228" hidden="1" customWidth="1"/>
    <col min="7971" max="8192" width="11.44140625" style="1228"/>
    <col min="8193" max="8193" width="13.5546875" style="1228" customWidth="1"/>
    <col min="8194" max="8194" width="6.6640625" style="1228" customWidth="1"/>
    <col min="8195" max="8195" width="49.88671875" style="1228" customWidth="1"/>
    <col min="8196" max="8196" width="20.6640625" style="1228" customWidth="1"/>
    <col min="8197" max="8197" width="18.5546875" style="1228" customWidth="1"/>
    <col min="8198" max="8198" width="21.33203125" style="1228" customWidth="1"/>
    <col min="8199" max="8201" width="0" style="1228" hidden="1" customWidth="1"/>
    <col min="8202" max="8202" width="20" style="1228" customWidth="1"/>
    <col min="8203" max="8204" width="0" style="1228" hidden="1" customWidth="1"/>
    <col min="8205" max="8205" width="23.5546875" style="1228" customWidth="1"/>
    <col min="8206" max="8206" width="2.6640625" style="1228" customWidth="1"/>
    <col min="8207" max="8226" width="0" style="1228" hidden="1" customWidth="1"/>
    <col min="8227" max="8448" width="11.44140625" style="1228"/>
    <col min="8449" max="8449" width="13.5546875" style="1228" customWidth="1"/>
    <col min="8450" max="8450" width="6.6640625" style="1228" customWidth="1"/>
    <col min="8451" max="8451" width="49.88671875" style="1228" customWidth="1"/>
    <col min="8452" max="8452" width="20.6640625" style="1228" customWidth="1"/>
    <col min="8453" max="8453" width="18.5546875" style="1228" customWidth="1"/>
    <col min="8454" max="8454" width="21.33203125" style="1228" customWidth="1"/>
    <col min="8455" max="8457" width="0" style="1228" hidden="1" customWidth="1"/>
    <col min="8458" max="8458" width="20" style="1228" customWidth="1"/>
    <col min="8459" max="8460" width="0" style="1228" hidden="1" customWidth="1"/>
    <col min="8461" max="8461" width="23.5546875" style="1228" customWidth="1"/>
    <col min="8462" max="8462" width="2.6640625" style="1228" customWidth="1"/>
    <col min="8463" max="8482" width="0" style="1228" hidden="1" customWidth="1"/>
    <col min="8483" max="8704" width="11.44140625" style="1228"/>
    <col min="8705" max="8705" width="13.5546875" style="1228" customWidth="1"/>
    <col min="8706" max="8706" width="6.6640625" style="1228" customWidth="1"/>
    <col min="8707" max="8707" width="49.88671875" style="1228" customWidth="1"/>
    <col min="8708" max="8708" width="20.6640625" style="1228" customWidth="1"/>
    <col min="8709" max="8709" width="18.5546875" style="1228" customWidth="1"/>
    <col min="8710" max="8710" width="21.33203125" style="1228" customWidth="1"/>
    <col min="8711" max="8713" width="0" style="1228" hidden="1" customWidth="1"/>
    <col min="8714" max="8714" width="20" style="1228" customWidth="1"/>
    <col min="8715" max="8716" width="0" style="1228" hidden="1" customWidth="1"/>
    <col min="8717" max="8717" width="23.5546875" style="1228" customWidth="1"/>
    <col min="8718" max="8718" width="2.6640625" style="1228" customWidth="1"/>
    <col min="8719" max="8738" width="0" style="1228" hidden="1" customWidth="1"/>
    <col min="8739" max="8960" width="11.44140625" style="1228"/>
    <col min="8961" max="8961" width="13.5546875" style="1228" customWidth="1"/>
    <col min="8962" max="8962" width="6.6640625" style="1228" customWidth="1"/>
    <col min="8963" max="8963" width="49.88671875" style="1228" customWidth="1"/>
    <col min="8964" max="8964" width="20.6640625" style="1228" customWidth="1"/>
    <col min="8965" max="8965" width="18.5546875" style="1228" customWidth="1"/>
    <col min="8966" max="8966" width="21.33203125" style="1228" customWidth="1"/>
    <col min="8967" max="8969" width="0" style="1228" hidden="1" customWidth="1"/>
    <col min="8970" max="8970" width="20" style="1228" customWidth="1"/>
    <col min="8971" max="8972" width="0" style="1228" hidden="1" customWidth="1"/>
    <col min="8973" max="8973" width="23.5546875" style="1228" customWidth="1"/>
    <col min="8974" max="8974" width="2.6640625" style="1228" customWidth="1"/>
    <col min="8975" max="8994" width="0" style="1228" hidden="1" customWidth="1"/>
    <col min="8995" max="9216" width="11.44140625" style="1228"/>
    <col min="9217" max="9217" width="13.5546875" style="1228" customWidth="1"/>
    <col min="9218" max="9218" width="6.6640625" style="1228" customWidth="1"/>
    <col min="9219" max="9219" width="49.88671875" style="1228" customWidth="1"/>
    <col min="9220" max="9220" width="20.6640625" style="1228" customWidth="1"/>
    <col min="9221" max="9221" width="18.5546875" style="1228" customWidth="1"/>
    <col min="9222" max="9222" width="21.33203125" style="1228" customWidth="1"/>
    <col min="9223" max="9225" width="0" style="1228" hidden="1" customWidth="1"/>
    <col min="9226" max="9226" width="20" style="1228" customWidth="1"/>
    <col min="9227" max="9228" width="0" style="1228" hidden="1" customWidth="1"/>
    <col min="9229" max="9229" width="23.5546875" style="1228" customWidth="1"/>
    <col min="9230" max="9230" width="2.6640625" style="1228" customWidth="1"/>
    <col min="9231" max="9250" width="0" style="1228" hidden="1" customWidth="1"/>
    <col min="9251" max="9472" width="11.44140625" style="1228"/>
    <col min="9473" max="9473" width="13.5546875" style="1228" customWidth="1"/>
    <col min="9474" max="9474" width="6.6640625" style="1228" customWidth="1"/>
    <col min="9475" max="9475" width="49.88671875" style="1228" customWidth="1"/>
    <col min="9476" max="9476" width="20.6640625" style="1228" customWidth="1"/>
    <col min="9477" max="9477" width="18.5546875" style="1228" customWidth="1"/>
    <col min="9478" max="9478" width="21.33203125" style="1228" customWidth="1"/>
    <col min="9479" max="9481" width="0" style="1228" hidden="1" customWidth="1"/>
    <col min="9482" max="9482" width="20" style="1228" customWidth="1"/>
    <col min="9483" max="9484" width="0" style="1228" hidden="1" customWidth="1"/>
    <col min="9485" max="9485" width="23.5546875" style="1228" customWidth="1"/>
    <col min="9486" max="9486" width="2.6640625" style="1228" customWidth="1"/>
    <col min="9487" max="9506" width="0" style="1228" hidden="1" customWidth="1"/>
    <col min="9507" max="9728" width="11.44140625" style="1228"/>
    <col min="9729" max="9729" width="13.5546875" style="1228" customWidth="1"/>
    <col min="9730" max="9730" width="6.6640625" style="1228" customWidth="1"/>
    <col min="9731" max="9731" width="49.88671875" style="1228" customWidth="1"/>
    <col min="9732" max="9732" width="20.6640625" style="1228" customWidth="1"/>
    <col min="9733" max="9733" width="18.5546875" style="1228" customWidth="1"/>
    <col min="9734" max="9734" width="21.33203125" style="1228" customWidth="1"/>
    <col min="9735" max="9737" width="0" style="1228" hidden="1" customWidth="1"/>
    <col min="9738" max="9738" width="20" style="1228" customWidth="1"/>
    <col min="9739" max="9740" width="0" style="1228" hidden="1" customWidth="1"/>
    <col min="9741" max="9741" width="23.5546875" style="1228" customWidth="1"/>
    <col min="9742" max="9742" width="2.6640625" style="1228" customWidth="1"/>
    <col min="9743" max="9762" width="0" style="1228" hidden="1" customWidth="1"/>
    <col min="9763" max="9984" width="11.44140625" style="1228"/>
    <col min="9985" max="9985" width="13.5546875" style="1228" customWidth="1"/>
    <col min="9986" max="9986" width="6.6640625" style="1228" customWidth="1"/>
    <col min="9987" max="9987" width="49.88671875" style="1228" customWidth="1"/>
    <col min="9988" max="9988" width="20.6640625" style="1228" customWidth="1"/>
    <col min="9989" max="9989" width="18.5546875" style="1228" customWidth="1"/>
    <col min="9990" max="9990" width="21.33203125" style="1228" customWidth="1"/>
    <col min="9991" max="9993" width="0" style="1228" hidden="1" customWidth="1"/>
    <col min="9994" max="9994" width="20" style="1228" customWidth="1"/>
    <col min="9995" max="9996" width="0" style="1228" hidden="1" customWidth="1"/>
    <col min="9997" max="9997" width="23.5546875" style="1228" customWidth="1"/>
    <col min="9998" max="9998" width="2.6640625" style="1228" customWidth="1"/>
    <col min="9999" max="10018" width="0" style="1228" hidden="1" customWidth="1"/>
    <col min="10019" max="10240" width="11.44140625" style="1228"/>
    <col min="10241" max="10241" width="13.5546875" style="1228" customWidth="1"/>
    <col min="10242" max="10242" width="6.6640625" style="1228" customWidth="1"/>
    <col min="10243" max="10243" width="49.88671875" style="1228" customWidth="1"/>
    <col min="10244" max="10244" width="20.6640625" style="1228" customWidth="1"/>
    <col min="10245" max="10245" width="18.5546875" style="1228" customWidth="1"/>
    <col min="10246" max="10246" width="21.33203125" style="1228" customWidth="1"/>
    <col min="10247" max="10249" width="0" style="1228" hidden="1" customWidth="1"/>
    <col min="10250" max="10250" width="20" style="1228" customWidth="1"/>
    <col min="10251" max="10252" width="0" style="1228" hidden="1" customWidth="1"/>
    <col min="10253" max="10253" width="23.5546875" style="1228" customWidth="1"/>
    <col min="10254" max="10254" width="2.6640625" style="1228" customWidth="1"/>
    <col min="10255" max="10274" width="0" style="1228" hidden="1" customWidth="1"/>
    <col min="10275" max="10496" width="11.44140625" style="1228"/>
    <col min="10497" max="10497" width="13.5546875" style="1228" customWidth="1"/>
    <col min="10498" max="10498" width="6.6640625" style="1228" customWidth="1"/>
    <col min="10499" max="10499" width="49.88671875" style="1228" customWidth="1"/>
    <col min="10500" max="10500" width="20.6640625" style="1228" customWidth="1"/>
    <col min="10501" max="10501" width="18.5546875" style="1228" customWidth="1"/>
    <col min="10502" max="10502" width="21.33203125" style="1228" customWidth="1"/>
    <col min="10503" max="10505" width="0" style="1228" hidden="1" customWidth="1"/>
    <col min="10506" max="10506" width="20" style="1228" customWidth="1"/>
    <col min="10507" max="10508" width="0" style="1228" hidden="1" customWidth="1"/>
    <col min="10509" max="10509" width="23.5546875" style="1228" customWidth="1"/>
    <col min="10510" max="10510" width="2.6640625" style="1228" customWidth="1"/>
    <col min="10511" max="10530" width="0" style="1228" hidden="1" customWidth="1"/>
    <col min="10531" max="10752" width="11.44140625" style="1228"/>
    <col min="10753" max="10753" width="13.5546875" style="1228" customWidth="1"/>
    <col min="10754" max="10754" width="6.6640625" style="1228" customWidth="1"/>
    <col min="10755" max="10755" width="49.88671875" style="1228" customWidth="1"/>
    <col min="10756" max="10756" width="20.6640625" style="1228" customWidth="1"/>
    <col min="10757" max="10757" width="18.5546875" style="1228" customWidth="1"/>
    <col min="10758" max="10758" width="21.33203125" style="1228" customWidth="1"/>
    <col min="10759" max="10761" width="0" style="1228" hidden="1" customWidth="1"/>
    <col min="10762" max="10762" width="20" style="1228" customWidth="1"/>
    <col min="10763" max="10764" width="0" style="1228" hidden="1" customWidth="1"/>
    <col min="10765" max="10765" width="23.5546875" style="1228" customWidth="1"/>
    <col min="10766" max="10766" width="2.6640625" style="1228" customWidth="1"/>
    <col min="10767" max="10786" width="0" style="1228" hidden="1" customWidth="1"/>
    <col min="10787" max="11008" width="11.44140625" style="1228"/>
    <col min="11009" max="11009" width="13.5546875" style="1228" customWidth="1"/>
    <col min="11010" max="11010" width="6.6640625" style="1228" customWidth="1"/>
    <col min="11011" max="11011" width="49.88671875" style="1228" customWidth="1"/>
    <col min="11012" max="11012" width="20.6640625" style="1228" customWidth="1"/>
    <col min="11013" max="11013" width="18.5546875" style="1228" customWidth="1"/>
    <col min="11014" max="11014" width="21.33203125" style="1228" customWidth="1"/>
    <col min="11015" max="11017" width="0" style="1228" hidden="1" customWidth="1"/>
    <col min="11018" max="11018" width="20" style="1228" customWidth="1"/>
    <col min="11019" max="11020" width="0" style="1228" hidden="1" customWidth="1"/>
    <col min="11021" max="11021" width="23.5546875" style="1228" customWidth="1"/>
    <col min="11022" max="11022" width="2.6640625" style="1228" customWidth="1"/>
    <col min="11023" max="11042" width="0" style="1228" hidden="1" customWidth="1"/>
    <col min="11043" max="11264" width="11.44140625" style="1228"/>
    <col min="11265" max="11265" width="13.5546875" style="1228" customWidth="1"/>
    <col min="11266" max="11266" width="6.6640625" style="1228" customWidth="1"/>
    <col min="11267" max="11267" width="49.88671875" style="1228" customWidth="1"/>
    <col min="11268" max="11268" width="20.6640625" style="1228" customWidth="1"/>
    <col min="11269" max="11269" width="18.5546875" style="1228" customWidth="1"/>
    <col min="11270" max="11270" width="21.33203125" style="1228" customWidth="1"/>
    <col min="11271" max="11273" width="0" style="1228" hidden="1" customWidth="1"/>
    <col min="11274" max="11274" width="20" style="1228" customWidth="1"/>
    <col min="11275" max="11276" width="0" style="1228" hidden="1" customWidth="1"/>
    <col min="11277" max="11277" width="23.5546875" style="1228" customWidth="1"/>
    <col min="11278" max="11278" width="2.6640625" style="1228" customWidth="1"/>
    <col min="11279" max="11298" width="0" style="1228" hidden="1" customWidth="1"/>
    <col min="11299" max="11520" width="11.44140625" style="1228"/>
    <col min="11521" max="11521" width="13.5546875" style="1228" customWidth="1"/>
    <col min="11522" max="11522" width="6.6640625" style="1228" customWidth="1"/>
    <col min="11523" max="11523" width="49.88671875" style="1228" customWidth="1"/>
    <col min="11524" max="11524" width="20.6640625" style="1228" customWidth="1"/>
    <col min="11525" max="11525" width="18.5546875" style="1228" customWidth="1"/>
    <col min="11526" max="11526" width="21.33203125" style="1228" customWidth="1"/>
    <col min="11527" max="11529" width="0" style="1228" hidden="1" customWidth="1"/>
    <col min="11530" max="11530" width="20" style="1228" customWidth="1"/>
    <col min="11531" max="11532" width="0" style="1228" hidden="1" customWidth="1"/>
    <col min="11533" max="11533" width="23.5546875" style="1228" customWidth="1"/>
    <col min="11534" max="11534" width="2.6640625" style="1228" customWidth="1"/>
    <col min="11535" max="11554" width="0" style="1228" hidden="1" customWidth="1"/>
    <col min="11555" max="11776" width="11.44140625" style="1228"/>
    <col min="11777" max="11777" width="13.5546875" style="1228" customWidth="1"/>
    <col min="11778" max="11778" width="6.6640625" style="1228" customWidth="1"/>
    <col min="11779" max="11779" width="49.88671875" style="1228" customWidth="1"/>
    <col min="11780" max="11780" width="20.6640625" style="1228" customWidth="1"/>
    <col min="11781" max="11781" width="18.5546875" style="1228" customWidth="1"/>
    <col min="11782" max="11782" width="21.33203125" style="1228" customWidth="1"/>
    <col min="11783" max="11785" width="0" style="1228" hidden="1" customWidth="1"/>
    <col min="11786" max="11786" width="20" style="1228" customWidth="1"/>
    <col min="11787" max="11788" width="0" style="1228" hidden="1" customWidth="1"/>
    <col min="11789" max="11789" width="23.5546875" style="1228" customWidth="1"/>
    <col min="11790" max="11790" width="2.6640625" style="1228" customWidth="1"/>
    <col min="11791" max="11810" width="0" style="1228" hidden="1" customWidth="1"/>
    <col min="11811" max="12032" width="11.44140625" style="1228"/>
    <col min="12033" max="12033" width="13.5546875" style="1228" customWidth="1"/>
    <col min="12034" max="12034" width="6.6640625" style="1228" customWidth="1"/>
    <col min="12035" max="12035" width="49.88671875" style="1228" customWidth="1"/>
    <col min="12036" max="12036" width="20.6640625" style="1228" customWidth="1"/>
    <col min="12037" max="12037" width="18.5546875" style="1228" customWidth="1"/>
    <col min="12038" max="12038" width="21.33203125" style="1228" customWidth="1"/>
    <col min="12039" max="12041" width="0" style="1228" hidden="1" customWidth="1"/>
    <col min="12042" max="12042" width="20" style="1228" customWidth="1"/>
    <col min="12043" max="12044" width="0" style="1228" hidden="1" customWidth="1"/>
    <col min="12045" max="12045" width="23.5546875" style="1228" customWidth="1"/>
    <col min="12046" max="12046" width="2.6640625" style="1228" customWidth="1"/>
    <col min="12047" max="12066" width="0" style="1228" hidden="1" customWidth="1"/>
    <col min="12067" max="12288" width="11.44140625" style="1228"/>
    <col min="12289" max="12289" width="13.5546875" style="1228" customWidth="1"/>
    <col min="12290" max="12290" width="6.6640625" style="1228" customWidth="1"/>
    <col min="12291" max="12291" width="49.88671875" style="1228" customWidth="1"/>
    <col min="12292" max="12292" width="20.6640625" style="1228" customWidth="1"/>
    <col min="12293" max="12293" width="18.5546875" style="1228" customWidth="1"/>
    <col min="12294" max="12294" width="21.33203125" style="1228" customWidth="1"/>
    <col min="12295" max="12297" width="0" style="1228" hidden="1" customWidth="1"/>
    <col min="12298" max="12298" width="20" style="1228" customWidth="1"/>
    <col min="12299" max="12300" width="0" style="1228" hidden="1" customWidth="1"/>
    <col min="12301" max="12301" width="23.5546875" style="1228" customWidth="1"/>
    <col min="12302" max="12302" width="2.6640625" style="1228" customWidth="1"/>
    <col min="12303" max="12322" width="0" style="1228" hidden="1" customWidth="1"/>
    <col min="12323" max="12544" width="11.44140625" style="1228"/>
    <col min="12545" max="12545" width="13.5546875" style="1228" customWidth="1"/>
    <col min="12546" max="12546" width="6.6640625" style="1228" customWidth="1"/>
    <col min="12547" max="12547" width="49.88671875" style="1228" customWidth="1"/>
    <col min="12548" max="12548" width="20.6640625" style="1228" customWidth="1"/>
    <col min="12549" max="12549" width="18.5546875" style="1228" customWidth="1"/>
    <col min="12550" max="12550" width="21.33203125" style="1228" customWidth="1"/>
    <col min="12551" max="12553" width="0" style="1228" hidden="1" customWidth="1"/>
    <col min="12554" max="12554" width="20" style="1228" customWidth="1"/>
    <col min="12555" max="12556" width="0" style="1228" hidden="1" customWidth="1"/>
    <col min="12557" max="12557" width="23.5546875" style="1228" customWidth="1"/>
    <col min="12558" max="12558" width="2.6640625" style="1228" customWidth="1"/>
    <col min="12559" max="12578" width="0" style="1228" hidden="1" customWidth="1"/>
    <col min="12579" max="12800" width="11.44140625" style="1228"/>
    <col min="12801" max="12801" width="13.5546875" style="1228" customWidth="1"/>
    <col min="12802" max="12802" width="6.6640625" style="1228" customWidth="1"/>
    <col min="12803" max="12803" width="49.88671875" style="1228" customWidth="1"/>
    <col min="12804" max="12804" width="20.6640625" style="1228" customWidth="1"/>
    <col min="12805" max="12805" width="18.5546875" style="1228" customWidth="1"/>
    <col min="12806" max="12806" width="21.33203125" style="1228" customWidth="1"/>
    <col min="12807" max="12809" width="0" style="1228" hidden="1" customWidth="1"/>
    <col min="12810" max="12810" width="20" style="1228" customWidth="1"/>
    <col min="12811" max="12812" width="0" style="1228" hidden="1" customWidth="1"/>
    <col min="12813" max="12813" width="23.5546875" style="1228" customWidth="1"/>
    <col min="12814" max="12814" width="2.6640625" style="1228" customWidth="1"/>
    <col min="12815" max="12834" width="0" style="1228" hidden="1" customWidth="1"/>
    <col min="12835" max="13056" width="11.44140625" style="1228"/>
    <col min="13057" max="13057" width="13.5546875" style="1228" customWidth="1"/>
    <col min="13058" max="13058" width="6.6640625" style="1228" customWidth="1"/>
    <col min="13059" max="13059" width="49.88671875" style="1228" customWidth="1"/>
    <col min="13060" max="13060" width="20.6640625" style="1228" customWidth="1"/>
    <col min="13061" max="13061" width="18.5546875" style="1228" customWidth="1"/>
    <col min="13062" max="13062" width="21.33203125" style="1228" customWidth="1"/>
    <col min="13063" max="13065" width="0" style="1228" hidden="1" customWidth="1"/>
    <col min="13066" max="13066" width="20" style="1228" customWidth="1"/>
    <col min="13067" max="13068" width="0" style="1228" hidden="1" customWidth="1"/>
    <col min="13069" max="13069" width="23.5546875" style="1228" customWidth="1"/>
    <col min="13070" max="13070" width="2.6640625" style="1228" customWidth="1"/>
    <col min="13071" max="13090" width="0" style="1228" hidden="1" customWidth="1"/>
    <col min="13091" max="13312" width="11.44140625" style="1228"/>
    <col min="13313" max="13313" width="13.5546875" style="1228" customWidth="1"/>
    <col min="13314" max="13314" width="6.6640625" style="1228" customWidth="1"/>
    <col min="13315" max="13315" width="49.88671875" style="1228" customWidth="1"/>
    <col min="13316" max="13316" width="20.6640625" style="1228" customWidth="1"/>
    <col min="13317" max="13317" width="18.5546875" style="1228" customWidth="1"/>
    <col min="13318" max="13318" width="21.33203125" style="1228" customWidth="1"/>
    <col min="13319" max="13321" width="0" style="1228" hidden="1" customWidth="1"/>
    <col min="13322" max="13322" width="20" style="1228" customWidth="1"/>
    <col min="13323" max="13324" width="0" style="1228" hidden="1" customWidth="1"/>
    <col min="13325" max="13325" width="23.5546875" style="1228" customWidth="1"/>
    <col min="13326" max="13326" width="2.6640625" style="1228" customWidth="1"/>
    <col min="13327" max="13346" width="0" style="1228" hidden="1" customWidth="1"/>
    <col min="13347" max="13568" width="11.44140625" style="1228"/>
    <col min="13569" max="13569" width="13.5546875" style="1228" customWidth="1"/>
    <col min="13570" max="13570" width="6.6640625" style="1228" customWidth="1"/>
    <col min="13571" max="13571" width="49.88671875" style="1228" customWidth="1"/>
    <col min="13572" max="13572" width="20.6640625" style="1228" customWidth="1"/>
    <col min="13573" max="13573" width="18.5546875" style="1228" customWidth="1"/>
    <col min="13574" max="13574" width="21.33203125" style="1228" customWidth="1"/>
    <col min="13575" max="13577" width="0" style="1228" hidden="1" customWidth="1"/>
    <col min="13578" max="13578" width="20" style="1228" customWidth="1"/>
    <col min="13579" max="13580" width="0" style="1228" hidden="1" customWidth="1"/>
    <col min="13581" max="13581" width="23.5546875" style="1228" customWidth="1"/>
    <col min="13582" max="13582" width="2.6640625" style="1228" customWidth="1"/>
    <col min="13583" max="13602" width="0" style="1228" hidden="1" customWidth="1"/>
    <col min="13603" max="13824" width="11.44140625" style="1228"/>
    <col min="13825" max="13825" width="13.5546875" style="1228" customWidth="1"/>
    <col min="13826" max="13826" width="6.6640625" style="1228" customWidth="1"/>
    <col min="13827" max="13827" width="49.88671875" style="1228" customWidth="1"/>
    <col min="13828" max="13828" width="20.6640625" style="1228" customWidth="1"/>
    <col min="13829" max="13829" width="18.5546875" style="1228" customWidth="1"/>
    <col min="13830" max="13830" width="21.33203125" style="1228" customWidth="1"/>
    <col min="13831" max="13833" width="0" style="1228" hidden="1" customWidth="1"/>
    <col min="13834" max="13834" width="20" style="1228" customWidth="1"/>
    <col min="13835" max="13836" width="0" style="1228" hidden="1" customWidth="1"/>
    <col min="13837" max="13837" width="23.5546875" style="1228" customWidth="1"/>
    <col min="13838" max="13838" width="2.6640625" style="1228" customWidth="1"/>
    <col min="13839" max="13858" width="0" style="1228" hidden="1" customWidth="1"/>
    <col min="13859" max="14080" width="11.44140625" style="1228"/>
    <col min="14081" max="14081" width="13.5546875" style="1228" customWidth="1"/>
    <col min="14082" max="14082" width="6.6640625" style="1228" customWidth="1"/>
    <col min="14083" max="14083" width="49.88671875" style="1228" customWidth="1"/>
    <col min="14084" max="14084" width="20.6640625" style="1228" customWidth="1"/>
    <col min="14085" max="14085" width="18.5546875" style="1228" customWidth="1"/>
    <col min="14086" max="14086" width="21.33203125" style="1228" customWidth="1"/>
    <col min="14087" max="14089" width="0" style="1228" hidden="1" customWidth="1"/>
    <col min="14090" max="14090" width="20" style="1228" customWidth="1"/>
    <col min="14091" max="14092" width="0" style="1228" hidden="1" customWidth="1"/>
    <col min="14093" max="14093" width="23.5546875" style="1228" customWidth="1"/>
    <col min="14094" max="14094" width="2.6640625" style="1228" customWidth="1"/>
    <col min="14095" max="14114" width="0" style="1228" hidden="1" customWidth="1"/>
    <col min="14115" max="14336" width="11.44140625" style="1228"/>
    <col min="14337" max="14337" width="13.5546875" style="1228" customWidth="1"/>
    <col min="14338" max="14338" width="6.6640625" style="1228" customWidth="1"/>
    <col min="14339" max="14339" width="49.88671875" style="1228" customWidth="1"/>
    <col min="14340" max="14340" width="20.6640625" style="1228" customWidth="1"/>
    <col min="14341" max="14341" width="18.5546875" style="1228" customWidth="1"/>
    <col min="14342" max="14342" width="21.33203125" style="1228" customWidth="1"/>
    <col min="14343" max="14345" width="0" style="1228" hidden="1" customWidth="1"/>
    <col min="14346" max="14346" width="20" style="1228" customWidth="1"/>
    <col min="14347" max="14348" width="0" style="1228" hidden="1" customWidth="1"/>
    <col min="14349" max="14349" width="23.5546875" style="1228" customWidth="1"/>
    <col min="14350" max="14350" width="2.6640625" style="1228" customWidth="1"/>
    <col min="14351" max="14370" width="0" style="1228" hidden="1" customWidth="1"/>
    <col min="14371" max="14592" width="11.44140625" style="1228"/>
    <col min="14593" max="14593" width="13.5546875" style="1228" customWidth="1"/>
    <col min="14594" max="14594" width="6.6640625" style="1228" customWidth="1"/>
    <col min="14595" max="14595" width="49.88671875" style="1228" customWidth="1"/>
    <col min="14596" max="14596" width="20.6640625" style="1228" customWidth="1"/>
    <col min="14597" max="14597" width="18.5546875" style="1228" customWidth="1"/>
    <col min="14598" max="14598" width="21.33203125" style="1228" customWidth="1"/>
    <col min="14599" max="14601" width="0" style="1228" hidden="1" customWidth="1"/>
    <col min="14602" max="14602" width="20" style="1228" customWidth="1"/>
    <col min="14603" max="14604" width="0" style="1228" hidden="1" customWidth="1"/>
    <col min="14605" max="14605" width="23.5546875" style="1228" customWidth="1"/>
    <col min="14606" max="14606" width="2.6640625" style="1228" customWidth="1"/>
    <col min="14607" max="14626" width="0" style="1228" hidden="1" customWidth="1"/>
    <col min="14627" max="14848" width="11.44140625" style="1228"/>
    <col min="14849" max="14849" width="13.5546875" style="1228" customWidth="1"/>
    <col min="14850" max="14850" width="6.6640625" style="1228" customWidth="1"/>
    <col min="14851" max="14851" width="49.88671875" style="1228" customWidth="1"/>
    <col min="14852" max="14852" width="20.6640625" style="1228" customWidth="1"/>
    <col min="14853" max="14853" width="18.5546875" style="1228" customWidth="1"/>
    <col min="14854" max="14854" width="21.33203125" style="1228" customWidth="1"/>
    <col min="14855" max="14857" width="0" style="1228" hidden="1" customWidth="1"/>
    <col min="14858" max="14858" width="20" style="1228" customWidth="1"/>
    <col min="14859" max="14860" width="0" style="1228" hidden="1" customWidth="1"/>
    <col min="14861" max="14861" width="23.5546875" style="1228" customWidth="1"/>
    <col min="14862" max="14862" width="2.6640625" style="1228" customWidth="1"/>
    <col min="14863" max="14882" width="0" style="1228" hidden="1" customWidth="1"/>
    <col min="14883" max="15104" width="11.44140625" style="1228"/>
    <col min="15105" max="15105" width="13.5546875" style="1228" customWidth="1"/>
    <col min="15106" max="15106" width="6.6640625" style="1228" customWidth="1"/>
    <col min="15107" max="15107" width="49.88671875" style="1228" customWidth="1"/>
    <col min="15108" max="15108" width="20.6640625" style="1228" customWidth="1"/>
    <col min="15109" max="15109" width="18.5546875" style="1228" customWidth="1"/>
    <col min="15110" max="15110" width="21.33203125" style="1228" customWidth="1"/>
    <col min="15111" max="15113" width="0" style="1228" hidden="1" customWidth="1"/>
    <col min="15114" max="15114" width="20" style="1228" customWidth="1"/>
    <col min="15115" max="15116" width="0" style="1228" hidden="1" customWidth="1"/>
    <col min="15117" max="15117" width="23.5546875" style="1228" customWidth="1"/>
    <col min="15118" max="15118" width="2.6640625" style="1228" customWidth="1"/>
    <col min="15119" max="15138" width="0" style="1228" hidden="1" customWidth="1"/>
    <col min="15139" max="15360" width="11.44140625" style="1228"/>
    <col min="15361" max="15361" width="13.5546875" style="1228" customWidth="1"/>
    <col min="15362" max="15362" width="6.6640625" style="1228" customWidth="1"/>
    <col min="15363" max="15363" width="49.88671875" style="1228" customWidth="1"/>
    <col min="15364" max="15364" width="20.6640625" style="1228" customWidth="1"/>
    <col min="15365" max="15365" width="18.5546875" style="1228" customWidth="1"/>
    <col min="15366" max="15366" width="21.33203125" style="1228" customWidth="1"/>
    <col min="15367" max="15369" width="0" style="1228" hidden="1" customWidth="1"/>
    <col min="15370" max="15370" width="20" style="1228" customWidth="1"/>
    <col min="15371" max="15372" width="0" style="1228" hidden="1" customWidth="1"/>
    <col min="15373" max="15373" width="23.5546875" style="1228" customWidth="1"/>
    <col min="15374" max="15374" width="2.6640625" style="1228" customWidth="1"/>
    <col min="15375" max="15394" width="0" style="1228" hidden="1" customWidth="1"/>
    <col min="15395" max="15616" width="11.44140625" style="1228"/>
    <col min="15617" max="15617" width="13.5546875" style="1228" customWidth="1"/>
    <col min="15618" max="15618" width="6.6640625" style="1228" customWidth="1"/>
    <col min="15619" max="15619" width="49.88671875" style="1228" customWidth="1"/>
    <col min="15620" max="15620" width="20.6640625" style="1228" customWidth="1"/>
    <col min="15621" max="15621" width="18.5546875" style="1228" customWidth="1"/>
    <col min="15622" max="15622" width="21.33203125" style="1228" customWidth="1"/>
    <col min="15623" max="15625" width="0" style="1228" hidden="1" customWidth="1"/>
    <col min="15626" max="15626" width="20" style="1228" customWidth="1"/>
    <col min="15627" max="15628" width="0" style="1228" hidden="1" customWidth="1"/>
    <col min="15629" max="15629" width="23.5546875" style="1228" customWidth="1"/>
    <col min="15630" max="15630" width="2.6640625" style="1228" customWidth="1"/>
    <col min="15631" max="15650" width="0" style="1228" hidden="1" customWidth="1"/>
    <col min="15651" max="15872" width="11.44140625" style="1228"/>
    <col min="15873" max="15873" width="13.5546875" style="1228" customWidth="1"/>
    <col min="15874" max="15874" width="6.6640625" style="1228" customWidth="1"/>
    <col min="15875" max="15875" width="49.88671875" style="1228" customWidth="1"/>
    <col min="15876" max="15876" width="20.6640625" style="1228" customWidth="1"/>
    <col min="15877" max="15877" width="18.5546875" style="1228" customWidth="1"/>
    <col min="15878" max="15878" width="21.33203125" style="1228" customWidth="1"/>
    <col min="15879" max="15881" width="0" style="1228" hidden="1" customWidth="1"/>
    <col min="15882" max="15882" width="20" style="1228" customWidth="1"/>
    <col min="15883" max="15884" width="0" style="1228" hidden="1" customWidth="1"/>
    <col min="15885" max="15885" width="23.5546875" style="1228" customWidth="1"/>
    <col min="15886" max="15886" width="2.6640625" style="1228" customWidth="1"/>
    <col min="15887" max="15906" width="0" style="1228" hidden="1" customWidth="1"/>
    <col min="15907" max="16128" width="11.44140625" style="1228"/>
    <col min="16129" max="16129" width="13.5546875" style="1228" customWidth="1"/>
    <col min="16130" max="16130" width="6.6640625" style="1228" customWidth="1"/>
    <col min="16131" max="16131" width="49.88671875" style="1228" customWidth="1"/>
    <col min="16132" max="16132" width="20.6640625" style="1228" customWidth="1"/>
    <col min="16133" max="16133" width="18.5546875" style="1228" customWidth="1"/>
    <col min="16134" max="16134" width="21.33203125" style="1228" customWidth="1"/>
    <col min="16135" max="16137" width="0" style="1228" hidden="1" customWidth="1"/>
    <col min="16138" max="16138" width="20" style="1228" customWidth="1"/>
    <col min="16139" max="16140" width="0" style="1228" hidden="1" customWidth="1"/>
    <col min="16141" max="16141" width="23.5546875" style="1228" customWidth="1"/>
    <col min="16142" max="16142" width="2.6640625" style="1228" customWidth="1"/>
    <col min="16143" max="16162" width="0" style="1228" hidden="1" customWidth="1"/>
    <col min="16163" max="16384" width="11.44140625" style="1228"/>
  </cols>
  <sheetData>
    <row r="1" spans="1:15" ht="15" thickBot="1" x14ac:dyDescent="0.35"/>
    <row r="2" spans="1:15" x14ac:dyDescent="0.3">
      <c r="A2" s="1231"/>
      <c r="B2" s="1232"/>
      <c r="C2" s="1232"/>
      <c r="D2" s="1232"/>
      <c r="E2" s="1233"/>
      <c r="F2" s="1234"/>
      <c r="G2" s="1234"/>
      <c r="H2" s="1234"/>
      <c r="I2" s="1234"/>
      <c r="J2" s="1234"/>
      <c r="K2" s="1234"/>
      <c r="L2" s="1234"/>
      <c r="M2" s="1235"/>
    </row>
    <row r="3" spans="1:15" x14ac:dyDescent="0.3">
      <c r="A3" s="2110" t="s">
        <v>1</v>
      </c>
      <c r="B3" s="2111"/>
      <c r="C3" s="2111"/>
      <c r="D3" s="2111"/>
      <c r="E3" s="2111"/>
      <c r="F3" s="2111"/>
      <c r="G3" s="2111"/>
      <c r="H3" s="2111"/>
      <c r="I3" s="2111"/>
      <c r="J3" s="2111"/>
      <c r="K3" s="2111"/>
      <c r="L3" s="2111"/>
      <c r="M3" s="2112"/>
    </row>
    <row r="4" spans="1:15" x14ac:dyDescent="0.3">
      <c r="A4" s="2110" t="s">
        <v>203</v>
      </c>
      <c r="B4" s="2111"/>
      <c r="C4" s="2111"/>
      <c r="D4" s="2111"/>
      <c r="E4" s="2111"/>
      <c r="F4" s="2111"/>
      <c r="G4" s="2111"/>
      <c r="H4" s="2111"/>
      <c r="I4" s="2111"/>
      <c r="J4" s="2111"/>
      <c r="K4" s="2111"/>
      <c r="L4" s="2111"/>
      <c r="M4" s="2112"/>
    </row>
    <row r="5" spans="1:15" ht="6" customHeight="1" x14ac:dyDescent="0.3">
      <c r="A5" s="1236"/>
      <c r="M5" s="1237"/>
    </row>
    <row r="6" spans="1:15" x14ac:dyDescent="0.3">
      <c r="A6" s="1238" t="s">
        <v>0</v>
      </c>
      <c r="M6" s="1237"/>
    </row>
    <row r="7" spans="1:15" ht="3" customHeight="1" x14ac:dyDescent="0.3">
      <c r="A7" s="1236"/>
      <c r="M7" s="1239"/>
    </row>
    <row r="8" spans="1:15" x14ac:dyDescent="0.3">
      <c r="A8" s="1236" t="s">
        <v>3</v>
      </c>
      <c r="C8" s="1228" t="s">
        <v>4</v>
      </c>
      <c r="F8" s="1230" t="s">
        <v>117</v>
      </c>
      <c r="J8" s="1230" t="s">
        <v>273</v>
      </c>
      <c r="K8" s="1228"/>
      <c r="M8" s="1237" t="s">
        <v>204</v>
      </c>
    </row>
    <row r="9" spans="1:15" ht="6" customHeight="1" thickBot="1" x14ac:dyDescent="0.35">
      <c r="A9" s="1240"/>
      <c r="B9" s="1241"/>
      <c r="C9" s="1241"/>
      <c r="D9" s="1241"/>
      <c r="E9" s="1242"/>
      <c r="F9" s="1243"/>
      <c r="G9" s="1243"/>
      <c r="H9" s="1243"/>
      <c r="I9" s="1243"/>
      <c r="J9" s="1243"/>
      <c r="K9" s="1243"/>
      <c r="L9" s="1243"/>
      <c r="M9" s="1244"/>
    </row>
    <row r="10" spans="1:15" ht="15" thickBot="1" x14ac:dyDescent="0.35">
      <c r="A10" s="2113"/>
      <c r="B10" s="2114"/>
      <c r="C10" s="2114"/>
      <c r="D10" s="2114"/>
      <c r="E10" s="2114"/>
      <c r="F10" s="2114"/>
      <c r="G10" s="2114"/>
      <c r="H10" s="2114"/>
      <c r="I10" s="2114"/>
      <c r="J10" s="2114"/>
      <c r="K10" s="2114"/>
      <c r="L10" s="2114"/>
      <c r="M10" s="2115"/>
    </row>
    <row r="11" spans="1:15" ht="65.25" customHeight="1" thickBot="1" x14ac:dyDescent="0.35">
      <c r="A11" s="1245" t="s">
        <v>205</v>
      </c>
      <c r="B11" s="1246"/>
      <c r="C11" s="1246" t="s">
        <v>206</v>
      </c>
      <c r="D11" s="1247" t="s">
        <v>207</v>
      </c>
      <c r="E11" s="1248" t="s">
        <v>208</v>
      </c>
      <c r="F11" s="1247" t="s">
        <v>209</v>
      </c>
      <c r="G11" s="1247"/>
      <c r="H11" s="1247"/>
      <c r="I11" s="1247"/>
      <c r="J11" s="1247" t="s">
        <v>210</v>
      </c>
      <c r="K11" s="1247" t="s">
        <v>211</v>
      </c>
      <c r="L11" s="1247" t="s">
        <v>212</v>
      </c>
      <c r="M11" s="1249" t="s">
        <v>213</v>
      </c>
    </row>
    <row r="12" spans="1:15" ht="16.2" thickBot="1" x14ac:dyDescent="0.35">
      <c r="A12" s="1250" t="s">
        <v>13</v>
      </c>
      <c r="B12" s="1251"/>
      <c r="C12" s="1252" t="s">
        <v>14</v>
      </c>
      <c r="D12" s="1253">
        <f>+D13+D18+D43</f>
        <v>817218822.54999995</v>
      </c>
      <c r="E12" s="1254">
        <f>+E13+E18+E43</f>
        <v>2484136</v>
      </c>
      <c r="F12" s="1253">
        <f>+F15+F18+F43</f>
        <v>814734686.54999995</v>
      </c>
      <c r="G12" s="1255"/>
      <c r="H12" s="1255"/>
      <c r="I12" s="1255"/>
      <c r="J12" s="1253">
        <f>+J13+J18+J43</f>
        <v>601678322.75999999</v>
      </c>
      <c r="K12" s="1253">
        <f>+K13+K18+K43</f>
        <v>0</v>
      </c>
      <c r="L12" s="1253">
        <f>+L13+L18+L43</f>
        <v>0</v>
      </c>
      <c r="M12" s="1256">
        <f>+M13+M18+M43</f>
        <v>601678322.75999999</v>
      </c>
      <c r="O12" s="1257">
        <f>+M12/F12</f>
        <v>0.73849601924745745</v>
      </c>
    </row>
    <row r="13" spans="1:15" ht="15.6" x14ac:dyDescent="0.3">
      <c r="A13" s="1258">
        <v>1</v>
      </c>
      <c r="B13" s="1259"/>
      <c r="C13" s="1259" t="s">
        <v>15</v>
      </c>
      <c r="D13" s="1260">
        <f>+D14</f>
        <v>430924947</v>
      </c>
      <c r="E13" s="1261">
        <f>+E14</f>
        <v>2090836</v>
      </c>
      <c r="F13" s="1260">
        <f t="shared" ref="F13:F47" si="0">+D13-E13</f>
        <v>428834111</v>
      </c>
      <c r="G13" s="1262"/>
      <c r="H13" s="1260"/>
      <c r="I13" s="1260"/>
      <c r="J13" s="1263">
        <f>+J14</f>
        <v>339901932</v>
      </c>
      <c r="K13" s="1261"/>
      <c r="L13" s="1261"/>
      <c r="M13" s="1264">
        <f>+M14</f>
        <v>339901932</v>
      </c>
      <c r="O13" s="1257">
        <f t="shared" ref="O13:O46" si="1">+M13/F13</f>
        <v>0.79261869166000187</v>
      </c>
    </row>
    <row r="14" spans="1:15" ht="15.6" x14ac:dyDescent="0.3">
      <c r="A14" s="1265">
        <v>10</v>
      </c>
      <c r="B14" s="1266"/>
      <c r="C14" s="1266" t="s">
        <v>15</v>
      </c>
      <c r="D14" s="1267">
        <f>+D15</f>
        <v>430924947</v>
      </c>
      <c r="E14" s="1263">
        <f>+E15</f>
        <v>2090836</v>
      </c>
      <c r="F14" s="1267">
        <f t="shared" si="0"/>
        <v>428834111</v>
      </c>
      <c r="G14" s="1268"/>
      <c r="H14" s="1267"/>
      <c r="I14" s="1267"/>
      <c r="J14" s="1263">
        <f>+J15</f>
        <v>339901932</v>
      </c>
      <c r="K14" s="1263"/>
      <c r="L14" s="1263"/>
      <c r="M14" s="1269">
        <f>+M15</f>
        <v>339901932</v>
      </c>
      <c r="O14" s="1257">
        <f t="shared" si="1"/>
        <v>0.79261869166000187</v>
      </c>
    </row>
    <row r="15" spans="1:15" ht="15.6" x14ac:dyDescent="0.3">
      <c r="A15" s="1265">
        <v>102</v>
      </c>
      <c r="B15" s="1266"/>
      <c r="C15" s="1266" t="s">
        <v>34</v>
      </c>
      <c r="D15" s="1267">
        <f>+D16+D17</f>
        <v>430924947</v>
      </c>
      <c r="E15" s="1263">
        <f>+E16+E17</f>
        <v>2090836</v>
      </c>
      <c r="F15" s="1267">
        <f t="shared" si="0"/>
        <v>428834111</v>
      </c>
      <c r="G15" s="1268"/>
      <c r="H15" s="1267"/>
      <c r="I15" s="1267"/>
      <c r="J15" s="1269">
        <f>+J16+J17</f>
        <v>339901932</v>
      </c>
      <c r="K15" s="1263"/>
      <c r="L15" s="1263"/>
      <c r="M15" s="1269">
        <f>+M16+M17</f>
        <v>339901932</v>
      </c>
      <c r="O15" s="1257">
        <f t="shared" si="1"/>
        <v>0.79261869166000187</v>
      </c>
    </row>
    <row r="16" spans="1:15" ht="15.6" x14ac:dyDescent="0.3">
      <c r="A16" s="1265">
        <v>10212</v>
      </c>
      <c r="B16" s="1266">
        <v>20</v>
      </c>
      <c r="C16" s="1266" t="s">
        <v>35</v>
      </c>
      <c r="D16" s="1263">
        <v>424600358</v>
      </c>
      <c r="E16" s="1263">
        <v>0</v>
      </c>
      <c r="F16" s="1267">
        <f t="shared" si="0"/>
        <v>424600358</v>
      </c>
      <c r="G16" s="1268"/>
      <c r="H16" s="1267"/>
      <c r="I16" s="1267"/>
      <c r="J16" s="1263">
        <v>337600358</v>
      </c>
      <c r="K16" s="1263">
        <f>+K24+K33+K36</f>
        <v>0</v>
      </c>
      <c r="L16" s="1263">
        <f>+L24+L33+L36</f>
        <v>0</v>
      </c>
      <c r="M16" s="1269">
        <v>337600358</v>
      </c>
      <c r="O16" s="1257">
        <f t="shared" si="1"/>
        <v>0.79510144454470766</v>
      </c>
    </row>
    <row r="17" spans="1:15" ht="15.6" x14ac:dyDescent="0.3">
      <c r="A17" s="1265">
        <v>10214</v>
      </c>
      <c r="B17" s="1266">
        <v>20</v>
      </c>
      <c r="C17" s="1266" t="s">
        <v>36</v>
      </c>
      <c r="D17" s="1263">
        <v>6324589</v>
      </c>
      <c r="E17" s="1263">
        <f>1067700+1023136</f>
        <v>2090836</v>
      </c>
      <c r="F17" s="1263">
        <f>+D17-E17</f>
        <v>4233753</v>
      </c>
      <c r="G17" s="1263"/>
      <c r="H17" s="1263"/>
      <c r="I17" s="1263"/>
      <c r="J17" s="1263">
        <v>2301574</v>
      </c>
      <c r="K17" s="1263">
        <f>+K25+K34+K37</f>
        <v>0</v>
      </c>
      <c r="L17" s="1263">
        <f>+L25+L34+L37</f>
        <v>0</v>
      </c>
      <c r="M17" s="1269">
        <v>2301574</v>
      </c>
      <c r="O17" s="1257">
        <f t="shared" si="1"/>
        <v>0.54362500599350028</v>
      </c>
    </row>
    <row r="18" spans="1:15" ht="15.6" x14ac:dyDescent="0.3">
      <c r="A18" s="1265">
        <v>2</v>
      </c>
      <c r="B18" s="1266"/>
      <c r="C18" s="1266" t="s">
        <v>48</v>
      </c>
      <c r="D18" s="1267">
        <f>+D19</f>
        <v>36435455.549999997</v>
      </c>
      <c r="E18" s="1263">
        <f>+E19</f>
        <v>393300</v>
      </c>
      <c r="F18" s="1267">
        <f t="shared" si="0"/>
        <v>36042155.549999997</v>
      </c>
      <c r="G18" s="1268"/>
      <c r="H18" s="1267"/>
      <c r="I18" s="1267"/>
      <c r="J18" s="1263">
        <f>+J19</f>
        <v>31481781</v>
      </c>
      <c r="K18" s="1263"/>
      <c r="L18" s="1263"/>
      <c r="M18" s="1269">
        <f>+M19</f>
        <v>31481781</v>
      </c>
      <c r="O18" s="1257">
        <f t="shared" si="1"/>
        <v>0.87347109293522829</v>
      </c>
    </row>
    <row r="19" spans="1:15" ht="15.6" x14ac:dyDescent="0.3">
      <c r="A19" s="1265">
        <v>20</v>
      </c>
      <c r="B19" s="1266"/>
      <c r="C19" s="1266" t="s">
        <v>48</v>
      </c>
      <c r="D19" s="1267">
        <f>+D20</f>
        <v>36435455.549999997</v>
      </c>
      <c r="E19" s="1263">
        <f>+E20</f>
        <v>393300</v>
      </c>
      <c r="F19" s="1267">
        <f t="shared" si="0"/>
        <v>36042155.549999997</v>
      </c>
      <c r="G19" s="1268"/>
      <c r="H19" s="1267"/>
      <c r="I19" s="1267"/>
      <c r="J19" s="1263">
        <f>+J20</f>
        <v>31481781</v>
      </c>
      <c r="K19" s="1263"/>
      <c r="L19" s="1263"/>
      <c r="M19" s="1269">
        <f>+M20</f>
        <v>31481781</v>
      </c>
      <c r="O19" s="1257">
        <f t="shared" si="1"/>
        <v>0.87347109293522829</v>
      </c>
    </row>
    <row r="20" spans="1:15" ht="15.6" x14ac:dyDescent="0.3">
      <c r="A20" s="1265">
        <v>204</v>
      </c>
      <c r="B20" s="1266"/>
      <c r="C20" s="1266" t="s">
        <v>49</v>
      </c>
      <c r="D20" s="1267">
        <f>+D23+D25+D27+D37+D40+D21</f>
        <v>36435455.549999997</v>
      </c>
      <c r="E20" s="1263">
        <f>+E23+E25+E27+E37+E40+E21</f>
        <v>393300</v>
      </c>
      <c r="F20" s="1267">
        <f t="shared" si="0"/>
        <v>36042155.549999997</v>
      </c>
      <c r="G20" s="1268"/>
      <c r="H20" s="1267"/>
      <c r="I20" s="1267"/>
      <c r="J20" s="1263">
        <f>+J23+J25+J27+J37+J40+J21</f>
        <v>31481781</v>
      </c>
      <c r="K20" s="1267">
        <f>+K23+K25+K27+K37+K40</f>
        <v>0</v>
      </c>
      <c r="L20" s="1267">
        <f>+L23+L25+L27+L37+L40</f>
        <v>0</v>
      </c>
      <c r="M20" s="1269">
        <f>+M23+M25+M27+M37+M40+M21</f>
        <v>31481781</v>
      </c>
      <c r="O20" s="1257">
        <f t="shared" si="1"/>
        <v>0.87347109293522829</v>
      </c>
    </row>
    <row r="21" spans="1:15" ht="15.6" x14ac:dyDescent="0.3">
      <c r="A21" s="1265">
        <v>2045</v>
      </c>
      <c r="B21" s="1266"/>
      <c r="C21" s="1266" t="s">
        <v>52</v>
      </c>
      <c r="D21" s="1267">
        <f>+D22</f>
        <v>5</v>
      </c>
      <c r="E21" s="1263">
        <f>+E22</f>
        <v>0</v>
      </c>
      <c r="F21" s="1267">
        <f t="shared" si="0"/>
        <v>5</v>
      </c>
      <c r="G21" s="1268"/>
      <c r="H21" s="1267"/>
      <c r="I21" s="1267"/>
      <c r="J21" s="1263">
        <f>+J22</f>
        <v>0</v>
      </c>
      <c r="K21" s="1263"/>
      <c r="L21" s="1263"/>
      <c r="M21" s="1269">
        <f>+M22</f>
        <v>0</v>
      </c>
      <c r="O21" s="1257"/>
    </row>
    <row r="22" spans="1:15" ht="31.2" x14ac:dyDescent="0.3">
      <c r="A22" s="1265">
        <v>20456</v>
      </c>
      <c r="B22" s="1266">
        <v>20</v>
      </c>
      <c r="C22" s="1270" t="s">
        <v>148</v>
      </c>
      <c r="D22" s="1267">
        <v>5</v>
      </c>
      <c r="E22" s="1263">
        <v>0</v>
      </c>
      <c r="F22" s="1267">
        <f t="shared" si="0"/>
        <v>5</v>
      </c>
      <c r="G22" s="1268"/>
      <c r="H22" s="1267"/>
      <c r="I22" s="1267"/>
      <c r="J22" s="1263">
        <v>0</v>
      </c>
      <c r="K22" s="1263"/>
      <c r="L22" s="1263"/>
      <c r="M22" s="1269">
        <v>0</v>
      </c>
      <c r="O22" s="1257"/>
    </row>
    <row r="23" spans="1:15" ht="15.6" x14ac:dyDescent="0.3">
      <c r="A23" s="1265">
        <v>2046</v>
      </c>
      <c r="B23" s="1266"/>
      <c r="C23" s="1266" t="s">
        <v>58</v>
      </c>
      <c r="D23" s="1267">
        <f>+D24</f>
        <v>5734721</v>
      </c>
      <c r="E23" s="1263">
        <f>+E24</f>
        <v>393300</v>
      </c>
      <c r="F23" s="1267">
        <f t="shared" si="0"/>
        <v>5341421</v>
      </c>
      <c r="G23" s="1268"/>
      <c r="H23" s="1267"/>
      <c r="I23" s="1267"/>
      <c r="J23" s="1263">
        <f>+J24</f>
        <v>5341421</v>
      </c>
      <c r="K23" s="1263"/>
      <c r="L23" s="1263"/>
      <c r="M23" s="1269">
        <f>+M24</f>
        <v>5341421</v>
      </c>
      <c r="O23" s="1257"/>
    </row>
    <row r="24" spans="1:15" ht="15.6" x14ac:dyDescent="0.3">
      <c r="A24" s="1265">
        <v>20462</v>
      </c>
      <c r="B24" s="1266">
        <v>20</v>
      </c>
      <c r="C24" s="1266" t="s">
        <v>59</v>
      </c>
      <c r="D24" s="1267">
        <v>5734721</v>
      </c>
      <c r="E24" s="1263">
        <v>393300</v>
      </c>
      <c r="F24" s="1267">
        <f t="shared" si="0"/>
        <v>5341421</v>
      </c>
      <c r="G24" s="1268"/>
      <c r="H24" s="1267"/>
      <c r="I24" s="1267"/>
      <c r="J24" s="1263">
        <v>5341421</v>
      </c>
      <c r="K24" s="1263"/>
      <c r="L24" s="1263"/>
      <c r="M24" s="1269">
        <v>5341421</v>
      </c>
      <c r="O24" s="1257"/>
    </row>
    <row r="25" spans="1:15" ht="15.6" x14ac:dyDescent="0.3">
      <c r="A25" s="1265">
        <v>2047</v>
      </c>
      <c r="B25" s="1266"/>
      <c r="C25" s="1266" t="s">
        <v>61</v>
      </c>
      <c r="D25" s="1267">
        <f>+D26</f>
        <v>6795</v>
      </c>
      <c r="E25" s="1263">
        <f>+E26</f>
        <v>0</v>
      </c>
      <c r="F25" s="1267">
        <f t="shared" si="0"/>
        <v>6795</v>
      </c>
      <c r="G25" s="1268"/>
      <c r="H25" s="1267"/>
      <c r="I25" s="1267"/>
      <c r="J25" s="1263">
        <f>+J26</f>
        <v>0</v>
      </c>
      <c r="K25" s="1263"/>
      <c r="L25" s="1263"/>
      <c r="M25" s="1269">
        <f>+M26</f>
        <v>0</v>
      </c>
      <c r="O25" s="1257"/>
    </row>
    <row r="26" spans="1:15" ht="15.6" x14ac:dyDescent="0.3">
      <c r="A26" s="1265">
        <v>20476</v>
      </c>
      <c r="B26" s="1266">
        <v>20</v>
      </c>
      <c r="C26" s="1266" t="s">
        <v>62</v>
      </c>
      <c r="D26" s="1267">
        <v>6795</v>
      </c>
      <c r="E26" s="1263">
        <v>0</v>
      </c>
      <c r="F26" s="1267">
        <f>+D26-E26</f>
        <v>6795</v>
      </c>
      <c r="G26" s="1268"/>
      <c r="H26" s="1267"/>
      <c r="I26" s="1267"/>
      <c r="J26" s="1263">
        <v>0</v>
      </c>
      <c r="K26" s="1263"/>
      <c r="L26" s="1263"/>
      <c r="M26" s="1269">
        <v>0</v>
      </c>
      <c r="O26" s="1257"/>
    </row>
    <row r="27" spans="1:15" ht="15.6" x14ac:dyDescent="0.3">
      <c r="A27" s="1265">
        <v>2048</v>
      </c>
      <c r="B27" s="1266"/>
      <c r="C27" s="1266" t="s">
        <v>63</v>
      </c>
      <c r="D27" s="1267">
        <f>+D28+D29</f>
        <v>4595185</v>
      </c>
      <c r="E27" s="1263">
        <f>+E29</f>
        <v>0</v>
      </c>
      <c r="F27" s="1267">
        <f t="shared" si="0"/>
        <v>4595185</v>
      </c>
      <c r="G27" s="1268"/>
      <c r="H27" s="1267"/>
      <c r="I27" s="1267"/>
      <c r="J27" s="1263">
        <f>+J28+J29</f>
        <v>4595185</v>
      </c>
      <c r="K27" s="1263">
        <v>0</v>
      </c>
      <c r="L27" s="1263">
        <v>0</v>
      </c>
      <c r="M27" s="1269">
        <f>+M28+M29</f>
        <v>4595185</v>
      </c>
      <c r="O27" s="1257">
        <f t="shared" si="1"/>
        <v>1</v>
      </c>
    </row>
    <row r="28" spans="1:15" ht="15.6" x14ac:dyDescent="0.3">
      <c r="A28" s="1265">
        <v>20481</v>
      </c>
      <c r="B28" s="1266">
        <v>20</v>
      </c>
      <c r="C28" s="1266" t="s">
        <v>152</v>
      </c>
      <c r="D28" s="1267">
        <v>747770</v>
      </c>
      <c r="E28" s="1263">
        <f>+E29</f>
        <v>0</v>
      </c>
      <c r="F28" s="1267">
        <f>+D28-E28</f>
        <v>747770</v>
      </c>
      <c r="G28" s="1271"/>
      <c r="H28" s="1271"/>
      <c r="I28" s="1271"/>
      <c r="J28" s="1263">
        <v>747770</v>
      </c>
      <c r="K28" s="1263"/>
      <c r="L28" s="1263"/>
      <c r="M28" s="1269">
        <v>747770</v>
      </c>
      <c r="O28" s="1257"/>
    </row>
    <row r="29" spans="1:15" ht="15.6" x14ac:dyDescent="0.3">
      <c r="A29" s="1265">
        <v>20486</v>
      </c>
      <c r="B29" s="1266">
        <v>20</v>
      </c>
      <c r="C29" s="1266" t="s">
        <v>214</v>
      </c>
      <c r="D29" s="1267">
        <v>3847415</v>
      </c>
      <c r="E29" s="1263">
        <f>+E30</f>
        <v>0</v>
      </c>
      <c r="F29" s="1267">
        <f>+D29-E29</f>
        <v>3847415</v>
      </c>
      <c r="G29" s="1271"/>
      <c r="H29" s="1271"/>
      <c r="I29" s="1271"/>
      <c r="J29" s="1263">
        <v>3847415</v>
      </c>
      <c r="K29" s="1263"/>
      <c r="L29" s="1263"/>
      <c r="M29" s="1269">
        <v>3847415</v>
      </c>
      <c r="O29" s="1257">
        <f t="shared" si="1"/>
        <v>1</v>
      </c>
    </row>
    <row r="30" spans="1:15" ht="15.6" hidden="1" x14ac:dyDescent="0.3">
      <c r="A30" s="1265">
        <v>2048</v>
      </c>
      <c r="B30" s="1266">
        <v>20</v>
      </c>
      <c r="C30" s="1266" t="s">
        <v>63</v>
      </c>
      <c r="D30" s="1267">
        <v>6795</v>
      </c>
      <c r="E30" s="1263">
        <v>0</v>
      </c>
      <c r="F30" s="1267">
        <f>+D30-E30</f>
        <v>6795</v>
      </c>
      <c r="G30" s="1268"/>
      <c r="H30" s="1267"/>
      <c r="I30" s="1267"/>
      <c r="J30" s="1263">
        <f>+J35+J44+J46</f>
        <v>230294609.75999999</v>
      </c>
      <c r="K30" s="1263"/>
      <c r="L30" s="1263"/>
      <c r="M30" s="1269">
        <f>+M35+M44+M46</f>
        <v>230294609.75999999</v>
      </c>
      <c r="O30" s="1257">
        <f t="shared" si="1"/>
        <v>33891.774799116996</v>
      </c>
    </row>
    <row r="31" spans="1:15" ht="15.6" hidden="1" x14ac:dyDescent="0.3">
      <c r="A31" s="1265">
        <v>20482</v>
      </c>
      <c r="B31" s="1266">
        <v>20</v>
      </c>
      <c r="C31" s="1266" t="s">
        <v>153</v>
      </c>
      <c r="D31" s="1267">
        <v>0</v>
      </c>
      <c r="E31" s="1263">
        <v>0</v>
      </c>
      <c r="F31" s="1267">
        <f t="shared" si="0"/>
        <v>0</v>
      </c>
      <c r="G31" s="1268"/>
      <c r="H31" s="1268"/>
      <c r="I31" s="1267"/>
      <c r="J31" s="1263">
        <v>0</v>
      </c>
      <c r="K31" s="1263">
        <v>0</v>
      </c>
      <c r="L31" s="1263">
        <v>0</v>
      </c>
      <c r="M31" s="1269">
        <v>0</v>
      </c>
      <c r="O31" s="1257" t="e">
        <f t="shared" si="1"/>
        <v>#DIV/0!</v>
      </c>
    </row>
    <row r="32" spans="1:15" ht="15.6" hidden="1" x14ac:dyDescent="0.3">
      <c r="A32" s="1265">
        <v>20486</v>
      </c>
      <c r="B32" s="1266">
        <v>20</v>
      </c>
      <c r="C32" s="1266" t="s">
        <v>214</v>
      </c>
      <c r="D32" s="1267">
        <v>0</v>
      </c>
      <c r="E32" s="1263">
        <v>0</v>
      </c>
      <c r="F32" s="1267">
        <f t="shared" si="0"/>
        <v>0</v>
      </c>
      <c r="G32" s="1268"/>
      <c r="H32" s="1268"/>
      <c r="I32" s="1267"/>
      <c r="J32" s="1263">
        <v>0</v>
      </c>
      <c r="K32" s="1263">
        <v>0</v>
      </c>
      <c r="L32" s="1263">
        <v>0</v>
      </c>
      <c r="M32" s="1269">
        <v>0</v>
      </c>
      <c r="O32" s="1257" t="e">
        <f t="shared" si="1"/>
        <v>#DIV/0!</v>
      </c>
    </row>
    <row r="33" spans="1:15" ht="15.6" hidden="1" x14ac:dyDescent="0.3">
      <c r="A33" s="1265">
        <v>2049</v>
      </c>
      <c r="B33" s="1266">
        <v>20</v>
      </c>
      <c r="C33" s="1270" t="s">
        <v>65</v>
      </c>
      <c r="D33" s="1267">
        <v>0</v>
      </c>
      <c r="E33" s="1263">
        <v>0</v>
      </c>
      <c r="F33" s="1267">
        <f t="shared" si="0"/>
        <v>0</v>
      </c>
      <c r="G33" s="1268"/>
      <c r="H33" s="1268"/>
      <c r="I33" s="1267"/>
      <c r="J33" s="1263">
        <v>0</v>
      </c>
      <c r="K33" s="1263">
        <v>0</v>
      </c>
      <c r="L33" s="1263">
        <v>0</v>
      </c>
      <c r="M33" s="1269">
        <v>0</v>
      </c>
      <c r="O33" s="1257" t="e">
        <f t="shared" si="1"/>
        <v>#DIV/0!</v>
      </c>
    </row>
    <row r="34" spans="1:15" ht="15.6" hidden="1" x14ac:dyDescent="0.3">
      <c r="A34" s="1265">
        <v>204911</v>
      </c>
      <c r="B34" s="1266">
        <v>20</v>
      </c>
      <c r="C34" s="1270" t="s">
        <v>156</v>
      </c>
      <c r="D34" s="1267">
        <v>0</v>
      </c>
      <c r="E34" s="1263">
        <v>0</v>
      </c>
      <c r="F34" s="1267">
        <f t="shared" si="0"/>
        <v>0</v>
      </c>
      <c r="G34" s="1268"/>
      <c r="H34" s="1268"/>
      <c r="I34" s="1267"/>
      <c r="J34" s="1263">
        <v>0</v>
      </c>
      <c r="K34" s="1263">
        <v>0</v>
      </c>
      <c r="L34" s="1263">
        <v>0</v>
      </c>
      <c r="M34" s="1269">
        <v>0</v>
      </c>
      <c r="O34" s="1257" t="e">
        <f t="shared" si="1"/>
        <v>#DIV/0!</v>
      </c>
    </row>
    <row r="35" spans="1:15" ht="15.6" hidden="1" x14ac:dyDescent="0.3">
      <c r="A35" s="1265">
        <v>20410</v>
      </c>
      <c r="B35" s="1266">
        <v>20</v>
      </c>
      <c r="C35" s="1270" t="s">
        <v>158</v>
      </c>
      <c r="D35" s="1267">
        <v>0</v>
      </c>
      <c r="E35" s="1263">
        <v>0</v>
      </c>
      <c r="F35" s="1267">
        <f t="shared" si="0"/>
        <v>0</v>
      </c>
      <c r="G35" s="1268"/>
      <c r="H35" s="1268"/>
      <c r="I35" s="1267"/>
      <c r="J35" s="1263">
        <v>0</v>
      </c>
      <c r="K35" s="1263">
        <v>0</v>
      </c>
      <c r="L35" s="1263">
        <v>0</v>
      </c>
      <c r="M35" s="1269">
        <v>0</v>
      </c>
      <c r="O35" s="1257" t="e">
        <f t="shared" si="1"/>
        <v>#DIV/0!</v>
      </c>
    </row>
    <row r="36" spans="1:15" ht="15.6" hidden="1" x14ac:dyDescent="0.3">
      <c r="A36" s="1265">
        <v>204102</v>
      </c>
      <c r="B36" s="1266">
        <v>20</v>
      </c>
      <c r="C36" s="1270" t="s">
        <v>159</v>
      </c>
      <c r="D36" s="1267">
        <v>0</v>
      </c>
      <c r="E36" s="1263">
        <v>0</v>
      </c>
      <c r="F36" s="1267">
        <f t="shared" si="0"/>
        <v>0</v>
      </c>
      <c r="G36" s="1268"/>
      <c r="H36" s="1268"/>
      <c r="I36" s="1267"/>
      <c r="J36" s="1263">
        <v>0</v>
      </c>
      <c r="K36" s="1263">
        <v>0</v>
      </c>
      <c r="L36" s="1263">
        <v>0</v>
      </c>
      <c r="M36" s="1269">
        <v>0</v>
      </c>
      <c r="O36" s="1257" t="e">
        <f t="shared" si="1"/>
        <v>#DIV/0!</v>
      </c>
    </row>
    <row r="37" spans="1:15" ht="15.6" x14ac:dyDescent="0.3">
      <c r="A37" s="1265">
        <v>20411</v>
      </c>
      <c r="B37" s="1266"/>
      <c r="C37" s="1270" t="s">
        <v>160</v>
      </c>
      <c r="D37" s="1268">
        <f>+D39</f>
        <v>4553485</v>
      </c>
      <c r="E37" s="1263">
        <f>+E39</f>
        <v>0</v>
      </c>
      <c r="F37" s="1267">
        <f>+D37-E37</f>
        <v>4553485</v>
      </c>
      <c r="G37" s="1268"/>
      <c r="H37" s="1268"/>
      <c r="I37" s="1267"/>
      <c r="J37" s="1263">
        <f>+J39</f>
        <v>0</v>
      </c>
      <c r="K37" s="1263">
        <v>0</v>
      </c>
      <c r="L37" s="1263">
        <v>0</v>
      </c>
      <c r="M37" s="1269">
        <f>+M39</f>
        <v>0</v>
      </c>
      <c r="O37" s="1257">
        <f t="shared" si="1"/>
        <v>0</v>
      </c>
    </row>
    <row r="38" spans="1:15" ht="15.6" hidden="1" x14ac:dyDescent="0.3">
      <c r="A38" s="1265">
        <v>204111</v>
      </c>
      <c r="B38" s="1266">
        <v>20</v>
      </c>
      <c r="C38" s="1270" t="s">
        <v>161</v>
      </c>
      <c r="D38" s="1268">
        <v>0</v>
      </c>
      <c r="E38" s="1263">
        <v>0</v>
      </c>
      <c r="F38" s="1267">
        <f t="shared" si="0"/>
        <v>0</v>
      </c>
      <c r="G38" s="1268"/>
      <c r="H38" s="1268"/>
      <c r="I38" s="1267"/>
      <c r="J38" s="1263">
        <v>0</v>
      </c>
      <c r="K38" s="1263">
        <v>0</v>
      </c>
      <c r="L38" s="1263">
        <v>0</v>
      </c>
      <c r="M38" s="1269">
        <v>0</v>
      </c>
      <c r="O38" s="1257" t="e">
        <f t="shared" si="1"/>
        <v>#DIV/0!</v>
      </c>
    </row>
    <row r="39" spans="1:15" ht="15.6" x14ac:dyDescent="0.3">
      <c r="A39" s="1265">
        <v>204111</v>
      </c>
      <c r="B39" s="1266">
        <v>20</v>
      </c>
      <c r="C39" s="1270" t="s">
        <v>161</v>
      </c>
      <c r="D39" s="1268">
        <v>4553485</v>
      </c>
      <c r="E39" s="1263">
        <v>0</v>
      </c>
      <c r="F39" s="1267">
        <f t="shared" si="0"/>
        <v>4553485</v>
      </c>
      <c r="G39" s="1268"/>
      <c r="H39" s="1268"/>
      <c r="I39" s="1267"/>
      <c r="J39" s="1263">
        <v>0</v>
      </c>
      <c r="K39" s="1263"/>
      <c r="L39" s="1263"/>
      <c r="M39" s="1269">
        <v>0</v>
      </c>
      <c r="O39" s="1257">
        <f t="shared" si="1"/>
        <v>0</v>
      </c>
    </row>
    <row r="40" spans="1:15" ht="15.6" x14ac:dyDescent="0.3">
      <c r="A40" s="1265">
        <v>20441</v>
      </c>
      <c r="B40" s="1266"/>
      <c r="C40" s="1270" t="s">
        <v>70</v>
      </c>
      <c r="D40" s="1268">
        <f>+D41</f>
        <v>21545264.550000001</v>
      </c>
      <c r="E40" s="1263">
        <f>+E41</f>
        <v>0</v>
      </c>
      <c r="F40" s="1267">
        <f>+D40-E40</f>
        <v>21545264.550000001</v>
      </c>
      <c r="G40" s="1268"/>
      <c r="H40" s="1268"/>
      <c r="I40" s="1267"/>
      <c r="J40" s="1263">
        <f>+J41</f>
        <v>21545175</v>
      </c>
      <c r="K40" s="1263">
        <v>0</v>
      </c>
      <c r="L40" s="1263">
        <v>0</v>
      </c>
      <c r="M40" s="1269">
        <f>+M41</f>
        <v>21545175</v>
      </c>
      <c r="O40" s="1257">
        <f t="shared" si="1"/>
        <v>0.99999584363423377</v>
      </c>
    </row>
    <row r="41" spans="1:15" ht="15.6" x14ac:dyDescent="0.3">
      <c r="A41" s="1265">
        <v>2044113</v>
      </c>
      <c r="B41" s="1266">
        <v>20</v>
      </c>
      <c r="C41" s="1270" t="s">
        <v>70</v>
      </c>
      <c r="D41" s="1268">
        <v>21545264.550000001</v>
      </c>
      <c r="E41" s="1263">
        <v>0</v>
      </c>
      <c r="F41" s="1267">
        <f t="shared" si="0"/>
        <v>21545264.550000001</v>
      </c>
      <c r="G41" s="1268"/>
      <c r="H41" s="1268"/>
      <c r="I41" s="1267"/>
      <c r="J41" s="1263">
        <v>21545175</v>
      </c>
      <c r="K41" s="1263"/>
      <c r="L41" s="1263"/>
      <c r="M41" s="1269">
        <v>21545175</v>
      </c>
      <c r="O41" s="1257">
        <f t="shared" si="1"/>
        <v>0.99999584363423377</v>
      </c>
    </row>
    <row r="42" spans="1:15" ht="15.6" hidden="1" x14ac:dyDescent="0.3">
      <c r="A42" s="1265">
        <v>204215</v>
      </c>
      <c r="B42" s="1266">
        <v>20</v>
      </c>
      <c r="C42" s="1270" t="s">
        <v>165</v>
      </c>
      <c r="D42" s="1268">
        <v>0</v>
      </c>
      <c r="E42" s="1263">
        <v>0</v>
      </c>
      <c r="F42" s="1267">
        <f t="shared" si="0"/>
        <v>0</v>
      </c>
      <c r="G42" s="1268"/>
      <c r="H42" s="1268"/>
      <c r="I42" s="1267"/>
      <c r="J42" s="1263">
        <v>0</v>
      </c>
      <c r="K42" s="1263">
        <v>0</v>
      </c>
      <c r="L42" s="1263">
        <v>0</v>
      </c>
      <c r="M42" s="1269">
        <v>0</v>
      </c>
      <c r="O42" s="1257" t="e">
        <f t="shared" si="1"/>
        <v>#DIV/0!</v>
      </c>
    </row>
    <row r="43" spans="1:15" ht="15.6" x14ac:dyDescent="0.3">
      <c r="A43" s="1265">
        <v>3</v>
      </c>
      <c r="B43" s="1266"/>
      <c r="C43" s="1270" t="s">
        <v>71</v>
      </c>
      <c r="D43" s="1268">
        <f>+D44</f>
        <v>349858420</v>
      </c>
      <c r="E43" s="1263">
        <f>+E44</f>
        <v>0</v>
      </c>
      <c r="F43" s="1268">
        <f t="shared" si="0"/>
        <v>349858420</v>
      </c>
      <c r="G43" s="1268"/>
      <c r="H43" s="1268"/>
      <c r="I43" s="1267"/>
      <c r="J43" s="1263">
        <f>+J44</f>
        <v>230294609.75999999</v>
      </c>
      <c r="K43" s="1263">
        <v>0</v>
      </c>
      <c r="L43" s="1263">
        <v>0</v>
      </c>
      <c r="M43" s="1269">
        <f>+M44</f>
        <v>230294609.75999999</v>
      </c>
      <c r="O43" s="1257">
        <f t="shared" si="1"/>
        <v>0.65825087119526804</v>
      </c>
    </row>
    <row r="44" spans="1:15" ht="15.6" x14ac:dyDescent="0.3">
      <c r="A44" s="1265">
        <v>36</v>
      </c>
      <c r="B44" s="1266"/>
      <c r="C44" s="1270" t="s">
        <v>72</v>
      </c>
      <c r="D44" s="1268">
        <f>+D45</f>
        <v>349858420</v>
      </c>
      <c r="E44" s="1263">
        <f>+E45</f>
        <v>0</v>
      </c>
      <c r="F44" s="1267">
        <f t="shared" si="0"/>
        <v>349858420</v>
      </c>
      <c r="G44" s="1268"/>
      <c r="H44" s="1268"/>
      <c r="I44" s="1267"/>
      <c r="J44" s="1263">
        <f>+J45</f>
        <v>230294609.75999999</v>
      </c>
      <c r="K44" s="1263">
        <v>0</v>
      </c>
      <c r="L44" s="1263">
        <v>0</v>
      </c>
      <c r="M44" s="1269">
        <f>+M45</f>
        <v>230294609.75999999</v>
      </c>
      <c r="O44" s="1257">
        <f t="shared" si="1"/>
        <v>0.65825087119526804</v>
      </c>
    </row>
    <row r="45" spans="1:15" ht="15.6" x14ac:dyDescent="0.3">
      <c r="A45" s="1265">
        <v>361</v>
      </c>
      <c r="B45" s="1266"/>
      <c r="C45" s="1270" t="s">
        <v>73</v>
      </c>
      <c r="D45" s="1268">
        <f>+D46+D47</f>
        <v>349858420</v>
      </c>
      <c r="E45" s="1263">
        <f>+E46+E47</f>
        <v>0</v>
      </c>
      <c r="F45" s="1267">
        <f t="shared" si="0"/>
        <v>349858420</v>
      </c>
      <c r="G45" s="1268"/>
      <c r="H45" s="1268"/>
      <c r="I45" s="1267"/>
      <c r="J45" s="1263">
        <f>+J46+J47</f>
        <v>230294609.75999999</v>
      </c>
      <c r="K45" s="1263">
        <v>0</v>
      </c>
      <c r="L45" s="1263">
        <v>0</v>
      </c>
      <c r="M45" s="1269">
        <f>+M46+M47</f>
        <v>230294609.75999999</v>
      </c>
      <c r="O45" s="1257">
        <f t="shared" si="1"/>
        <v>0.65825087119526804</v>
      </c>
    </row>
    <row r="46" spans="1:15" ht="15.6" x14ac:dyDescent="0.3">
      <c r="A46" s="1265">
        <v>36112</v>
      </c>
      <c r="B46" s="1266">
        <v>10</v>
      </c>
      <c r="C46" s="1270" t="s">
        <v>170</v>
      </c>
      <c r="D46" s="1268">
        <v>1294836</v>
      </c>
      <c r="E46" s="1263">
        <v>0</v>
      </c>
      <c r="F46" s="1267">
        <f t="shared" si="0"/>
        <v>1294836</v>
      </c>
      <c r="G46" s="1268"/>
      <c r="H46" s="1268"/>
      <c r="I46" s="1267"/>
      <c r="J46" s="1263">
        <v>0</v>
      </c>
      <c r="K46" s="1263"/>
      <c r="L46" s="1263"/>
      <c r="M46" s="1269">
        <v>0</v>
      </c>
      <c r="O46" s="1257">
        <f t="shared" si="1"/>
        <v>0</v>
      </c>
    </row>
    <row r="47" spans="1:15" ht="33.75" customHeight="1" thickBot="1" x14ac:dyDescent="0.35">
      <c r="A47" s="1265">
        <v>36112</v>
      </c>
      <c r="B47" s="1266">
        <v>20</v>
      </c>
      <c r="C47" s="1270" t="s">
        <v>170</v>
      </c>
      <c r="D47" s="1268">
        <v>348563584</v>
      </c>
      <c r="E47" s="1263">
        <v>0</v>
      </c>
      <c r="F47" s="1267">
        <f t="shared" si="0"/>
        <v>348563584</v>
      </c>
      <c r="G47" s="1268"/>
      <c r="H47" s="1268"/>
      <c r="I47" s="1267"/>
      <c r="J47" s="1263">
        <v>230294609.75999999</v>
      </c>
      <c r="K47" s="1263"/>
      <c r="L47" s="1263"/>
      <c r="M47" s="1269">
        <v>230294609.75999999</v>
      </c>
      <c r="O47" s="1257"/>
    </row>
    <row r="48" spans="1:15" ht="16.2" thickBot="1" x14ac:dyDescent="0.35">
      <c r="A48" s="1272" t="s">
        <v>75</v>
      </c>
      <c r="B48" s="1273"/>
      <c r="C48" s="1274" t="s">
        <v>76</v>
      </c>
      <c r="D48" s="1275">
        <f>+D49+D68+D71+D76</f>
        <v>11880326999.389999</v>
      </c>
      <c r="E48" s="1276">
        <f>+E49+E68+E71+E76</f>
        <v>55682268</v>
      </c>
      <c r="F48" s="1275">
        <f>+D48-E48</f>
        <v>11824644731.389999</v>
      </c>
      <c r="G48" s="1275"/>
      <c r="H48" s="1275"/>
      <c r="I48" s="1277"/>
      <c r="J48" s="1276">
        <f>+J49+J68+J71+J76</f>
        <v>10189202202.389999</v>
      </c>
      <c r="K48" s="1276">
        <f>+K49+K68+K71+K76</f>
        <v>0</v>
      </c>
      <c r="L48" s="1276">
        <f>+L49+L68+L71+L76</f>
        <v>0</v>
      </c>
      <c r="M48" s="1278">
        <f>+M49+M68+M71+M76</f>
        <v>10189202202.389999</v>
      </c>
      <c r="O48" s="1257">
        <f t="shared" ref="O48:O54" si="2">+M48/F48</f>
        <v>0.86169203674605854</v>
      </c>
    </row>
    <row r="49" spans="1:15" ht="34.5" customHeight="1" x14ac:dyDescent="0.3">
      <c r="A49" s="1279">
        <v>113</v>
      </c>
      <c r="B49" s="1280"/>
      <c r="C49" s="1281" t="s">
        <v>77</v>
      </c>
      <c r="D49" s="1282">
        <f>+D53+D55</f>
        <v>747261599</v>
      </c>
      <c r="E49" s="1283">
        <f>+E53+E55</f>
        <v>0</v>
      </c>
      <c r="F49" s="1284">
        <f>+D49-E49</f>
        <v>747261599</v>
      </c>
      <c r="G49" s="1282"/>
      <c r="H49" s="1282"/>
      <c r="I49" s="1284"/>
      <c r="J49" s="1283">
        <f>+J53+J55</f>
        <v>718234769</v>
      </c>
      <c r="K49" s="1283">
        <v>0</v>
      </c>
      <c r="L49" s="1283">
        <v>0</v>
      </c>
      <c r="M49" s="1285">
        <f>+M53+M55</f>
        <v>718234769</v>
      </c>
      <c r="O49" s="1257">
        <f t="shared" si="2"/>
        <v>0.96115573175599511</v>
      </c>
    </row>
    <row r="50" spans="1:15" ht="15" hidden="1" customHeight="1" x14ac:dyDescent="0.3">
      <c r="A50" s="1265">
        <v>113601</v>
      </c>
      <c r="B50" s="1266">
        <v>11</v>
      </c>
      <c r="C50" s="1270" t="s">
        <v>85</v>
      </c>
      <c r="D50" s="1268">
        <v>0</v>
      </c>
      <c r="E50" s="1263">
        <v>0</v>
      </c>
      <c r="F50" s="1267">
        <f>+D50-E50</f>
        <v>0</v>
      </c>
      <c r="G50" s="1268"/>
      <c r="H50" s="1268"/>
      <c r="I50" s="1267"/>
      <c r="J50" s="1263">
        <v>0</v>
      </c>
      <c r="K50" s="1263">
        <v>0</v>
      </c>
      <c r="L50" s="1263">
        <v>0</v>
      </c>
      <c r="M50" s="1269">
        <v>0</v>
      </c>
      <c r="O50" s="1257" t="e">
        <f t="shared" si="2"/>
        <v>#DIV/0!</v>
      </c>
    </row>
    <row r="51" spans="1:15" ht="15" hidden="1" customHeight="1" x14ac:dyDescent="0.3">
      <c r="A51" s="1265">
        <v>113601</v>
      </c>
      <c r="B51" s="1266">
        <v>21</v>
      </c>
      <c r="C51" s="1270" t="s">
        <v>85</v>
      </c>
      <c r="D51" s="1268">
        <v>0</v>
      </c>
      <c r="E51" s="1263"/>
      <c r="F51" s="1267"/>
      <c r="G51" s="1268"/>
      <c r="H51" s="1268"/>
      <c r="I51" s="1267"/>
      <c r="J51" s="1263">
        <v>0</v>
      </c>
      <c r="K51" s="1263"/>
      <c r="L51" s="1263"/>
      <c r="M51" s="1269">
        <v>0</v>
      </c>
      <c r="O51" s="1257" t="e">
        <f t="shared" si="2"/>
        <v>#DIV/0!</v>
      </c>
    </row>
    <row r="52" spans="1:15" ht="35.25" hidden="1" customHeight="1" x14ac:dyDescent="0.3">
      <c r="A52" s="1265">
        <v>1136016</v>
      </c>
      <c r="B52" s="1266">
        <v>10</v>
      </c>
      <c r="C52" s="1270" t="s">
        <v>215</v>
      </c>
      <c r="D52" s="1268">
        <v>0</v>
      </c>
      <c r="E52" s="1263">
        <v>0</v>
      </c>
      <c r="F52" s="1267">
        <f>+D52-E52</f>
        <v>0</v>
      </c>
      <c r="G52" s="1268"/>
      <c r="H52" s="1268"/>
      <c r="I52" s="1267"/>
      <c r="J52" s="1263">
        <v>0</v>
      </c>
      <c r="K52" s="1263">
        <v>0</v>
      </c>
      <c r="L52" s="1263">
        <v>0</v>
      </c>
      <c r="M52" s="1269">
        <v>0</v>
      </c>
      <c r="O52" s="1257" t="e">
        <f t="shared" si="2"/>
        <v>#DIV/0!</v>
      </c>
    </row>
    <row r="53" spans="1:15" ht="15" customHeight="1" x14ac:dyDescent="0.3">
      <c r="A53" s="1265">
        <v>113605</v>
      </c>
      <c r="B53" s="1266"/>
      <c r="C53" s="1270" t="s">
        <v>216</v>
      </c>
      <c r="D53" s="1268">
        <f>+D54</f>
        <v>722611599</v>
      </c>
      <c r="E53" s="1263">
        <f>+E54</f>
        <v>0</v>
      </c>
      <c r="F53" s="1267">
        <f>+D53-E53</f>
        <v>722611599</v>
      </c>
      <c r="G53" s="1268"/>
      <c r="H53" s="1268"/>
      <c r="I53" s="1267"/>
      <c r="J53" s="1263">
        <f>+J54</f>
        <v>693584769</v>
      </c>
      <c r="K53" s="1263">
        <v>0</v>
      </c>
      <c r="L53" s="1263">
        <v>0</v>
      </c>
      <c r="M53" s="1269">
        <f>+M54</f>
        <v>693584769</v>
      </c>
      <c r="O53" s="1257">
        <f t="shared" si="2"/>
        <v>0.95983066139518192</v>
      </c>
    </row>
    <row r="54" spans="1:15" ht="45" customHeight="1" x14ac:dyDescent="0.3">
      <c r="A54" s="1265">
        <v>1136057</v>
      </c>
      <c r="B54" s="1266">
        <v>20</v>
      </c>
      <c r="C54" s="1270" t="s">
        <v>89</v>
      </c>
      <c r="D54" s="1268">
        <v>722611599</v>
      </c>
      <c r="E54" s="1263">
        <v>0</v>
      </c>
      <c r="F54" s="1267">
        <f>+D54-E54</f>
        <v>722611599</v>
      </c>
      <c r="G54" s="1268"/>
      <c r="H54" s="1268"/>
      <c r="I54" s="1267"/>
      <c r="J54" s="1263">
        <v>693584769</v>
      </c>
      <c r="K54" s="1263">
        <v>0</v>
      </c>
      <c r="L54" s="1263">
        <v>0</v>
      </c>
      <c r="M54" s="1269">
        <v>693584769</v>
      </c>
      <c r="O54" s="1257">
        <f t="shared" si="2"/>
        <v>0.95983066139518192</v>
      </c>
    </row>
    <row r="55" spans="1:15" ht="33" customHeight="1" x14ac:dyDescent="0.3">
      <c r="A55" s="1265">
        <v>113607</v>
      </c>
      <c r="B55" s="1266"/>
      <c r="C55" s="1270" t="s">
        <v>90</v>
      </c>
      <c r="D55" s="1268">
        <f>+D56</f>
        <v>24650000</v>
      </c>
      <c r="E55" s="1263">
        <f>+E56</f>
        <v>0</v>
      </c>
      <c r="F55" s="1267">
        <f>+D55-E55</f>
        <v>24650000</v>
      </c>
      <c r="G55" s="1268"/>
      <c r="H55" s="1268"/>
      <c r="I55" s="1267"/>
      <c r="J55" s="1263">
        <f>+J56</f>
        <v>24650000</v>
      </c>
      <c r="K55" s="1263">
        <v>0</v>
      </c>
      <c r="L55" s="1263">
        <v>0</v>
      </c>
      <c r="M55" s="1269">
        <f>+M56</f>
        <v>24650000</v>
      </c>
      <c r="O55" s="1257"/>
    </row>
    <row r="56" spans="1:15" ht="45" customHeight="1" thickBot="1" x14ac:dyDescent="0.35">
      <c r="A56" s="1286">
        <v>1136071</v>
      </c>
      <c r="B56" s="1287">
        <v>20</v>
      </c>
      <c r="C56" s="1288" t="s">
        <v>91</v>
      </c>
      <c r="D56" s="1289">
        <v>24650000</v>
      </c>
      <c r="E56" s="1290">
        <v>0</v>
      </c>
      <c r="F56" s="1291">
        <f>+D56-E56</f>
        <v>24650000</v>
      </c>
      <c r="G56" s="1289"/>
      <c r="H56" s="1289"/>
      <c r="I56" s="1291"/>
      <c r="J56" s="1290">
        <v>24650000</v>
      </c>
      <c r="K56" s="1290">
        <v>0</v>
      </c>
      <c r="L56" s="1290">
        <v>0</v>
      </c>
      <c r="M56" s="1292">
        <v>24650000</v>
      </c>
      <c r="O56" s="1257"/>
    </row>
    <row r="57" spans="1:15" ht="22.5" customHeight="1" x14ac:dyDescent="0.3">
      <c r="A57" s="1293"/>
      <c r="B57" s="1294"/>
      <c r="C57" s="1295"/>
      <c r="D57" s="1296"/>
      <c r="E57" s="1297"/>
      <c r="F57" s="1298"/>
      <c r="G57" s="1296"/>
      <c r="H57" s="1296"/>
      <c r="I57" s="1298"/>
      <c r="J57" s="1298"/>
      <c r="K57" s="1298"/>
      <c r="L57" s="1298"/>
      <c r="M57" s="1298"/>
      <c r="O57" s="1257"/>
    </row>
    <row r="58" spans="1:15" ht="12.75" customHeight="1" thickBot="1" x14ac:dyDescent="0.35">
      <c r="A58" s="1299"/>
      <c r="C58" s="1300"/>
      <c r="D58" s="1301"/>
      <c r="E58" s="1302"/>
      <c r="F58" s="1303"/>
      <c r="G58" s="1301"/>
      <c r="H58" s="1301"/>
      <c r="I58" s="1303"/>
      <c r="J58" s="1303"/>
      <c r="K58" s="1303"/>
      <c r="L58" s="1303"/>
      <c r="M58" s="1303"/>
      <c r="O58" s="1257"/>
    </row>
    <row r="59" spans="1:15" x14ac:dyDescent="0.3">
      <c r="A59" s="2116" t="s">
        <v>1</v>
      </c>
      <c r="B59" s="2117"/>
      <c r="C59" s="2117"/>
      <c r="D59" s="2117"/>
      <c r="E59" s="2117"/>
      <c r="F59" s="2117"/>
      <c r="G59" s="2117"/>
      <c r="H59" s="2117"/>
      <c r="I59" s="2117"/>
      <c r="J59" s="2117"/>
      <c r="K59" s="2117"/>
      <c r="L59" s="2117"/>
      <c r="M59" s="2118"/>
    </row>
    <row r="60" spans="1:15" x14ac:dyDescent="0.3">
      <c r="A60" s="2110" t="s">
        <v>203</v>
      </c>
      <c r="B60" s="2111"/>
      <c r="C60" s="2111"/>
      <c r="D60" s="2111"/>
      <c r="E60" s="2111"/>
      <c r="F60" s="2111"/>
      <c r="G60" s="2111"/>
      <c r="H60" s="2111"/>
      <c r="I60" s="2111"/>
      <c r="J60" s="2111"/>
      <c r="K60" s="2111"/>
      <c r="L60" s="2111"/>
      <c r="M60" s="2112"/>
    </row>
    <row r="61" spans="1:15" ht="3" customHeight="1" x14ac:dyDescent="0.3">
      <c r="A61" s="1236"/>
      <c r="M61" s="1237"/>
    </row>
    <row r="62" spans="1:15" ht="13.5" customHeight="1" x14ac:dyDescent="0.3">
      <c r="A62" s="1238" t="s">
        <v>0</v>
      </c>
      <c r="D62" s="1304"/>
      <c r="M62" s="1237"/>
    </row>
    <row r="63" spans="1:15" ht="2.25" customHeight="1" x14ac:dyDescent="0.3">
      <c r="A63" s="1236"/>
      <c r="M63" s="1239"/>
    </row>
    <row r="64" spans="1:15" ht="18.75" customHeight="1" x14ac:dyDescent="0.3">
      <c r="A64" s="1236" t="s">
        <v>3</v>
      </c>
      <c r="C64" s="1228" t="s">
        <v>4</v>
      </c>
      <c r="F64" s="1230" t="str">
        <f>F8</f>
        <v>MES:</v>
      </c>
      <c r="J64" s="1230" t="str">
        <f>J8</f>
        <v>OCTUBRE</v>
      </c>
      <c r="K64" s="1228"/>
      <c r="M64" s="1237" t="str">
        <f>M8</f>
        <v>VIGENCIA: 2017</v>
      </c>
    </row>
    <row r="65" spans="1:16" ht="4.5" customHeight="1" thickBot="1" x14ac:dyDescent="0.35">
      <c r="A65" s="1240"/>
      <c r="B65" s="1241"/>
      <c r="C65" s="1241"/>
      <c r="D65" s="1241"/>
      <c r="E65" s="1242"/>
      <c r="F65" s="1243"/>
      <c r="G65" s="1243"/>
      <c r="H65" s="1243"/>
      <c r="I65" s="1243"/>
      <c r="J65" s="1243"/>
      <c r="K65" s="1243"/>
      <c r="L65" s="1243"/>
      <c r="M65" s="1244"/>
    </row>
    <row r="66" spans="1:16" ht="14.25" customHeight="1" thickBot="1" x14ac:dyDescent="0.35">
      <c r="A66" s="2119"/>
      <c r="B66" s="2120"/>
      <c r="C66" s="2120"/>
      <c r="D66" s="2120"/>
      <c r="E66" s="2120"/>
      <c r="F66" s="2120"/>
      <c r="G66" s="2120"/>
      <c r="H66" s="2120"/>
      <c r="I66" s="2120"/>
      <c r="J66" s="2120"/>
      <c r="K66" s="2120"/>
      <c r="L66" s="2120"/>
      <c r="M66" s="2121"/>
    </row>
    <row r="67" spans="1:16" ht="64.5" customHeight="1" thickBot="1" x14ac:dyDescent="0.35">
      <c r="A67" s="1245" t="s">
        <v>205</v>
      </c>
      <c r="B67" s="1246"/>
      <c r="C67" s="1246" t="s">
        <v>206</v>
      </c>
      <c r="D67" s="1247" t="s">
        <v>207</v>
      </c>
      <c r="E67" s="1248" t="s">
        <v>208</v>
      </c>
      <c r="F67" s="1247" t="s">
        <v>209</v>
      </c>
      <c r="G67" s="1247"/>
      <c r="H67" s="1247"/>
      <c r="I67" s="1247"/>
      <c r="J67" s="1247" t="s">
        <v>210</v>
      </c>
      <c r="K67" s="1247" t="s">
        <v>211</v>
      </c>
      <c r="L67" s="1247" t="s">
        <v>212</v>
      </c>
      <c r="M67" s="1249" t="s">
        <v>213</v>
      </c>
    </row>
    <row r="68" spans="1:16" s="1300" customFormat="1" ht="33" customHeight="1" x14ac:dyDescent="0.3">
      <c r="A68" s="1305">
        <v>223</v>
      </c>
      <c r="B68" s="1281"/>
      <c r="C68" s="1281" t="s">
        <v>92</v>
      </c>
      <c r="D68" s="1306">
        <f>+D69</f>
        <v>62818700.390000001</v>
      </c>
      <c r="E68" s="1283">
        <f>+E69</f>
        <v>0</v>
      </c>
      <c r="F68" s="1284">
        <f t="shared" ref="F68:F75" si="3">+D68-E68</f>
        <v>62818700.390000001</v>
      </c>
      <c r="G68" s="1306"/>
      <c r="H68" s="1306"/>
      <c r="I68" s="1307"/>
      <c r="J68" s="1284">
        <f>+J69</f>
        <v>62818700.390000001</v>
      </c>
      <c r="K68" s="1284"/>
      <c r="L68" s="1284"/>
      <c r="M68" s="1308">
        <f>+M69</f>
        <v>62818700.390000001</v>
      </c>
      <c r="O68" s="1257">
        <f t="shared" ref="O68:O75" si="4">+M68/F68</f>
        <v>1</v>
      </c>
    </row>
    <row r="69" spans="1:16" s="1300" customFormat="1" ht="23.25" customHeight="1" x14ac:dyDescent="0.3">
      <c r="A69" s="1309">
        <v>223600</v>
      </c>
      <c r="B69" s="1270"/>
      <c r="C69" s="1270" t="s">
        <v>78</v>
      </c>
      <c r="D69" s="1310">
        <f>+D70</f>
        <v>62818700.390000001</v>
      </c>
      <c r="E69" s="1263">
        <f>+E70</f>
        <v>0</v>
      </c>
      <c r="F69" s="1267">
        <f t="shared" si="3"/>
        <v>62818700.390000001</v>
      </c>
      <c r="G69" s="1310"/>
      <c r="H69" s="1310"/>
      <c r="I69" s="1311"/>
      <c r="J69" s="1267">
        <f>+J70</f>
        <v>62818700.390000001</v>
      </c>
      <c r="K69" s="1267"/>
      <c r="L69" s="1267"/>
      <c r="M69" s="1312">
        <f>+M70</f>
        <v>62818700.390000001</v>
      </c>
      <c r="O69" s="1257">
        <f t="shared" si="4"/>
        <v>1</v>
      </c>
    </row>
    <row r="70" spans="1:16" s="1300" customFormat="1" ht="62.25" customHeight="1" x14ac:dyDescent="0.3">
      <c r="A70" s="1309">
        <v>2236001</v>
      </c>
      <c r="B70" s="1270">
        <v>20</v>
      </c>
      <c r="C70" s="1270" t="s">
        <v>93</v>
      </c>
      <c r="D70" s="1310">
        <v>62818700.390000001</v>
      </c>
      <c r="E70" s="1263">
        <v>0</v>
      </c>
      <c r="F70" s="1267">
        <f t="shared" si="3"/>
        <v>62818700.390000001</v>
      </c>
      <c r="G70" s="1310"/>
      <c r="H70" s="1310"/>
      <c r="I70" s="1311"/>
      <c r="J70" s="1267">
        <v>62818700.390000001</v>
      </c>
      <c r="K70" s="1267"/>
      <c r="L70" s="1267"/>
      <c r="M70" s="1312">
        <v>62818700.390000001</v>
      </c>
      <c r="O70" s="1257">
        <f t="shared" si="4"/>
        <v>1</v>
      </c>
    </row>
    <row r="71" spans="1:16" s="1300" customFormat="1" ht="57.75" customHeight="1" x14ac:dyDescent="0.3">
      <c r="A71" s="1309">
        <v>520</v>
      </c>
      <c r="B71" s="1270"/>
      <c r="C71" s="1270" t="s">
        <v>94</v>
      </c>
      <c r="D71" s="1310">
        <f>+D72</f>
        <v>7376363628</v>
      </c>
      <c r="E71" s="1267">
        <f>+E72</f>
        <v>55682268</v>
      </c>
      <c r="F71" s="1310">
        <f t="shared" si="3"/>
        <v>7320681360</v>
      </c>
      <c r="G71" s="1310"/>
      <c r="H71" s="1310"/>
      <c r="I71" s="1311"/>
      <c r="J71" s="1267">
        <f>+J72</f>
        <v>5714265661</v>
      </c>
      <c r="K71" s="1267">
        <f>+K72</f>
        <v>0</v>
      </c>
      <c r="L71" s="1267">
        <f>+L72</f>
        <v>0</v>
      </c>
      <c r="M71" s="1312">
        <f>+M72</f>
        <v>5714265661</v>
      </c>
      <c r="O71" s="1257">
        <f t="shared" si="4"/>
        <v>0.78056472888201212</v>
      </c>
      <c r="P71" s="1313">
        <f>+M71-10384330698</f>
        <v>-4670065037</v>
      </c>
    </row>
    <row r="72" spans="1:16" s="1300" customFormat="1" ht="15.75" customHeight="1" x14ac:dyDescent="0.3">
      <c r="A72" s="1309">
        <v>520600</v>
      </c>
      <c r="B72" s="1270"/>
      <c r="C72" s="1270" t="s">
        <v>78</v>
      </c>
      <c r="D72" s="1310">
        <f>SUM(D73:D75)</f>
        <v>7376363628</v>
      </c>
      <c r="E72" s="1314">
        <f>SUM(E73:E75)</f>
        <v>55682268</v>
      </c>
      <c r="F72" s="1310">
        <f t="shared" si="3"/>
        <v>7320681360</v>
      </c>
      <c r="G72" s="1310"/>
      <c r="H72" s="1310"/>
      <c r="I72" s="1311"/>
      <c r="J72" s="1267">
        <f>SUM(J73:J75)</f>
        <v>5714265661</v>
      </c>
      <c r="K72" s="1267">
        <v>0</v>
      </c>
      <c r="L72" s="1267">
        <v>0</v>
      </c>
      <c r="M72" s="1312">
        <f>SUM(M73:M75)</f>
        <v>5714265661</v>
      </c>
      <c r="O72" s="1257">
        <f t="shared" si="4"/>
        <v>0.78056472888201212</v>
      </c>
    </row>
    <row r="73" spans="1:16" s="1300" customFormat="1" ht="32.25" customHeight="1" x14ac:dyDescent="0.3">
      <c r="A73" s="1309">
        <v>5206002</v>
      </c>
      <c r="B73" s="1270">
        <v>20</v>
      </c>
      <c r="C73" s="1270" t="s">
        <v>95</v>
      </c>
      <c r="D73" s="1310">
        <v>6785227530</v>
      </c>
      <c r="E73" s="1263">
        <v>51799720</v>
      </c>
      <c r="F73" s="1267">
        <f t="shared" si="3"/>
        <v>6733427810</v>
      </c>
      <c r="G73" s="1310"/>
      <c r="H73" s="1310"/>
      <c r="I73" s="1311"/>
      <c r="J73" s="1267">
        <f>4998388913+187600000</f>
        <v>5185988913</v>
      </c>
      <c r="K73" s="1267"/>
      <c r="L73" s="1267"/>
      <c r="M73" s="1312">
        <f>4998388913+187600000</f>
        <v>5185988913</v>
      </c>
      <c r="O73" s="1257">
        <f t="shared" si="4"/>
        <v>0.77018556659925042</v>
      </c>
    </row>
    <row r="74" spans="1:16" s="1300" customFormat="1" ht="45" customHeight="1" x14ac:dyDescent="0.3">
      <c r="A74" s="1309">
        <v>5206003</v>
      </c>
      <c r="B74" s="1270">
        <v>20</v>
      </c>
      <c r="C74" s="1270" t="s">
        <v>189</v>
      </c>
      <c r="D74" s="1310">
        <v>7609855</v>
      </c>
      <c r="E74" s="1263">
        <v>0</v>
      </c>
      <c r="F74" s="1267">
        <f t="shared" si="3"/>
        <v>7609855</v>
      </c>
      <c r="G74" s="1310"/>
      <c r="H74" s="1310"/>
      <c r="I74" s="1311"/>
      <c r="J74" s="1267">
        <v>7609432</v>
      </c>
      <c r="K74" s="1267"/>
      <c r="L74" s="1267"/>
      <c r="M74" s="1312">
        <v>7609432</v>
      </c>
      <c r="O74" s="1257">
        <f t="shared" si="4"/>
        <v>0.99994441418397595</v>
      </c>
    </row>
    <row r="75" spans="1:16" s="1300" customFormat="1" ht="35.25" customHeight="1" x14ac:dyDescent="0.3">
      <c r="A75" s="1309">
        <v>5206007</v>
      </c>
      <c r="B75" s="1270">
        <v>20</v>
      </c>
      <c r="C75" s="1270" t="s">
        <v>217</v>
      </c>
      <c r="D75" s="1310">
        <v>583526243</v>
      </c>
      <c r="E75" s="1263">
        <f>2257796+1624752</f>
        <v>3882548</v>
      </c>
      <c r="F75" s="1267">
        <f t="shared" si="3"/>
        <v>579643695</v>
      </c>
      <c r="G75" s="1310"/>
      <c r="H75" s="1310"/>
      <c r="I75" s="1311"/>
      <c r="J75" s="1267">
        <v>520667316</v>
      </c>
      <c r="K75" s="1267"/>
      <c r="L75" s="1267"/>
      <c r="M75" s="1312">
        <v>520667316</v>
      </c>
      <c r="O75" s="1257">
        <f t="shared" si="4"/>
        <v>0.89825408348485525</v>
      </c>
    </row>
    <row r="76" spans="1:16" s="1300" customFormat="1" ht="45.75" customHeight="1" x14ac:dyDescent="0.3">
      <c r="A76" s="1305">
        <v>530</v>
      </c>
      <c r="B76" s="1281"/>
      <c r="C76" s="1281" t="s">
        <v>97</v>
      </c>
      <c r="D76" s="1306">
        <f>+D77</f>
        <v>3693883072</v>
      </c>
      <c r="E76" s="1315">
        <f>+E77</f>
        <v>0</v>
      </c>
      <c r="F76" s="1284">
        <f>+D76-E76</f>
        <v>3693883072</v>
      </c>
      <c r="G76" s="1306"/>
      <c r="H76" s="1306"/>
      <c r="I76" s="1307"/>
      <c r="J76" s="1315">
        <f>+J77</f>
        <v>3693883072</v>
      </c>
      <c r="K76" s="1315">
        <v>0</v>
      </c>
      <c r="L76" s="1315">
        <v>0</v>
      </c>
      <c r="M76" s="1316">
        <f>+M77</f>
        <v>3693883072</v>
      </c>
      <c r="O76" s="1257">
        <f>+M76/F76</f>
        <v>1</v>
      </c>
    </row>
    <row r="77" spans="1:16" s="1300" customFormat="1" ht="32.25" customHeight="1" x14ac:dyDescent="0.3">
      <c r="A77" s="1309">
        <v>530600</v>
      </c>
      <c r="B77" s="1270"/>
      <c r="C77" s="1270" t="s">
        <v>78</v>
      </c>
      <c r="D77" s="1310">
        <f>+D78</f>
        <v>3693883072</v>
      </c>
      <c r="E77" s="1314">
        <f>+E78</f>
        <v>0</v>
      </c>
      <c r="F77" s="1267">
        <f>+D77-E77</f>
        <v>3693883072</v>
      </c>
      <c r="G77" s="1310"/>
      <c r="H77" s="1310"/>
      <c r="I77" s="1311"/>
      <c r="J77" s="1315">
        <f>+J78</f>
        <v>3693883072</v>
      </c>
      <c r="K77" s="1315">
        <v>0</v>
      </c>
      <c r="L77" s="1315">
        <v>0</v>
      </c>
      <c r="M77" s="1316">
        <f>+M78</f>
        <v>3693883072</v>
      </c>
      <c r="O77" s="1257">
        <f>+M77/F77</f>
        <v>1</v>
      </c>
    </row>
    <row r="78" spans="1:16" s="1300" customFormat="1" ht="48.75" customHeight="1" thickBot="1" x14ac:dyDescent="0.35">
      <c r="A78" s="1317">
        <v>5306003</v>
      </c>
      <c r="B78" s="1318">
        <v>20</v>
      </c>
      <c r="C78" s="1318" t="s">
        <v>218</v>
      </c>
      <c r="D78" s="1319">
        <v>3693883072</v>
      </c>
      <c r="E78" s="1320">
        <v>0</v>
      </c>
      <c r="F78" s="1321">
        <f>+D78-E78</f>
        <v>3693883072</v>
      </c>
      <c r="G78" s="1319"/>
      <c r="H78" s="1319"/>
      <c r="I78" s="1322"/>
      <c r="J78" s="1315">
        <v>3693883072</v>
      </c>
      <c r="K78" s="1321"/>
      <c r="L78" s="1321"/>
      <c r="M78" s="1323">
        <v>3693883072</v>
      </c>
      <c r="O78" s="1257">
        <f>+M78/F78</f>
        <v>1</v>
      </c>
    </row>
    <row r="79" spans="1:16" ht="16.2" thickBot="1" x14ac:dyDescent="0.35">
      <c r="A79" s="2108" t="s">
        <v>219</v>
      </c>
      <c r="B79" s="2109"/>
      <c r="C79" s="2109"/>
      <c r="D79" s="1272">
        <f>+D12+D48</f>
        <v>12697545821.939999</v>
      </c>
      <c r="E79" s="1272">
        <f>+E12+E48</f>
        <v>58166404</v>
      </c>
      <c r="F79" s="1272">
        <f>+D79-E79</f>
        <v>12639379417.939999</v>
      </c>
      <c r="G79" s="1275"/>
      <c r="H79" s="1275"/>
      <c r="I79" s="1324" t="e">
        <f>+I20+I25+I43+I49+I71+#REF!</f>
        <v>#REF!</v>
      </c>
      <c r="J79" s="1272">
        <f>+J12+J48</f>
        <v>10790880525.15</v>
      </c>
      <c r="K79" s="1272">
        <f>+K12+K48</f>
        <v>0</v>
      </c>
      <c r="L79" s="1272">
        <f>+L12+L48</f>
        <v>0</v>
      </c>
      <c r="M79" s="1325">
        <f>+M12+M48</f>
        <v>10790880525.15</v>
      </c>
      <c r="O79" s="1257">
        <f>+M79/F79</f>
        <v>0.85375081863858848</v>
      </c>
    </row>
    <row r="80" spans="1:16" ht="10.5" customHeight="1" x14ac:dyDescent="0.3">
      <c r="A80" s="1231"/>
      <c r="B80" s="1232"/>
      <c r="C80" s="1232"/>
      <c r="D80" s="1234"/>
      <c r="E80" s="1326"/>
      <c r="F80" s="1234"/>
      <c r="G80" s="1235"/>
      <c r="H80" s="1234"/>
      <c r="I80" s="1234" t="s">
        <v>220</v>
      </c>
      <c r="J80" s="1234"/>
      <c r="K80" s="1234" t="s">
        <v>221</v>
      </c>
      <c r="L80" s="1234"/>
      <c r="M80" s="1235"/>
    </row>
    <row r="81" spans="1:14" x14ac:dyDescent="0.3">
      <c r="A81" s="1236"/>
      <c r="D81" s="1230"/>
      <c r="E81" s="1302"/>
      <c r="G81" s="1237"/>
      <c r="M81" s="1237"/>
    </row>
    <row r="82" spans="1:14" x14ac:dyDescent="0.3">
      <c r="A82" s="1236"/>
      <c r="D82" s="1230"/>
      <c r="E82" s="1302"/>
      <c r="G82" s="1237"/>
      <c r="M82" s="1237"/>
    </row>
    <row r="83" spans="1:14" x14ac:dyDescent="0.3">
      <c r="A83" s="1236"/>
      <c r="D83" s="1230"/>
      <c r="E83" s="1302"/>
      <c r="G83" s="1237"/>
      <c r="M83" s="1237"/>
    </row>
    <row r="84" spans="1:14" x14ac:dyDescent="0.3">
      <c r="A84" s="1236"/>
      <c r="D84" s="1230"/>
      <c r="E84" s="1302"/>
      <c r="G84" s="1237"/>
      <c r="H84" s="1327"/>
      <c r="I84" s="1328"/>
      <c r="J84" s="1328"/>
      <c r="K84" s="1328"/>
      <c r="L84" s="1328"/>
      <c r="M84" s="1329"/>
      <c r="N84" s="1327"/>
    </row>
    <row r="85" spans="1:14" x14ac:dyDescent="0.3">
      <c r="A85" s="1330" t="s">
        <v>100</v>
      </c>
      <c r="B85" s="1331"/>
      <c r="C85" s="1331"/>
      <c r="D85" s="1331"/>
      <c r="E85" s="1332"/>
      <c r="F85" s="1332" t="s">
        <v>101</v>
      </c>
      <c r="G85" s="1332"/>
      <c r="H85" s="1333"/>
      <c r="I85" s="1327"/>
      <c r="J85" s="1328"/>
      <c r="K85" s="1334"/>
      <c r="L85" s="1328"/>
      <c r="M85" s="1329"/>
      <c r="N85" s="1327"/>
    </row>
    <row r="86" spans="1:14" x14ac:dyDescent="0.3">
      <c r="A86" s="1335" t="s">
        <v>102</v>
      </c>
      <c r="B86" s="1331"/>
      <c r="C86" s="1331"/>
      <c r="D86" s="1331"/>
      <c r="E86" s="1336"/>
      <c r="F86" s="1336" t="s">
        <v>103</v>
      </c>
      <c r="G86" s="1336"/>
      <c r="H86" s="1337"/>
      <c r="I86" s="1327"/>
      <c r="J86" s="1328"/>
      <c r="K86" s="1338"/>
      <c r="L86" s="1328"/>
      <c r="M86" s="1329"/>
      <c r="N86" s="1327"/>
    </row>
    <row r="87" spans="1:14" x14ac:dyDescent="0.3">
      <c r="A87" s="1335" t="s">
        <v>104</v>
      </c>
      <c r="B87" s="1331"/>
      <c r="C87" s="1331"/>
      <c r="D87" s="1331"/>
      <c r="E87" s="1339"/>
      <c r="F87" s="1339" t="s">
        <v>105</v>
      </c>
      <c r="G87" s="1332"/>
      <c r="H87" s="1333"/>
      <c r="I87" s="1327"/>
      <c r="J87" s="1328"/>
      <c r="K87" s="1334"/>
      <c r="L87" s="1328"/>
      <c r="M87" s="1329"/>
      <c r="N87" s="1327"/>
    </row>
    <row r="88" spans="1:14" x14ac:dyDescent="0.3">
      <c r="A88" s="1335"/>
      <c r="B88" s="1331"/>
      <c r="C88" s="1331"/>
      <c r="D88" s="1331"/>
      <c r="E88" s="1336"/>
      <c r="F88" s="1336"/>
      <c r="G88" s="1336"/>
      <c r="H88" s="1337"/>
      <c r="I88" s="1328"/>
      <c r="J88" s="1328"/>
      <c r="K88" s="1328"/>
      <c r="L88" s="1328"/>
      <c r="M88" s="1329"/>
      <c r="N88" s="1327"/>
    </row>
    <row r="89" spans="1:14" x14ac:dyDescent="0.3">
      <c r="A89" s="1330"/>
      <c r="B89" s="1331"/>
      <c r="C89" s="1331"/>
      <c r="D89" s="1339"/>
      <c r="E89" s="1340"/>
      <c r="F89" s="1339"/>
      <c r="G89" s="1333"/>
      <c r="H89" s="1328"/>
      <c r="I89" s="1328"/>
      <c r="J89" s="1328"/>
      <c r="K89" s="1328"/>
      <c r="L89" s="1328"/>
      <c r="M89" s="1329"/>
      <c r="N89" s="1327"/>
    </row>
    <row r="90" spans="1:14" x14ac:dyDescent="0.3">
      <c r="A90" s="1330"/>
      <c r="B90" s="1336"/>
      <c r="C90" s="1336" t="s">
        <v>193</v>
      </c>
      <c r="D90" s="1336" t="s">
        <v>107</v>
      </c>
      <c r="E90" s="1336"/>
      <c r="F90" s="1339"/>
      <c r="G90" s="1339"/>
      <c r="H90" s="1339"/>
      <c r="I90" s="1341"/>
      <c r="J90" s="1336" t="s">
        <v>253</v>
      </c>
      <c r="K90" s="1336"/>
      <c r="L90" s="1336"/>
      <c r="M90" s="1337"/>
      <c r="N90" s="1327"/>
    </row>
    <row r="91" spans="1:14" x14ac:dyDescent="0.3">
      <c r="A91" s="1335"/>
      <c r="B91" s="1336" t="s">
        <v>222</v>
      </c>
      <c r="C91" s="1336"/>
      <c r="D91" s="1336" t="s">
        <v>109</v>
      </c>
      <c r="E91" s="1336"/>
      <c r="F91" s="1336"/>
      <c r="G91" s="1336"/>
      <c r="H91" s="1336"/>
      <c r="I91" s="1337"/>
      <c r="J91" s="1339" t="s">
        <v>223</v>
      </c>
      <c r="K91" s="1339"/>
      <c r="L91" s="1339"/>
      <c r="M91" s="1341"/>
      <c r="N91" s="1327"/>
    </row>
    <row r="92" spans="1:14" x14ac:dyDescent="0.3">
      <c r="A92" s="1330"/>
      <c r="B92" s="1336" t="s">
        <v>224</v>
      </c>
      <c r="C92" s="1336"/>
      <c r="D92" s="1336" t="s">
        <v>112</v>
      </c>
      <c r="E92" s="1336"/>
      <c r="F92" s="1339"/>
      <c r="G92" s="1339"/>
      <c r="H92" s="1339"/>
      <c r="I92" s="1341"/>
      <c r="J92" s="1336" t="s">
        <v>202</v>
      </c>
      <c r="K92" s="1336"/>
      <c r="L92" s="1336"/>
      <c r="M92" s="1337"/>
      <c r="N92" s="1327"/>
    </row>
    <row r="93" spans="1:14" x14ac:dyDescent="0.3">
      <c r="A93" s="1335"/>
      <c r="B93" s="1331"/>
      <c r="C93" s="1336"/>
      <c r="D93" s="1336"/>
      <c r="E93" s="1336"/>
      <c r="F93" s="1336"/>
      <c r="G93" s="1336"/>
      <c r="H93" s="1336"/>
      <c r="I93" s="1337"/>
      <c r="J93" s="1339"/>
      <c r="K93" s="1339"/>
      <c r="L93" s="1339"/>
      <c r="M93" s="1341"/>
      <c r="N93" s="1327"/>
    </row>
    <row r="94" spans="1:14" ht="6.75" customHeight="1" thickBot="1" x14ac:dyDescent="0.35">
      <c r="A94" s="1240"/>
      <c r="B94" s="1241"/>
      <c r="C94" s="1342"/>
      <c r="D94" s="1342"/>
      <c r="E94" s="1343"/>
      <c r="F94" s="1344"/>
      <c r="G94" s="1344"/>
      <c r="H94" s="1344"/>
      <c r="I94" s="1344"/>
      <c r="J94" s="1344"/>
      <c r="K94" s="1344"/>
      <c r="L94" s="1344"/>
      <c r="M94" s="1345"/>
      <c r="N94" s="1327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87" zoomScaleNormal="87" workbookViewId="0">
      <selection activeCell="D22" sqref="D22"/>
    </sheetView>
  </sheetViews>
  <sheetFormatPr baseColWidth="10" defaultColWidth="11.44140625" defaultRowHeight="14.4" x14ac:dyDescent="0.3"/>
  <cols>
    <col min="1" max="1" width="13.5546875" style="1507" customWidth="1"/>
    <col min="2" max="2" width="6.6640625" style="1507" customWidth="1"/>
    <col min="3" max="3" width="49.88671875" style="1507" customWidth="1"/>
    <col min="4" max="4" width="20.6640625" style="1507" customWidth="1"/>
    <col min="5" max="5" width="18.5546875" style="1676" customWidth="1"/>
    <col min="6" max="6" width="21.33203125" style="1509" customWidth="1"/>
    <col min="7" max="7" width="17.88671875" style="1509" hidden="1" customWidth="1"/>
    <col min="8" max="8" width="21" style="1509" hidden="1" customWidth="1"/>
    <col min="9" max="9" width="1.109375" style="1509" hidden="1" customWidth="1"/>
    <col min="10" max="10" width="20" style="1509" customWidth="1"/>
    <col min="11" max="12" width="17.44140625" style="1509" hidden="1" customWidth="1"/>
    <col min="13" max="13" width="23.5546875" style="1509" customWidth="1"/>
    <col min="14" max="14" width="2.6640625" style="1507" customWidth="1"/>
    <col min="15" max="15" width="19.5546875" style="1507" hidden="1" customWidth="1"/>
    <col min="16" max="16" width="15.44140625" style="1507" hidden="1" customWidth="1"/>
    <col min="17" max="34" width="0" style="1507" hidden="1" customWidth="1"/>
    <col min="35" max="16384" width="11.44140625" style="1507"/>
  </cols>
  <sheetData>
    <row r="1" spans="1:15" ht="15" thickBot="1" x14ac:dyDescent="0.35"/>
    <row r="2" spans="1:15" x14ac:dyDescent="0.3">
      <c r="A2" s="1597"/>
      <c r="B2" s="1520"/>
      <c r="C2" s="1520"/>
      <c r="D2" s="1520"/>
      <c r="E2" s="1722"/>
      <c r="F2" s="1522"/>
      <c r="G2" s="1522"/>
      <c r="H2" s="1522"/>
      <c r="I2" s="1522"/>
      <c r="J2" s="1522"/>
      <c r="K2" s="1522"/>
      <c r="L2" s="1522"/>
      <c r="M2" s="1523"/>
    </row>
    <row r="3" spans="1:15" x14ac:dyDescent="0.3">
      <c r="A3" s="2043" t="s">
        <v>1</v>
      </c>
      <c r="B3" s="2044"/>
      <c r="C3" s="2044"/>
      <c r="D3" s="2044"/>
      <c r="E3" s="2044"/>
      <c r="F3" s="2044"/>
      <c r="G3" s="2044"/>
      <c r="H3" s="2044"/>
      <c r="I3" s="2044"/>
      <c r="J3" s="2044"/>
      <c r="K3" s="2044"/>
      <c r="L3" s="2044"/>
      <c r="M3" s="2045"/>
    </row>
    <row r="4" spans="1:15" x14ac:dyDescent="0.3">
      <c r="A4" s="2043" t="s">
        <v>203</v>
      </c>
      <c r="B4" s="2044"/>
      <c r="C4" s="2044"/>
      <c r="D4" s="2044"/>
      <c r="E4" s="2044"/>
      <c r="F4" s="2044"/>
      <c r="G4" s="2044"/>
      <c r="H4" s="2044"/>
      <c r="I4" s="2044"/>
      <c r="J4" s="2044"/>
      <c r="K4" s="2044"/>
      <c r="L4" s="2044"/>
      <c r="M4" s="2045"/>
    </row>
    <row r="5" spans="1:15" ht="6" customHeight="1" x14ac:dyDescent="0.3">
      <c r="A5" s="1510"/>
      <c r="M5" s="1511"/>
    </row>
    <row r="6" spans="1:15" x14ac:dyDescent="0.3">
      <c r="A6" s="1512" t="s">
        <v>0</v>
      </c>
      <c r="M6" s="1511"/>
    </row>
    <row r="7" spans="1:15" ht="3" customHeight="1" x14ac:dyDescent="0.3">
      <c r="A7" s="1510"/>
      <c r="M7" s="1513"/>
    </row>
    <row r="8" spans="1:15" x14ac:dyDescent="0.3">
      <c r="A8" s="1510" t="s">
        <v>3</v>
      </c>
      <c r="C8" s="1507" t="s">
        <v>4</v>
      </c>
      <c r="F8" s="1509" t="s">
        <v>117</v>
      </c>
      <c r="J8" s="1509" t="s">
        <v>274</v>
      </c>
      <c r="K8" s="1507"/>
      <c r="M8" s="1511" t="s">
        <v>204</v>
      </c>
    </row>
    <row r="9" spans="1:15" ht="6" customHeight="1" thickBot="1" x14ac:dyDescent="0.35">
      <c r="A9" s="1514"/>
      <c r="B9" s="1515"/>
      <c r="C9" s="1515"/>
      <c r="D9" s="1515"/>
      <c r="E9" s="1704"/>
      <c r="F9" s="1517"/>
      <c r="G9" s="1517"/>
      <c r="H9" s="1517"/>
      <c r="I9" s="1517"/>
      <c r="J9" s="1517"/>
      <c r="K9" s="1517"/>
      <c r="L9" s="1517"/>
      <c r="M9" s="1518"/>
    </row>
    <row r="10" spans="1:15" ht="15" thickBot="1" x14ac:dyDescent="0.35">
      <c r="A10" s="2124"/>
      <c r="B10" s="2125"/>
      <c r="C10" s="2125"/>
      <c r="D10" s="2125"/>
      <c r="E10" s="2125"/>
      <c r="F10" s="2125"/>
      <c r="G10" s="2125"/>
      <c r="H10" s="2125"/>
      <c r="I10" s="2125"/>
      <c r="J10" s="2125"/>
      <c r="K10" s="2125"/>
      <c r="L10" s="2125"/>
      <c r="M10" s="2126"/>
    </row>
    <row r="11" spans="1:15" ht="65.25" customHeight="1" thickBot="1" x14ac:dyDescent="0.35">
      <c r="A11" s="1703" t="s">
        <v>205</v>
      </c>
      <c r="B11" s="1702"/>
      <c r="C11" s="1702" t="s">
        <v>206</v>
      </c>
      <c r="D11" s="1700" t="s">
        <v>207</v>
      </c>
      <c r="E11" s="1701" t="s">
        <v>208</v>
      </c>
      <c r="F11" s="1700" t="s">
        <v>209</v>
      </c>
      <c r="G11" s="1700"/>
      <c r="H11" s="1700"/>
      <c r="I11" s="1700"/>
      <c r="J11" s="1700" t="s">
        <v>210</v>
      </c>
      <c r="K11" s="1700" t="s">
        <v>211</v>
      </c>
      <c r="L11" s="1700" t="s">
        <v>212</v>
      </c>
      <c r="M11" s="1699" t="s">
        <v>213</v>
      </c>
    </row>
    <row r="12" spans="1:15" ht="16.2" thickBot="1" x14ac:dyDescent="0.35">
      <c r="A12" s="1528" t="s">
        <v>13</v>
      </c>
      <c r="B12" s="1529"/>
      <c r="C12" s="1721" t="s">
        <v>14</v>
      </c>
      <c r="D12" s="1718">
        <f>+D13+D18+D43</f>
        <v>817218822.54999995</v>
      </c>
      <c r="E12" s="1720">
        <f>+E13+E18+E43</f>
        <v>122047946.23999999</v>
      </c>
      <c r="F12" s="1718">
        <f>+F15+F18+F43</f>
        <v>695170876.30999994</v>
      </c>
      <c r="G12" s="1719"/>
      <c r="H12" s="1719"/>
      <c r="I12" s="1719"/>
      <c r="J12" s="1718">
        <f>+J13+J18+J43</f>
        <v>601678322.75999999</v>
      </c>
      <c r="K12" s="1718">
        <f>+K13+K18+K43</f>
        <v>0</v>
      </c>
      <c r="L12" s="1718">
        <f>+L13+L18+L43</f>
        <v>0</v>
      </c>
      <c r="M12" s="1717">
        <f>+M13+M18+M43</f>
        <v>601678322.75999999</v>
      </c>
      <c r="O12" s="1684">
        <f t="shared" ref="O12:O20" si="0">+M12/F12</f>
        <v>0.86551140628004608</v>
      </c>
    </row>
    <row r="13" spans="1:15" ht="15.6" x14ac:dyDescent="0.3">
      <c r="A13" s="1569">
        <v>1</v>
      </c>
      <c r="B13" s="1570"/>
      <c r="C13" s="1570" t="s">
        <v>15</v>
      </c>
      <c r="D13" s="1634">
        <f>+D14</f>
        <v>430924947</v>
      </c>
      <c r="E13" s="1633">
        <f>+E14</f>
        <v>2090836</v>
      </c>
      <c r="F13" s="1634">
        <f t="shared" ref="F13:F50" si="1">+D13-E13</f>
        <v>428834111</v>
      </c>
      <c r="G13" s="1632"/>
      <c r="H13" s="1634"/>
      <c r="I13" s="1634"/>
      <c r="J13" s="1625">
        <f>+J14</f>
        <v>339901932</v>
      </c>
      <c r="K13" s="1633"/>
      <c r="L13" s="1633"/>
      <c r="M13" s="1716">
        <f>+M14</f>
        <v>339901932</v>
      </c>
      <c r="O13" s="1684">
        <f t="shared" si="0"/>
        <v>0.79261869166000187</v>
      </c>
    </row>
    <row r="14" spans="1:15" ht="15.6" x14ac:dyDescent="0.3">
      <c r="A14" s="1539">
        <v>10</v>
      </c>
      <c r="B14" s="1540"/>
      <c r="C14" s="1540" t="s">
        <v>15</v>
      </c>
      <c r="D14" s="1582">
        <f>+D15</f>
        <v>430924947</v>
      </c>
      <c r="E14" s="1625">
        <f>+E15</f>
        <v>2090836</v>
      </c>
      <c r="F14" s="1582">
        <f t="shared" si="1"/>
        <v>428834111</v>
      </c>
      <c r="G14" s="1710"/>
      <c r="H14" s="1582"/>
      <c r="I14" s="1582"/>
      <c r="J14" s="1625">
        <f>+J15</f>
        <v>339901932</v>
      </c>
      <c r="K14" s="1625"/>
      <c r="L14" s="1625"/>
      <c r="M14" s="1709">
        <f>+M15</f>
        <v>339901932</v>
      </c>
      <c r="O14" s="1684">
        <f t="shared" si="0"/>
        <v>0.79261869166000187</v>
      </c>
    </row>
    <row r="15" spans="1:15" ht="15.6" x14ac:dyDescent="0.3">
      <c r="A15" s="1539">
        <v>102</v>
      </c>
      <c r="B15" s="1540"/>
      <c r="C15" s="1540" t="s">
        <v>34</v>
      </c>
      <c r="D15" s="1582">
        <f>+D16+D17</f>
        <v>430924947</v>
      </c>
      <c r="E15" s="1625">
        <f>+E16+E17</f>
        <v>2090836</v>
      </c>
      <c r="F15" s="1582">
        <f t="shared" si="1"/>
        <v>428834111</v>
      </c>
      <c r="G15" s="1710"/>
      <c r="H15" s="1582"/>
      <c r="I15" s="1582"/>
      <c r="J15" s="1709">
        <f>+J16+J17</f>
        <v>339901932</v>
      </c>
      <c r="K15" s="1625"/>
      <c r="L15" s="1625"/>
      <c r="M15" s="1709">
        <f>+M16+M17</f>
        <v>339901932</v>
      </c>
      <c r="O15" s="1684">
        <f t="shared" si="0"/>
        <v>0.79261869166000187</v>
      </c>
    </row>
    <row r="16" spans="1:15" ht="15.6" x14ac:dyDescent="0.3">
      <c r="A16" s="1539">
        <v>10212</v>
      </c>
      <c r="B16" s="1540">
        <v>20</v>
      </c>
      <c r="C16" s="1540" t="s">
        <v>35</v>
      </c>
      <c r="D16" s="1625">
        <v>424600358</v>
      </c>
      <c r="E16" s="1625">
        <v>0</v>
      </c>
      <c r="F16" s="1582">
        <f t="shared" si="1"/>
        <v>424600358</v>
      </c>
      <c r="G16" s="1710"/>
      <c r="H16" s="1582"/>
      <c r="I16" s="1582"/>
      <c r="J16" s="1625">
        <v>337600358</v>
      </c>
      <c r="K16" s="1625">
        <f>+K24+K33+K36</f>
        <v>0</v>
      </c>
      <c r="L16" s="1625">
        <f>+L24+L33+L36</f>
        <v>0</v>
      </c>
      <c r="M16" s="1709">
        <v>337600358</v>
      </c>
      <c r="O16" s="1684">
        <f t="shared" si="0"/>
        <v>0.79510144454470766</v>
      </c>
    </row>
    <row r="17" spans="1:15" ht="15.6" x14ac:dyDescent="0.3">
      <c r="A17" s="1539">
        <v>10214</v>
      </c>
      <c r="B17" s="1540">
        <v>20</v>
      </c>
      <c r="C17" s="1540" t="s">
        <v>36</v>
      </c>
      <c r="D17" s="1625">
        <v>6324589</v>
      </c>
      <c r="E17" s="1625">
        <f>1067700+1023136</f>
        <v>2090836</v>
      </c>
      <c r="F17" s="1625">
        <f t="shared" si="1"/>
        <v>4233753</v>
      </c>
      <c r="G17" s="1625"/>
      <c r="H17" s="1625"/>
      <c r="I17" s="1625"/>
      <c r="J17" s="1625">
        <v>2301574</v>
      </c>
      <c r="K17" s="1625">
        <f>+K25+K34+K37</f>
        <v>0</v>
      </c>
      <c r="L17" s="1625">
        <f>+L25+L34+L37</f>
        <v>0</v>
      </c>
      <c r="M17" s="1709">
        <v>2301574</v>
      </c>
      <c r="O17" s="1684">
        <f t="shared" si="0"/>
        <v>0.54362500599350028</v>
      </c>
    </row>
    <row r="18" spans="1:15" ht="15.6" x14ac:dyDescent="0.3">
      <c r="A18" s="1539">
        <v>2</v>
      </c>
      <c r="B18" s="1540"/>
      <c r="C18" s="1540" t="s">
        <v>48</v>
      </c>
      <c r="D18" s="1582">
        <f>+D19</f>
        <v>36435455.549999997</v>
      </c>
      <c r="E18" s="1625">
        <f>+E19</f>
        <v>393300</v>
      </c>
      <c r="F18" s="1697">
        <f t="shared" si="1"/>
        <v>36042155.549999997</v>
      </c>
      <c r="G18" s="1710"/>
      <c r="H18" s="1582"/>
      <c r="I18" s="1582"/>
      <c r="J18" s="1625">
        <f>+J19</f>
        <v>31481781</v>
      </c>
      <c r="K18" s="1625"/>
      <c r="L18" s="1625"/>
      <c r="M18" s="1709">
        <f>+M19</f>
        <v>31481781</v>
      </c>
      <c r="O18" s="1684">
        <f t="shared" si="0"/>
        <v>0.87347109293522829</v>
      </c>
    </row>
    <row r="19" spans="1:15" ht="15.6" x14ac:dyDescent="0.3">
      <c r="A19" s="1539">
        <v>20</v>
      </c>
      <c r="B19" s="1540"/>
      <c r="C19" s="1540" t="s">
        <v>48</v>
      </c>
      <c r="D19" s="1582">
        <f>+D20</f>
        <v>36435455.549999997</v>
      </c>
      <c r="E19" s="1625">
        <f>+E20</f>
        <v>393300</v>
      </c>
      <c r="F19" s="1697">
        <f t="shared" si="1"/>
        <v>36042155.549999997</v>
      </c>
      <c r="G19" s="1710"/>
      <c r="H19" s="1582"/>
      <c r="I19" s="1582"/>
      <c r="J19" s="1625">
        <f>+J20</f>
        <v>31481781</v>
      </c>
      <c r="K19" s="1625"/>
      <c r="L19" s="1625"/>
      <c r="M19" s="1709">
        <f>+M20</f>
        <v>31481781</v>
      </c>
      <c r="O19" s="1684">
        <f t="shared" si="0"/>
        <v>0.87347109293522829</v>
      </c>
    </row>
    <row r="20" spans="1:15" ht="15.6" x14ac:dyDescent="0.3">
      <c r="A20" s="1539">
        <v>204</v>
      </c>
      <c r="B20" s="1540"/>
      <c r="C20" s="1540" t="s">
        <v>49</v>
      </c>
      <c r="D20" s="1582">
        <f>+D23+D25+D27+D37+D40+D21</f>
        <v>36435455.549999997</v>
      </c>
      <c r="E20" s="1625">
        <f>+E23+E25+E27+E37+E40+E21</f>
        <v>393300</v>
      </c>
      <c r="F20" s="1697">
        <f t="shared" si="1"/>
        <v>36042155.549999997</v>
      </c>
      <c r="G20" s="1710"/>
      <c r="H20" s="1582"/>
      <c r="I20" s="1582"/>
      <c r="J20" s="1625">
        <f>+J23+J25+J27+J37+J40+J21</f>
        <v>31481781</v>
      </c>
      <c r="K20" s="1582">
        <f>+K23+K25+K27+K37+K40</f>
        <v>0</v>
      </c>
      <c r="L20" s="1582">
        <f>+L23+L25+L27+L37+L40</f>
        <v>0</v>
      </c>
      <c r="M20" s="1709">
        <f>+M23+M25+M27+M37+M40+M21</f>
        <v>31481781</v>
      </c>
      <c r="O20" s="1684">
        <f t="shared" si="0"/>
        <v>0.87347109293522829</v>
      </c>
    </row>
    <row r="21" spans="1:15" ht="15.6" x14ac:dyDescent="0.3">
      <c r="A21" s="1539">
        <v>2045</v>
      </c>
      <c r="B21" s="1540"/>
      <c r="C21" s="1540" t="s">
        <v>52</v>
      </c>
      <c r="D21" s="1582">
        <f>+D22</f>
        <v>5</v>
      </c>
      <c r="E21" s="1625">
        <f>+E22</f>
        <v>0</v>
      </c>
      <c r="F21" s="1697">
        <f t="shared" si="1"/>
        <v>5</v>
      </c>
      <c r="G21" s="1710"/>
      <c r="H21" s="1582"/>
      <c r="I21" s="1582"/>
      <c r="J21" s="1625">
        <f>+J22</f>
        <v>0</v>
      </c>
      <c r="K21" s="1625"/>
      <c r="L21" s="1625"/>
      <c r="M21" s="1709">
        <f>+M22</f>
        <v>0</v>
      </c>
      <c r="O21" s="1684"/>
    </row>
    <row r="22" spans="1:15" ht="31.2" x14ac:dyDescent="0.3">
      <c r="A22" s="1539">
        <v>20456</v>
      </c>
      <c r="B22" s="1540">
        <v>20</v>
      </c>
      <c r="C22" s="1541" t="s">
        <v>148</v>
      </c>
      <c r="D22" s="1582">
        <v>5</v>
      </c>
      <c r="E22" s="1625">
        <v>0</v>
      </c>
      <c r="F22" s="1582">
        <f t="shared" si="1"/>
        <v>5</v>
      </c>
      <c r="G22" s="1710"/>
      <c r="H22" s="1582"/>
      <c r="I22" s="1582"/>
      <c r="J22" s="1625">
        <v>0</v>
      </c>
      <c r="K22" s="1625"/>
      <c r="L22" s="1625"/>
      <c r="M22" s="1709">
        <v>0</v>
      </c>
      <c r="O22" s="1684"/>
    </row>
    <row r="23" spans="1:15" ht="15.6" x14ac:dyDescent="0.3">
      <c r="A23" s="1539">
        <v>2046</v>
      </c>
      <c r="B23" s="1540"/>
      <c r="C23" s="1540" t="s">
        <v>58</v>
      </c>
      <c r="D23" s="1582">
        <f>+D24</f>
        <v>5734721</v>
      </c>
      <c r="E23" s="1625">
        <f>+E24</f>
        <v>393300</v>
      </c>
      <c r="F23" s="1697">
        <f t="shared" si="1"/>
        <v>5341421</v>
      </c>
      <c r="G23" s="1710"/>
      <c r="H23" s="1582"/>
      <c r="I23" s="1582"/>
      <c r="J23" s="1625">
        <f>+J24</f>
        <v>5341421</v>
      </c>
      <c r="K23" s="1625"/>
      <c r="L23" s="1625"/>
      <c r="M23" s="1709">
        <f>+M24</f>
        <v>5341421</v>
      </c>
      <c r="O23" s="1684"/>
    </row>
    <row r="24" spans="1:15" ht="15.6" x14ac:dyDescent="0.3">
      <c r="A24" s="1539">
        <v>20462</v>
      </c>
      <c r="B24" s="1540">
        <v>20</v>
      </c>
      <c r="C24" s="1540" t="s">
        <v>59</v>
      </c>
      <c r="D24" s="1582">
        <v>5734721</v>
      </c>
      <c r="E24" s="1625">
        <v>393300</v>
      </c>
      <c r="F24" s="1582">
        <f t="shared" si="1"/>
        <v>5341421</v>
      </c>
      <c r="G24" s="1710"/>
      <c r="H24" s="1582"/>
      <c r="I24" s="1582"/>
      <c r="J24" s="1625">
        <v>5341421</v>
      </c>
      <c r="K24" s="1625"/>
      <c r="L24" s="1625"/>
      <c r="M24" s="1709">
        <v>5341421</v>
      </c>
      <c r="O24" s="1684"/>
    </row>
    <row r="25" spans="1:15" ht="15.6" x14ac:dyDescent="0.3">
      <c r="A25" s="1539">
        <v>2047</v>
      </c>
      <c r="B25" s="1540"/>
      <c r="C25" s="1540" t="s">
        <v>61</v>
      </c>
      <c r="D25" s="1582">
        <f>+D26</f>
        <v>6795</v>
      </c>
      <c r="E25" s="1625">
        <f>+E26</f>
        <v>0</v>
      </c>
      <c r="F25" s="1697">
        <f t="shared" si="1"/>
        <v>6795</v>
      </c>
      <c r="G25" s="1710"/>
      <c r="H25" s="1582"/>
      <c r="I25" s="1582"/>
      <c r="J25" s="1625">
        <f>+J26</f>
        <v>0</v>
      </c>
      <c r="K25" s="1625"/>
      <c r="L25" s="1625"/>
      <c r="M25" s="1709">
        <f>+M26</f>
        <v>0</v>
      </c>
      <c r="O25" s="1684"/>
    </row>
    <row r="26" spans="1:15" ht="15.6" x14ac:dyDescent="0.3">
      <c r="A26" s="1539">
        <v>20476</v>
      </c>
      <c r="B26" s="1540">
        <v>20</v>
      </c>
      <c r="C26" s="1540" t="s">
        <v>62</v>
      </c>
      <c r="D26" s="1582">
        <v>6795</v>
      </c>
      <c r="E26" s="1625">
        <v>0</v>
      </c>
      <c r="F26" s="1582">
        <f t="shared" si="1"/>
        <v>6795</v>
      </c>
      <c r="G26" s="1710"/>
      <c r="H26" s="1582"/>
      <c r="I26" s="1582"/>
      <c r="J26" s="1625">
        <v>0</v>
      </c>
      <c r="K26" s="1625"/>
      <c r="L26" s="1625"/>
      <c r="M26" s="1709">
        <v>0</v>
      </c>
      <c r="O26" s="1684"/>
    </row>
    <row r="27" spans="1:15" ht="15.6" x14ac:dyDescent="0.3">
      <c r="A27" s="1539">
        <v>2048</v>
      </c>
      <c r="B27" s="1540"/>
      <c r="C27" s="1540" t="s">
        <v>63</v>
      </c>
      <c r="D27" s="1582">
        <f>+D28+D29</f>
        <v>4595185</v>
      </c>
      <c r="E27" s="1625">
        <f>+E29</f>
        <v>0</v>
      </c>
      <c r="F27" s="1697">
        <f t="shared" si="1"/>
        <v>4595185</v>
      </c>
      <c r="G27" s="1710"/>
      <c r="H27" s="1582"/>
      <c r="I27" s="1582"/>
      <c r="J27" s="1625">
        <f>+J28+J29</f>
        <v>4595185</v>
      </c>
      <c r="K27" s="1625">
        <v>0</v>
      </c>
      <c r="L27" s="1625">
        <v>0</v>
      </c>
      <c r="M27" s="1709">
        <f>+M28+M29</f>
        <v>4595185</v>
      </c>
      <c r="O27" s="1684">
        <f>+M27/F27</f>
        <v>1</v>
      </c>
    </row>
    <row r="28" spans="1:15" ht="15.6" x14ac:dyDescent="0.3">
      <c r="A28" s="1539">
        <v>20481</v>
      </c>
      <c r="B28" s="1540">
        <v>20</v>
      </c>
      <c r="C28" s="1540" t="s">
        <v>152</v>
      </c>
      <c r="D28" s="1582">
        <v>747770</v>
      </c>
      <c r="E28" s="1625">
        <f>+E29</f>
        <v>0</v>
      </c>
      <c r="F28" s="1582">
        <f t="shared" si="1"/>
        <v>747770</v>
      </c>
      <c r="G28" s="1715"/>
      <c r="H28" s="1715"/>
      <c r="I28" s="1715"/>
      <c r="J28" s="1625">
        <v>747770</v>
      </c>
      <c r="K28" s="1625"/>
      <c r="L28" s="1625"/>
      <c r="M28" s="1709">
        <v>747770</v>
      </c>
      <c r="O28" s="1684"/>
    </row>
    <row r="29" spans="1:15" ht="15.6" x14ac:dyDescent="0.3">
      <c r="A29" s="1539">
        <v>20486</v>
      </c>
      <c r="B29" s="1540">
        <v>20</v>
      </c>
      <c r="C29" s="1540" t="s">
        <v>214</v>
      </c>
      <c r="D29" s="1582">
        <v>3847415</v>
      </c>
      <c r="E29" s="1625">
        <f>+E30</f>
        <v>0</v>
      </c>
      <c r="F29" s="1582">
        <f t="shared" si="1"/>
        <v>3847415</v>
      </c>
      <c r="G29" s="1715"/>
      <c r="H29" s="1715"/>
      <c r="I29" s="1715"/>
      <c r="J29" s="1625">
        <v>3847415</v>
      </c>
      <c r="K29" s="1625"/>
      <c r="L29" s="1625"/>
      <c r="M29" s="1709">
        <v>3847415</v>
      </c>
      <c r="O29" s="1684">
        <f t="shared" ref="O29:O46" si="2">+M29/F29</f>
        <v>1</v>
      </c>
    </row>
    <row r="30" spans="1:15" ht="15.6" hidden="1" x14ac:dyDescent="0.3">
      <c r="A30" s="1539">
        <v>2048</v>
      </c>
      <c r="B30" s="1540">
        <v>20</v>
      </c>
      <c r="C30" s="1540" t="s">
        <v>63</v>
      </c>
      <c r="D30" s="1582">
        <v>6795</v>
      </c>
      <c r="E30" s="1625">
        <v>0</v>
      </c>
      <c r="F30" s="1582">
        <f t="shared" si="1"/>
        <v>6795</v>
      </c>
      <c r="G30" s="1710"/>
      <c r="H30" s="1582"/>
      <c r="I30" s="1582"/>
      <c r="J30" s="1625">
        <f>+J35+J44+J46</f>
        <v>230294609.75999999</v>
      </c>
      <c r="K30" s="1625"/>
      <c r="L30" s="1625"/>
      <c r="M30" s="1709">
        <f>+M35+M44+M46</f>
        <v>230294609.75999999</v>
      </c>
      <c r="O30" s="1684">
        <f t="shared" si="2"/>
        <v>33891.774799116996</v>
      </c>
    </row>
    <row r="31" spans="1:15" ht="15.6" hidden="1" x14ac:dyDescent="0.3">
      <c r="A31" s="1539">
        <v>20482</v>
      </c>
      <c r="B31" s="1540">
        <v>20</v>
      </c>
      <c r="C31" s="1540" t="s">
        <v>153</v>
      </c>
      <c r="D31" s="1582">
        <v>0</v>
      </c>
      <c r="E31" s="1625">
        <v>0</v>
      </c>
      <c r="F31" s="1582">
        <f t="shared" si="1"/>
        <v>0</v>
      </c>
      <c r="G31" s="1710"/>
      <c r="H31" s="1710"/>
      <c r="I31" s="1582"/>
      <c r="J31" s="1625">
        <v>0</v>
      </c>
      <c r="K31" s="1625">
        <v>0</v>
      </c>
      <c r="L31" s="1625">
        <v>0</v>
      </c>
      <c r="M31" s="1709">
        <v>0</v>
      </c>
      <c r="O31" s="1684" t="e">
        <f t="shared" si="2"/>
        <v>#DIV/0!</v>
      </c>
    </row>
    <row r="32" spans="1:15" ht="15.6" hidden="1" x14ac:dyDescent="0.3">
      <c r="A32" s="1539">
        <v>20486</v>
      </c>
      <c r="B32" s="1540">
        <v>20</v>
      </c>
      <c r="C32" s="1540" t="s">
        <v>214</v>
      </c>
      <c r="D32" s="1582">
        <v>0</v>
      </c>
      <c r="E32" s="1625">
        <v>0</v>
      </c>
      <c r="F32" s="1582">
        <f t="shared" si="1"/>
        <v>0</v>
      </c>
      <c r="G32" s="1710"/>
      <c r="H32" s="1710"/>
      <c r="I32" s="1582"/>
      <c r="J32" s="1625">
        <v>0</v>
      </c>
      <c r="K32" s="1625">
        <v>0</v>
      </c>
      <c r="L32" s="1625">
        <v>0</v>
      </c>
      <c r="M32" s="1709">
        <v>0</v>
      </c>
      <c r="O32" s="1684" t="e">
        <f t="shared" si="2"/>
        <v>#DIV/0!</v>
      </c>
    </row>
    <row r="33" spans="1:15" ht="15.6" hidden="1" x14ac:dyDescent="0.3">
      <c r="A33" s="1539">
        <v>2049</v>
      </c>
      <c r="B33" s="1540">
        <v>20</v>
      </c>
      <c r="C33" s="1541" t="s">
        <v>65</v>
      </c>
      <c r="D33" s="1582">
        <v>0</v>
      </c>
      <c r="E33" s="1625">
        <v>0</v>
      </c>
      <c r="F33" s="1582">
        <f t="shared" si="1"/>
        <v>0</v>
      </c>
      <c r="G33" s="1710"/>
      <c r="H33" s="1710"/>
      <c r="I33" s="1582"/>
      <c r="J33" s="1625">
        <v>0</v>
      </c>
      <c r="K33" s="1625">
        <v>0</v>
      </c>
      <c r="L33" s="1625">
        <v>0</v>
      </c>
      <c r="M33" s="1709">
        <v>0</v>
      </c>
      <c r="O33" s="1684" t="e">
        <f t="shared" si="2"/>
        <v>#DIV/0!</v>
      </c>
    </row>
    <row r="34" spans="1:15" ht="15.6" hidden="1" x14ac:dyDescent="0.3">
      <c r="A34" s="1539">
        <v>204911</v>
      </c>
      <c r="B34" s="1540">
        <v>20</v>
      </c>
      <c r="C34" s="1541" t="s">
        <v>156</v>
      </c>
      <c r="D34" s="1582">
        <v>0</v>
      </c>
      <c r="E34" s="1625">
        <v>0</v>
      </c>
      <c r="F34" s="1582">
        <f t="shared" si="1"/>
        <v>0</v>
      </c>
      <c r="G34" s="1710"/>
      <c r="H34" s="1710"/>
      <c r="I34" s="1582"/>
      <c r="J34" s="1625">
        <v>0</v>
      </c>
      <c r="K34" s="1625">
        <v>0</v>
      </c>
      <c r="L34" s="1625">
        <v>0</v>
      </c>
      <c r="M34" s="1709">
        <v>0</v>
      </c>
      <c r="O34" s="1684" t="e">
        <f t="shared" si="2"/>
        <v>#DIV/0!</v>
      </c>
    </row>
    <row r="35" spans="1:15" ht="15.6" hidden="1" x14ac:dyDescent="0.3">
      <c r="A35" s="1539">
        <v>20410</v>
      </c>
      <c r="B35" s="1540">
        <v>20</v>
      </c>
      <c r="C35" s="1541" t="s">
        <v>158</v>
      </c>
      <c r="D35" s="1582">
        <v>0</v>
      </c>
      <c r="E35" s="1625">
        <v>0</v>
      </c>
      <c r="F35" s="1582">
        <f t="shared" si="1"/>
        <v>0</v>
      </c>
      <c r="G35" s="1710"/>
      <c r="H35" s="1710"/>
      <c r="I35" s="1582"/>
      <c r="J35" s="1625">
        <v>0</v>
      </c>
      <c r="K35" s="1625">
        <v>0</v>
      </c>
      <c r="L35" s="1625">
        <v>0</v>
      </c>
      <c r="M35" s="1709">
        <v>0</v>
      </c>
      <c r="O35" s="1684" t="e">
        <f t="shared" si="2"/>
        <v>#DIV/0!</v>
      </c>
    </row>
    <row r="36" spans="1:15" ht="15.6" hidden="1" x14ac:dyDescent="0.3">
      <c r="A36" s="1539">
        <v>204102</v>
      </c>
      <c r="B36" s="1540">
        <v>20</v>
      </c>
      <c r="C36" s="1541" t="s">
        <v>159</v>
      </c>
      <c r="D36" s="1582">
        <v>0</v>
      </c>
      <c r="E36" s="1625">
        <v>0</v>
      </c>
      <c r="F36" s="1582">
        <f t="shared" si="1"/>
        <v>0</v>
      </c>
      <c r="G36" s="1710"/>
      <c r="H36" s="1710"/>
      <c r="I36" s="1582"/>
      <c r="J36" s="1625">
        <v>0</v>
      </c>
      <c r="K36" s="1625">
        <v>0</v>
      </c>
      <c r="L36" s="1625">
        <v>0</v>
      </c>
      <c r="M36" s="1709">
        <v>0</v>
      </c>
      <c r="O36" s="1684" t="e">
        <f t="shared" si="2"/>
        <v>#DIV/0!</v>
      </c>
    </row>
    <row r="37" spans="1:15" ht="15.6" x14ac:dyDescent="0.3">
      <c r="A37" s="1539">
        <v>20411</v>
      </c>
      <c r="B37" s="1540"/>
      <c r="C37" s="1541" t="s">
        <v>160</v>
      </c>
      <c r="D37" s="1710">
        <f>+D39</f>
        <v>4553485</v>
      </c>
      <c r="E37" s="1625">
        <f>+E39</f>
        <v>0</v>
      </c>
      <c r="F37" s="1582">
        <f t="shared" si="1"/>
        <v>4553485</v>
      </c>
      <c r="G37" s="1710"/>
      <c r="H37" s="1710"/>
      <c r="I37" s="1582"/>
      <c r="J37" s="1625">
        <f>+J39</f>
        <v>0</v>
      </c>
      <c r="K37" s="1625">
        <v>0</v>
      </c>
      <c r="L37" s="1625">
        <v>0</v>
      </c>
      <c r="M37" s="1709">
        <f>+M39</f>
        <v>0</v>
      </c>
      <c r="O37" s="1684">
        <f t="shared" si="2"/>
        <v>0</v>
      </c>
    </row>
    <row r="38" spans="1:15" ht="15.6" hidden="1" x14ac:dyDescent="0.3">
      <c r="A38" s="1539">
        <v>204111</v>
      </c>
      <c r="B38" s="1540">
        <v>20</v>
      </c>
      <c r="C38" s="1541" t="s">
        <v>161</v>
      </c>
      <c r="D38" s="1710">
        <v>0</v>
      </c>
      <c r="E38" s="1625">
        <v>0</v>
      </c>
      <c r="F38" s="1582">
        <f t="shared" si="1"/>
        <v>0</v>
      </c>
      <c r="G38" s="1710"/>
      <c r="H38" s="1710"/>
      <c r="I38" s="1582"/>
      <c r="J38" s="1625">
        <v>0</v>
      </c>
      <c r="K38" s="1625">
        <v>0</v>
      </c>
      <c r="L38" s="1625">
        <v>0</v>
      </c>
      <c r="M38" s="1709">
        <v>0</v>
      </c>
      <c r="O38" s="1684" t="e">
        <f t="shared" si="2"/>
        <v>#DIV/0!</v>
      </c>
    </row>
    <row r="39" spans="1:15" ht="15.6" x14ac:dyDescent="0.3">
      <c r="A39" s="1539">
        <v>204111</v>
      </c>
      <c r="B39" s="1540">
        <v>20</v>
      </c>
      <c r="C39" s="1541" t="s">
        <v>161</v>
      </c>
      <c r="D39" s="1710">
        <v>4553485</v>
      </c>
      <c r="E39" s="1625">
        <v>0</v>
      </c>
      <c r="F39" s="1582">
        <f t="shared" si="1"/>
        <v>4553485</v>
      </c>
      <c r="G39" s="1710"/>
      <c r="H39" s="1710"/>
      <c r="I39" s="1582"/>
      <c r="J39" s="1625">
        <v>0</v>
      </c>
      <c r="K39" s="1625"/>
      <c r="L39" s="1625"/>
      <c r="M39" s="1709">
        <v>0</v>
      </c>
      <c r="O39" s="1684">
        <f t="shared" si="2"/>
        <v>0</v>
      </c>
    </row>
    <row r="40" spans="1:15" ht="15.6" x14ac:dyDescent="0.3">
      <c r="A40" s="1539">
        <v>20441</v>
      </c>
      <c r="B40" s="1540"/>
      <c r="C40" s="1541" t="s">
        <v>70</v>
      </c>
      <c r="D40" s="1710">
        <f>+D41</f>
        <v>21545264.550000001</v>
      </c>
      <c r="E40" s="1625">
        <f>+E41</f>
        <v>0</v>
      </c>
      <c r="F40" s="1582">
        <f t="shared" si="1"/>
        <v>21545264.550000001</v>
      </c>
      <c r="G40" s="1710"/>
      <c r="H40" s="1710"/>
      <c r="I40" s="1582"/>
      <c r="J40" s="1625">
        <f>+J41</f>
        <v>21545175</v>
      </c>
      <c r="K40" s="1625">
        <v>0</v>
      </c>
      <c r="L40" s="1625">
        <v>0</v>
      </c>
      <c r="M40" s="1709">
        <f>+M41</f>
        <v>21545175</v>
      </c>
      <c r="O40" s="1684">
        <f t="shared" si="2"/>
        <v>0.99999584363423377</v>
      </c>
    </row>
    <row r="41" spans="1:15" ht="15.6" x14ac:dyDescent="0.3">
      <c r="A41" s="1539">
        <v>2044113</v>
      </c>
      <c r="B41" s="1540">
        <v>20</v>
      </c>
      <c r="C41" s="1541" t="s">
        <v>70</v>
      </c>
      <c r="D41" s="1710">
        <v>21545264.550000001</v>
      </c>
      <c r="E41" s="1625">
        <v>0</v>
      </c>
      <c r="F41" s="1582">
        <f t="shared" si="1"/>
        <v>21545264.550000001</v>
      </c>
      <c r="G41" s="1710"/>
      <c r="H41" s="1710"/>
      <c r="I41" s="1582"/>
      <c r="J41" s="1625">
        <v>21545175</v>
      </c>
      <c r="K41" s="1625"/>
      <c r="L41" s="1625"/>
      <c r="M41" s="1709">
        <v>21545175</v>
      </c>
      <c r="O41" s="1684">
        <f t="shared" si="2"/>
        <v>0.99999584363423377</v>
      </c>
    </row>
    <row r="42" spans="1:15" ht="15.6" hidden="1" x14ac:dyDescent="0.3">
      <c r="A42" s="1539">
        <v>204215</v>
      </c>
      <c r="B42" s="1540">
        <v>20</v>
      </c>
      <c r="C42" s="1541" t="s">
        <v>165</v>
      </c>
      <c r="D42" s="1710">
        <v>0</v>
      </c>
      <c r="E42" s="1625">
        <v>0</v>
      </c>
      <c r="F42" s="1582">
        <f t="shared" si="1"/>
        <v>0</v>
      </c>
      <c r="G42" s="1710"/>
      <c r="H42" s="1710"/>
      <c r="I42" s="1582"/>
      <c r="J42" s="1625">
        <v>0</v>
      </c>
      <c r="K42" s="1625">
        <v>0</v>
      </c>
      <c r="L42" s="1625">
        <v>0</v>
      </c>
      <c r="M42" s="1709">
        <v>0</v>
      </c>
      <c r="O42" s="1684" t="e">
        <f t="shared" si="2"/>
        <v>#DIV/0!</v>
      </c>
    </row>
    <row r="43" spans="1:15" ht="15.6" x14ac:dyDescent="0.3">
      <c r="A43" s="1539">
        <v>3</v>
      </c>
      <c r="B43" s="1540"/>
      <c r="C43" s="1541" t="s">
        <v>71</v>
      </c>
      <c r="D43" s="1710">
        <f>+D44</f>
        <v>349858420</v>
      </c>
      <c r="E43" s="1625">
        <f>+E44</f>
        <v>119563810.23999999</v>
      </c>
      <c r="F43" s="1710">
        <f t="shared" si="1"/>
        <v>230294609.75999999</v>
      </c>
      <c r="G43" s="1710"/>
      <c r="H43" s="1710"/>
      <c r="I43" s="1582"/>
      <c r="J43" s="1625">
        <f>+J44</f>
        <v>230294609.75999999</v>
      </c>
      <c r="K43" s="1625">
        <v>0</v>
      </c>
      <c r="L43" s="1625">
        <v>0</v>
      </c>
      <c r="M43" s="1709">
        <f>+M44</f>
        <v>230294609.75999999</v>
      </c>
      <c r="O43" s="1684">
        <f t="shared" si="2"/>
        <v>1</v>
      </c>
    </row>
    <row r="44" spans="1:15" ht="15.6" x14ac:dyDescent="0.3">
      <c r="A44" s="1539">
        <v>36</v>
      </c>
      <c r="B44" s="1540"/>
      <c r="C44" s="1541" t="s">
        <v>72</v>
      </c>
      <c r="D44" s="1710">
        <f>+D45</f>
        <v>349858420</v>
      </c>
      <c r="E44" s="1625">
        <f>+E45</f>
        <v>119563810.23999999</v>
      </c>
      <c r="F44" s="1582">
        <f t="shared" si="1"/>
        <v>230294609.75999999</v>
      </c>
      <c r="G44" s="1710"/>
      <c r="H44" s="1710"/>
      <c r="I44" s="1582"/>
      <c r="J44" s="1625">
        <f>+J45</f>
        <v>230294609.75999999</v>
      </c>
      <c r="K44" s="1625">
        <v>0</v>
      </c>
      <c r="L44" s="1625">
        <v>0</v>
      </c>
      <c r="M44" s="1709">
        <f>+M45</f>
        <v>230294609.75999999</v>
      </c>
      <c r="O44" s="1684">
        <f t="shared" si="2"/>
        <v>1</v>
      </c>
    </row>
    <row r="45" spans="1:15" ht="15.6" x14ac:dyDescent="0.3">
      <c r="A45" s="1539">
        <v>361</v>
      </c>
      <c r="B45" s="1540"/>
      <c r="C45" s="1541" t="s">
        <v>73</v>
      </c>
      <c r="D45" s="1710">
        <f>+D46+D47</f>
        <v>349858420</v>
      </c>
      <c r="E45" s="1625">
        <f>+E46+E47</f>
        <v>119563810.23999999</v>
      </c>
      <c r="F45" s="1582">
        <f t="shared" si="1"/>
        <v>230294609.75999999</v>
      </c>
      <c r="G45" s="1710"/>
      <c r="H45" s="1710"/>
      <c r="I45" s="1582"/>
      <c r="J45" s="1625">
        <f>+J46+J47</f>
        <v>230294609.75999999</v>
      </c>
      <c r="K45" s="1625">
        <v>0</v>
      </c>
      <c r="L45" s="1625">
        <v>0</v>
      </c>
      <c r="M45" s="1709">
        <f>+M46+M47</f>
        <v>230294609.75999999</v>
      </c>
      <c r="O45" s="1684">
        <f t="shared" si="2"/>
        <v>1</v>
      </c>
    </row>
    <row r="46" spans="1:15" ht="15.6" x14ac:dyDescent="0.3">
      <c r="A46" s="1539">
        <v>36112</v>
      </c>
      <c r="B46" s="1540">
        <v>10</v>
      </c>
      <c r="C46" s="1541" t="s">
        <v>170</v>
      </c>
      <c r="D46" s="1710">
        <v>1294836</v>
      </c>
      <c r="E46" s="1625">
        <v>1294836</v>
      </c>
      <c r="F46" s="1582">
        <f t="shared" si="1"/>
        <v>0</v>
      </c>
      <c r="G46" s="1710"/>
      <c r="H46" s="1710"/>
      <c r="I46" s="1582"/>
      <c r="J46" s="1625">
        <v>0</v>
      </c>
      <c r="K46" s="1625"/>
      <c r="L46" s="1625"/>
      <c r="M46" s="1709">
        <v>0</v>
      </c>
      <c r="O46" s="1684" t="e">
        <f t="shared" si="2"/>
        <v>#DIV/0!</v>
      </c>
    </row>
    <row r="47" spans="1:15" ht="33.75" customHeight="1" thickBot="1" x14ac:dyDescent="0.35">
      <c r="A47" s="1539">
        <v>36112</v>
      </c>
      <c r="B47" s="1540">
        <v>20</v>
      </c>
      <c r="C47" s="1541" t="s">
        <v>170</v>
      </c>
      <c r="D47" s="1710">
        <v>348563584</v>
      </c>
      <c r="E47" s="1625">
        <v>118268974.23999999</v>
      </c>
      <c r="F47" s="1582">
        <f t="shared" si="1"/>
        <v>230294609.75999999</v>
      </c>
      <c r="G47" s="1710"/>
      <c r="H47" s="1710"/>
      <c r="I47" s="1582"/>
      <c r="J47" s="1625">
        <v>230294609.75999999</v>
      </c>
      <c r="K47" s="1625"/>
      <c r="L47" s="1625"/>
      <c r="M47" s="1709">
        <v>230294609.75999999</v>
      </c>
      <c r="O47" s="1684"/>
    </row>
    <row r="48" spans="1:15" ht="16.2" thickBot="1" x14ac:dyDescent="0.35">
      <c r="A48" s="1686" t="s">
        <v>75</v>
      </c>
      <c r="B48" s="1584"/>
      <c r="C48" s="1585" t="s">
        <v>76</v>
      </c>
      <c r="D48" s="1688">
        <f>+D49+D68+D71+D76</f>
        <v>11880326999.389999</v>
      </c>
      <c r="E48" s="1714">
        <f>+E49+E68+E71+E76</f>
        <v>59658647</v>
      </c>
      <c r="F48" s="1688">
        <f t="shared" si="1"/>
        <v>11820668352.389999</v>
      </c>
      <c r="G48" s="1688"/>
      <c r="H48" s="1688"/>
      <c r="I48" s="1531"/>
      <c r="J48" s="1714">
        <f>+J49+J68+J71+J76</f>
        <v>10331582202.389999</v>
      </c>
      <c r="K48" s="1714">
        <f>+K49+K68+K71+K76</f>
        <v>0</v>
      </c>
      <c r="L48" s="1714">
        <f>+L49+L68+L71+L76</f>
        <v>0</v>
      </c>
      <c r="M48" s="1713">
        <f>+M49+M68+M71+M76</f>
        <v>10331582202.389999</v>
      </c>
      <c r="O48" s="1684">
        <f t="shared" ref="O48:O54" si="3">+M48/F48</f>
        <v>0.87402690731113153</v>
      </c>
    </row>
    <row r="49" spans="1:15" ht="34.5" customHeight="1" x14ac:dyDescent="0.3">
      <c r="A49" s="1534">
        <v>113</v>
      </c>
      <c r="B49" s="1535"/>
      <c r="C49" s="1536" t="s">
        <v>77</v>
      </c>
      <c r="D49" s="1712">
        <f>+D53+D55</f>
        <v>747261599</v>
      </c>
      <c r="E49" s="1624">
        <f>+E53+E55</f>
        <v>0</v>
      </c>
      <c r="F49" s="1575">
        <f t="shared" si="1"/>
        <v>747261599</v>
      </c>
      <c r="G49" s="1712"/>
      <c r="H49" s="1712"/>
      <c r="I49" s="1575"/>
      <c r="J49" s="1624">
        <f>+J53+J55</f>
        <v>718234769</v>
      </c>
      <c r="K49" s="1624">
        <v>0</v>
      </c>
      <c r="L49" s="1624">
        <v>0</v>
      </c>
      <c r="M49" s="1711">
        <f>+M53+M55</f>
        <v>718234769</v>
      </c>
      <c r="O49" s="1684">
        <f t="shared" si="3"/>
        <v>0.96115573175599511</v>
      </c>
    </row>
    <row r="50" spans="1:15" ht="15" hidden="1" customHeight="1" x14ac:dyDescent="0.3">
      <c r="A50" s="1539">
        <v>113601</v>
      </c>
      <c r="B50" s="1540">
        <v>11</v>
      </c>
      <c r="C50" s="1541" t="s">
        <v>85</v>
      </c>
      <c r="D50" s="1710">
        <v>0</v>
      </c>
      <c r="E50" s="1625">
        <v>0</v>
      </c>
      <c r="F50" s="1582">
        <f t="shared" si="1"/>
        <v>0</v>
      </c>
      <c r="G50" s="1710"/>
      <c r="H50" s="1710"/>
      <c r="I50" s="1582"/>
      <c r="J50" s="1625">
        <v>0</v>
      </c>
      <c r="K50" s="1625">
        <v>0</v>
      </c>
      <c r="L50" s="1625">
        <v>0</v>
      </c>
      <c r="M50" s="1709">
        <v>0</v>
      </c>
      <c r="O50" s="1684" t="e">
        <f t="shared" si="3"/>
        <v>#DIV/0!</v>
      </c>
    </row>
    <row r="51" spans="1:15" ht="15" hidden="1" customHeight="1" x14ac:dyDescent="0.3">
      <c r="A51" s="1539">
        <v>113601</v>
      </c>
      <c r="B51" s="1540">
        <v>21</v>
      </c>
      <c r="C51" s="1541" t="s">
        <v>85</v>
      </c>
      <c r="D51" s="1710">
        <v>0</v>
      </c>
      <c r="E51" s="1625"/>
      <c r="F51" s="1582"/>
      <c r="G51" s="1710"/>
      <c r="H51" s="1710"/>
      <c r="I51" s="1582"/>
      <c r="J51" s="1625">
        <v>0</v>
      </c>
      <c r="K51" s="1625"/>
      <c r="L51" s="1625"/>
      <c r="M51" s="1709">
        <v>0</v>
      </c>
      <c r="O51" s="1684" t="e">
        <f t="shared" si="3"/>
        <v>#DIV/0!</v>
      </c>
    </row>
    <row r="52" spans="1:15" ht="35.25" hidden="1" customHeight="1" x14ac:dyDescent="0.3">
      <c r="A52" s="1539">
        <v>1136016</v>
      </c>
      <c r="B52" s="1540">
        <v>10</v>
      </c>
      <c r="C52" s="1541" t="s">
        <v>215</v>
      </c>
      <c r="D52" s="1710">
        <v>0</v>
      </c>
      <c r="E52" s="1625">
        <v>0</v>
      </c>
      <c r="F52" s="1582">
        <f>+D52-E52</f>
        <v>0</v>
      </c>
      <c r="G52" s="1710"/>
      <c r="H52" s="1710"/>
      <c r="I52" s="1582"/>
      <c r="J52" s="1625">
        <v>0</v>
      </c>
      <c r="K52" s="1625">
        <v>0</v>
      </c>
      <c r="L52" s="1625">
        <v>0</v>
      </c>
      <c r="M52" s="1709">
        <v>0</v>
      </c>
      <c r="O52" s="1684" t="e">
        <f t="shared" si="3"/>
        <v>#DIV/0!</v>
      </c>
    </row>
    <row r="53" spans="1:15" ht="15" customHeight="1" x14ac:dyDescent="0.3">
      <c r="A53" s="1539">
        <v>113605</v>
      </c>
      <c r="B53" s="1540"/>
      <c r="C53" s="1541" t="s">
        <v>216</v>
      </c>
      <c r="D53" s="1710">
        <f>+D54</f>
        <v>722611599</v>
      </c>
      <c r="E53" s="1625">
        <f>+E54</f>
        <v>0</v>
      </c>
      <c r="F53" s="1582">
        <f>+D53-E53</f>
        <v>722611599</v>
      </c>
      <c r="G53" s="1710"/>
      <c r="H53" s="1710"/>
      <c r="I53" s="1582"/>
      <c r="J53" s="1625">
        <f>+J54</f>
        <v>693584769</v>
      </c>
      <c r="K53" s="1625">
        <v>0</v>
      </c>
      <c r="L53" s="1625">
        <v>0</v>
      </c>
      <c r="M53" s="1709">
        <f>+M54</f>
        <v>693584769</v>
      </c>
      <c r="O53" s="1684">
        <f t="shared" si="3"/>
        <v>0.95983066139518192</v>
      </c>
    </row>
    <row r="54" spans="1:15" ht="45" customHeight="1" x14ac:dyDescent="0.3">
      <c r="A54" s="1539">
        <v>1136057</v>
      </c>
      <c r="B54" s="1540">
        <v>20</v>
      </c>
      <c r="C54" s="1541" t="s">
        <v>89</v>
      </c>
      <c r="D54" s="1710">
        <v>722611599</v>
      </c>
      <c r="E54" s="1625">
        <v>0</v>
      </c>
      <c r="F54" s="1582">
        <f>+D54-E54</f>
        <v>722611599</v>
      </c>
      <c r="G54" s="1710"/>
      <c r="H54" s="1710"/>
      <c r="I54" s="1582"/>
      <c r="J54" s="1625">
        <v>693584769</v>
      </c>
      <c r="K54" s="1625">
        <v>0</v>
      </c>
      <c r="L54" s="1625">
        <v>0</v>
      </c>
      <c r="M54" s="1709">
        <v>693584769</v>
      </c>
      <c r="O54" s="1684">
        <f t="shared" si="3"/>
        <v>0.95983066139518192</v>
      </c>
    </row>
    <row r="55" spans="1:15" ht="33" customHeight="1" x14ac:dyDescent="0.3">
      <c r="A55" s="1539">
        <v>113607</v>
      </c>
      <c r="B55" s="1540"/>
      <c r="C55" s="1541" t="s">
        <v>90</v>
      </c>
      <c r="D55" s="1710">
        <f>+D56</f>
        <v>24650000</v>
      </c>
      <c r="E55" s="1625">
        <f>+E56</f>
        <v>0</v>
      </c>
      <c r="F55" s="1582">
        <f>+D55-E55</f>
        <v>24650000</v>
      </c>
      <c r="G55" s="1710"/>
      <c r="H55" s="1710"/>
      <c r="I55" s="1582"/>
      <c r="J55" s="1625">
        <f>+J56</f>
        <v>24650000</v>
      </c>
      <c r="K55" s="1625">
        <v>0</v>
      </c>
      <c r="L55" s="1625">
        <v>0</v>
      </c>
      <c r="M55" s="1709">
        <f>+M56</f>
        <v>24650000</v>
      </c>
      <c r="O55" s="1684"/>
    </row>
    <row r="56" spans="1:15" ht="45" customHeight="1" thickBot="1" x14ac:dyDescent="0.35">
      <c r="A56" s="1547">
        <v>1136071</v>
      </c>
      <c r="B56" s="1548">
        <v>20</v>
      </c>
      <c r="C56" s="1549" t="s">
        <v>91</v>
      </c>
      <c r="D56" s="1628">
        <v>24650000</v>
      </c>
      <c r="E56" s="1629">
        <v>0</v>
      </c>
      <c r="F56" s="1586">
        <f>+D56-E56</f>
        <v>24650000</v>
      </c>
      <c r="G56" s="1628"/>
      <c r="H56" s="1628"/>
      <c r="I56" s="1586"/>
      <c r="J56" s="1629">
        <v>24650000</v>
      </c>
      <c r="K56" s="1629">
        <v>0</v>
      </c>
      <c r="L56" s="1629">
        <v>0</v>
      </c>
      <c r="M56" s="1708">
        <v>24650000</v>
      </c>
      <c r="O56" s="1684"/>
    </row>
    <row r="57" spans="1:15" ht="22.5" customHeight="1" x14ac:dyDescent="0.3">
      <c r="A57" s="1552"/>
      <c r="B57" s="1553"/>
      <c r="C57" s="1554"/>
      <c r="D57" s="1630"/>
      <c r="E57" s="1707"/>
      <c r="F57" s="1556"/>
      <c r="G57" s="1630"/>
      <c r="H57" s="1630"/>
      <c r="I57" s="1556"/>
      <c r="J57" s="1556"/>
      <c r="K57" s="1556"/>
      <c r="L57" s="1556"/>
      <c r="M57" s="1556"/>
      <c r="O57" s="1684"/>
    </row>
    <row r="58" spans="1:15" ht="12.75" customHeight="1" thickBot="1" x14ac:dyDescent="0.35">
      <c r="A58" s="1641"/>
      <c r="C58" s="1508"/>
      <c r="D58" s="1706"/>
      <c r="E58" s="1614"/>
      <c r="F58" s="1642"/>
      <c r="G58" s="1706"/>
      <c r="H58" s="1706"/>
      <c r="I58" s="1642"/>
      <c r="J58" s="1642"/>
      <c r="K58" s="1642"/>
      <c r="L58" s="1642"/>
      <c r="M58" s="1642"/>
      <c r="O58" s="1684"/>
    </row>
    <row r="59" spans="1:15" x14ac:dyDescent="0.3">
      <c r="A59" s="2040" t="s">
        <v>1</v>
      </c>
      <c r="B59" s="2041"/>
      <c r="C59" s="2041"/>
      <c r="D59" s="2041"/>
      <c r="E59" s="2041"/>
      <c r="F59" s="2041"/>
      <c r="G59" s="2041"/>
      <c r="H59" s="2041"/>
      <c r="I59" s="2041"/>
      <c r="J59" s="2041"/>
      <c r="K59" s="2041"/>
      <c r="L59" s="2041"/>
      <c r="M59" s="2042"/>
    </row>
    <row r="60" spans="1:15" x14ac:dyDescent="0.3">
      <c r="A60" s="2043" t="s">
        <v>203</v>
      </c>
      <c r="B60" s="2044"/>
      <c r="C60" s="2044"/>
      <c r="D60" s="2044"/>
      <c r="E60" s="2044"/>
      <c r="F60" s="2044"/>
      <c r="G60" s="2044"/>
      <c r="H60" s="2044"/>
      <c r="I60" s="2044"/>
      <c r="J60" s="2044"/>
      <c r="K60" s="2044"/>
      <c r="L60" s="2044"/>
      <c r="M60" s="2045"/>
    </row>
    <row r="61" spans="1:15" ht="3" customHeight="1" x14ac:dyDescent="0.3">
      <c r="A61" s="1510"/>
      <c r="M61" s="1511"/>
    </row>
    <row r="62" spans="1:15" ht="13.5" customHeight="1" x14ac:dyDescent="0.3">
      <c r="A62" s="1512" t="s">
        <v>0</v>
      </c>
      <c r="D62" s="1705"/>
      <c r="M62" s="1511"/>
    </row>
    <row r="63" spans="1:15" ht="2.25" customHeight="1" x14ac:dyDescent="0.3">
      <c r="A63" s="1510"/>
      <c r="M63" s="1513"/>
    </row>
    <row r="64" spans="1:15" ht="18.75" customHeight="1" x14ac:dyDescent="0.3">
      <c r="A64" s="1510" t="s">
        <v>3</v>
      </c>
      <c r="C64" s="1507" t="s">
        <v>4</v>
      </c>
      <c r="F64" s="1509" t="str">
        <f>F8</f>
        <v>MES:</v>
      </c>
      <c r="J64" s="1509" t="str">
        <f>J8</f>
        <v>NOVIEMBRE</v>
      </c>
      <c r="K64" s="1507"/>
      <c r="M64" s="1511" t="str">
        <f>M8</f>
        <v>VIGENCIA: 2017</v>
      </c>
    </row>
    <row r="65" spans="1:16" ht="4.5" customHeight="1" thickBot="1" x14ac:dyDescent="0.35">
      <c r="A65" s="1514"/>
      <c r="B65" s="1515"/>
      <c r="C65" s="1515"/>
      <c r="D65" s="1515"/>
      <c r="E65" s="1704"/>
      <c r="F65" s="1517"/>
      <c r="G65" s="1517"/>
      <c r="H65" s="1517"/>
      <c r="I65" s="1517"/>
      <c r="J65" s="1517"/>
      <c r="K65" s="1517"/>
      <c r="L65" s="1517"/>
      <c r="M65" s="1518"/>
    </row>
    <row r="66" spans="1:16" ht="14.25" customHeight="1" thickBot="1" x14ac:dyDescent="0.35">
      <c r="A66" s="2127"/>
      <c r="B66" s="2128"/>
      <c r="C66" s="2128"/>
      <c r="D66" s="2128"/>
      <c r="E66" s="2128"/>
      <c r="F66" s="2128"/>
      <c r="G66" s="2128"/>
      <c r="H66" s="2128"/>
      <c r="I66" s="2128"/>
      <c r="J66" s="2128"/>
      <c r="K66" s="2128"/>
      <c r="L66" s="2128"/>
      <c r="M66" s="2129"/>
    </row>
    <row r="67" spans="1:16" ht="64.5" customHeight="1" thickBot="1" x14ac:dyDescent="0.35">
      <c r="A67" s="1703" t="s">
        <v>205</v>
      </c>
      <c r="B67" s="1702"/>
      <c r="C67" s="1702" t="s">
        <v>206</v>
      </c>
      <c r="D67" s="1700" t="s">
        <v>207</v>
      </c>
      <c r="E67" s="1701" t="s">
        <v>208</v>
      </c>
      <c r="F67" s="1700" t="s">
        <v>209</v>
      </c>
      <c r="G67" s="1700"/>
      <c r="H67" s="1700"/>
      <c r="I67" s="1700"/>
      <c r="J67" s="1700" t="s">
        <v>210</v>
      </c>
      <c r="K67" s="1700" t="s">
        <v>211</v>
      </c>
      <c r="L67" s="1700" t="s">
        <v>212</v>
      </c>
      <c r="M67" s="1699" t="s">
        <v>213</v>
      </c>
    </row>
    <row r="68" spans="1:16" s="1508" customFormat="1" ht="33" customHeight="1" x14ac:dyDescent="0.3">
      <c r="A68" s="1656">
        <v>223</v>
      </c>
      <c r="B68" s="1536"/>
      <c r="C68" s="1536" t="s">
        <v>92</v>
      </c>
      <c r="D68" s="1695">
        <f>+D69</f>
        <v>62818700.390000001</v>
      </c>
      <c r="E68" s="1624">
        <f>+E69</f>
        <v>0</v>
      </c>
      <c r="F68" s="1575">
        <f t="shared" ref="F68:F79" si="4">+D68-E68</f>
        <v>62818700.390000001</v>
      </c>
      <c r="G68" s="1695"/>
      <c r="H68" s="1695"/>
      <c r="I68" s="1694"/>
      <c r="J68" s="1575">
        <f>+J69</f>
        <v>62818700.390000001</v>
      </c>
      <c r="K68" s="1575"/>
      <c r="L68" s="1575"/>
      <c r="M68" s="1576">
        <f>+M69</f>
        <v>62818700.390000001</v>
      </c>
      <c r="O68" s="1684">
        <f t="shared" ref="O68:O79" si="5">+M68/F68</f>
        <v>1</v>
      </c>
    </row>
    <row r="69" spans="1:16" s="1508" customFormat="1" ht="23.25" customHeight="1" x14ac:dyDescent="0.3">
      <c r="A69" s="1636">
        <v>223600</v>
      </c>
      <c r="B69" s="1541"/>
      <c r="C69" s="1541" t="s">
        <v>78</v>
      </c>
      <c r="D69" s="1693">
        <f>+D70</f>
        <v>62818700.390000001</v>
      </c>
      <c r="E69" s="1625">
        <f>+E70</f>
        <v>0</v>
      </c>
      <c r="F69" s="1582">
        <f t="shared" si="4"/>
        <v>62818700.390000001</v>
      </c>
      <c r="G69" s="1693"/>
      <c r="H69" s="1693"/>
      <c r="I69" s="1637"/>
      <c r="J69" s="1582">
        <f>+J70</f>
        <v>62818700.390000001</v>
      </c>
      <c r="K69" s="1582"/>
      <c r="L69" s="1582"/>
      <c r="M69" s="1583">
        <f>+M70</f>
        <v>62818700.390000001</v>
      </c>
      <c r="O69" s="1684">
        <f t="shared" si="5"/>
        <v>1</v>
      </c>
    </row>
    <row r="70" spans="1:16" s="1508" customFormat="1" ht="62.25" customHeight="1" x14ac:dyDescent="0.3">
      <c r="A70" s="1636">
        <v>2236001</v>
      </c>
      <c r="B70" s="1541">
        <v>20</v>
      </c>
      <c r="C70" s="1541" t="s">
        <v>93</v>
      </c>
      <c r="D70" s="1693">
        <v>62818700.390000001</v>
      </c>
      <c r="E70" s="1625">
        <v>0</v>
      </c>
      <c r="F70" s="1582">
        <f t="shared" si="4"/>
        <v>62818700.390000001</v>
      </c>
      <c r="G70" s="1693"/>
      <c r="H70" s="1693"/>
      <c r="I70" s="1637"/>
      <c r="J70" s="1582">
        <v>62818700.390000001</v>
      </c>
      <c r="K70" s="1582"/>
      <c r="L70" s="1582"/>
      <c r="M70" s="1583">
        <v>62818700.390000001</v>
      </c>
      <c r="O70" s="1684">
        <f t="shared" si="5"/>
        <v>1</v>
      </c>
    </row>
    <row r="71" spans="1:16" s="1508" customFormat="1" ht="57.75" customHeight="1" x14ac:dyDescent="0.3">
      <c r="A71" s="1636">
        <v>520</v>
      </c>
      <c r="B71" s="1541"/>
      <c r="C71" s="1541" t="s">
        <v>94</v>
      </c>
      <c r="D71" s="1693">
        <f>+D72</f>
        <v>7376363628</v>
      </c>
      <c r="E71" s="1582">
        <f>+E72</f>
        <v>59658647</v>
      </c>
      <c r="F71" s="1693">
        <f t="shared" si="4"/>
        <v>7316704981</v>
      </c>
      <c r="G71" s="1693"/>
      <c r="H71" s="1693"/>
      <c r="I71" s="1637"/>
      <c r="J71" s="1582">
        <f>+J72</f>
        <v>5856645661</v>
      </c>
      <c r="K71" s="1582">
        <f>+K72</f>
        <v>0</v>
      </c>
      <c r="L71" s="1582">
        <f>+L72</f>
        <v>0</v>
      </c>
      <c r="M71" s="1583">
        <f>+M72</f>
        <v>5856645661</v>
      </c>
      <c r="O71" s="1684">
        <f t="shared" si="5"/>
        <v>0.80044851831644459</v>
      </c>
      <c r="P71" s="1698">
        <f>+M71-10384330698</f>
        <v>-4527685037</v>
      </c>
    </row>
    <row r="72" spans="1:16" s="1508" customFormat="1" ht="15.75" customHeight="1" x14ac:dyDescent="0.3">
      <c r="A72" s="1636">
        <v>520600</v>
      </c>
      <c r="B72" s="1541"/>
      <c r="C72" s="1541" t="s">
        <v>78</v>
      </c>
      <c r="D72" s="1693">
        <f>SUM(D73:D75)</f>
        <v>7376363628</v>
      </c>
      <c r="E72" s="1657">
        <f>SUM(E73:E75)</f>
        <v>59658647</v>
      </c>
      <c r="F72" s="1693">
        <f t="shared" si="4"/>
        <v>7316704981</v>
      </c>
      <c r="G72" s="1693"/>
      <c r="H72" s="1693"/>
      <c r="I72" s="1637"/>
      <c r="J72" s="1582">
        <f>SUM(J73:J75)</f>
        <v>5856645661</v>
      </c>
      <c r="K72" s="1582">
        <v>0</v>
      </c>
      <c r="L72" s="1582">
        <v>0</v>
      </c>
      <c r="M72" s="1583">
        <f>SUM(M73:M75)</f>
        <v>5856645661</v>
      </c>
      <c r="O72" s="1684">
        <f t="shared" si="5"/>
        <v>0.80044851831644459</v>
      </c>
    </row>
    <row r="73" spans="1:16" s="1508" customFormat="1" ht="32.25" customHeight="1" x14ac:dyDescent="0.3">
      <c r="A73" s="1636">
        <v>5206002</v>
      </c>
      <c r="B73" s="1541">
        <v>20</v>
      </c>
      <c r="C73" s="1541" t="s">
        <v>95</v>
      </c>
      <c r="D73" s="1693">
        <v>6785227530</v>
      </c>
      <c r="E73" s="1625">
        <v>51799720</v>
      </c>
      <c r="F73" s="1582">
        <f t="shared" si="4"/>
        <v>6733427810</v>
      </c>
      <c r="G73" s="1693"/>
      <c r="H73" s="1693"/>
      <c r="I73" s="1637"/>
      <c r="J73" s="1697">
        <v>5328368913</v>
      </c>
      <c r="K73" s="1697"/>
      <c r="L73" s="1697"/>
      <c r="M73" s="1696">
        <v>5328368913</v>
      </c>
      <c r="O73" s="1684">
        <f t="shared" si="5"/>
        <v>0.79133081446075526</v>
      </c>
    </row>
    <row r="74" spans="1:16" s="1508" customFormat="1" ht="45" customHeight="1" x14ac:dyDescent="0.3">
      <c r="A74" s="1636">
        <v>5206003</v>
      </c>
      <c r="B74" s="1541">
        <v>20</v>
      </c>
      <c r="C74" s="1541" t="s">
        <v>189</v>
      </c>
      <c r="D74" s="1693">
        <v>7609855</v>
      </c>
      <c r="E74" s="1625">
        <v>0</v>
      </c>
      <c r="F74" s="1582">
        <f t="shared" si="4"/>
        <v>7609855</v>
      </c>
      <c r="G74" s="1693"/>
      <c r="H74" s="1693"/>
      <c r="I74" s="1637"/>
      <c r="J74" s="1697">
        <v>7609432</v>
      </c>
      <c r="K74" s="1697"/>
      <c r="L74" s="1697"/>
      <c r="M74" s="1696">
        <v>7609432</v>
      </c>
      <c r="O74" s="1684">
        <f t="shared" si="5"/>
        <v>0.99994441418397595</v>
      </c>
    </row>
    <row r="75" spans="1:16" s="1508" customFormat="1" ht="35.25" customHeight="1" x14ac:dyDescent="0.3">
      <c r="A75" s="1636">
        <v>5206007</v>
      </c>
      <c r="B75" s="1541">
        <v>20</v>
      </c>
      <c r="C75" s="1541" t="s">
        <v>217</v>
      </c>
      <c r="D75" s="1693">
        <v>583526243</v>
      </c>
      <c r="E75" s="1625">
        <f>2257796+1624752+3976379</f>
        <v>7858927</v>
      </c>
      <c r="F75" s="1582">
        <f t="shared" si="4"/>
        <v>575667316</v>
      </c>
      <c r="G75" s="1693"/>
      <c r="H75" s="1693"/>
      <c r="I75" s="1637"/>
      <c r="J75" s="1582">
        <v>520667316</v>
      </c>
      <c r="K75" s="1582"/>
      <c r="L75" s="1582"/>
      <c r="M75" s="1583">
        <v>520667316</v>
      </c>
      <c r="O75" s="1684">
        <f t="shared" si="5"/>
        <v>0.90445870649359572</v>
      </c>
    </row>
    <row r="76" spans="1:16" s="1508" customFormat="1" ht="45.75" customHeight="1" x14ac:dyDescent="0.3">
      <c r="A76" s="1656">
        <v>530</v>
      </c>
      <c r="B76" s="1536"/>
      <c r="C76" s="1536" t="s">
        <v>97</v>
      </c>
      <c r="D76" s="1695">
        <f>+D77</f>
        <v>3693883072</v>
      </c>
      <c r="E76" s="1689">
        <f>+E77</f>
        <v>0</v>
      </c>
      <c r="F76" s="1575">
        <f t="shared" si="4"/>
        <v>3693883072</v>
      </c>
      <c r="G76" s="1695"/>
      <c r="H76" s="1695"/>
      <c r="I76" s="1694"/>
      <c r="J76" s="1689">
        <f>+J77</f>
        <v>3693883072</v>
      </c>
      <c r="K76" s="1689">
        <v>0</v>
      </c>
      <c r="L76" s="1689">
        <v>0</v>
      </c>
      <c r="M76" s="1692">
        <f>+M77</f>
        <v>3693883072</v>
      </c>
      <c r="O76" s="1684">
        <f t="shared" si="5"/>
        <v>1</v>
      </c>
    </row>
    <row r="77" spans="1:16" s="1508" customFormat="1" ht="32.25" customHeight="1" x14ac:dyDescent="0.3">
      <c r="A77" s="1636">
        <v>530600</v>
      </c>
      <c r="B77" s="1541"/>
      <c r="C77" s="1541" t="s">
        <v>78</v>
      </c>
      <c r="D77" s="1693">
        <f>+D78</f>
        <v>3693883072</v>
      </c>
      <c r="E77" s="1657">
        <f>+E78</f>
        <v>0</v>
      </c>
      <c r="F77" s="1582">
        <f t="shared" si="4"/>
        <v>3693883072</v>
      </c>
      <c r="G77" s="1693"/>
      <c r="H77" s="1693"/>
      <c r="I77" s="1637"/>
      <c r="J77" s="1689">
        <f>+J78</f>
        <v>3693883072</v>
      </c>
      <c r="K77" s="1689">
        <v>0</v>
      </c>
      <c r="L77" s="1689">
        <v>0</v>
      </c>
      <c r="M77" s="1692">
        <f>+M78</f>
        <v>3693883072</v>
      </c>
      <c r="O77" s="1684">
        <f t="shared" si="5"/>
        <v>1</v>
      </c>
    </row>
    <row r="78" spans="1:16" s="1508" customFormat="1" ht="48.75" customHeight="1" thickBot="1" x14ac:dyDescent="0.35">
      <c r="A78" s="1658">
        <v>5306003</v>
      </c>
      <c r="B78" s="1579">
        <v>20</v>
      </c>
      <c r="C78" s="1579" t="s">
        <v>218</v>
      </c>
      <c r="D78" s="1690">
        <v>3693883072</v>
      </c>
      <c r="E78" s="1691">
        <v>0</v>
      </c>
      <c r="F78" s="1580">
        <f t="shared" si="4"/>
        <v>3693883072</v>
      </c>
      <c r="G78" s="1690"/>
      <c r="H78" s="1690"/>
      <c r="I78" s="1659"/>
      <c r="J78" s="1689">
        <v>3693883072</v>
      </c>
      <c r="K78" s="1580"/>
      <c r="L78" s="1580"/>
      <c r="M78" s="1581">
        <v>3693883072</v>
      </c>
      <c r="O78" s="1684">
        <f t="shared" si="5"/>
        <v>1</v>
      </c>
    </row>
    <row r="79" spans="1:16" ht="16.2" thickBot="1" x14ac:dyDescent="0.35">
      <c r="A79" s="2122" t="s">
        <v>219</v>
      </c>
      <c r="B79" s="2123"/>
      <c r="C79" s="2123"/>
      <c r="D79" s="1686">
        <f>+D12+D48</f>
        <v>12697545821.939999</v>
      </c>
      <c r="E79" s="1686">
        <f>+E12+E48</f>
        <v>181706593.24000001</v>
      </c>
      <c r="F79" s="1686">
        <f t="shared" si="4"/>
        <v>12515839228.699999</v>
      </c>
      <c r="G79" s="1688"/>
      <c r="H79" s="1688"/>
      <c r="I79" s="1687" t="e">
        <f>+I20+I25+I43+I49+I71+#REF!</f>
        <v>#REF!</v>
      </c>
      <c r="J79" s="1686">
        <f>+J12+J48</f>
        <v>10933260525.15</v>
      </c>
      <c r="K79" s="1686">
        <f>+K12+K48</f>
        <v>0</v>
      </c>
      <c r="L79" s="1686">
        <f>+L12+L48</f>
        <v>0</v>
      </c>
      <c r="M79" s="1685">
        <f>+M12+M48</f>
        <v>10933260525.15</v>
      </c>
      <c r="O79" s="1684">
        <f t="shared" si="5"/>
        <v>0.87355392837573387</v>
      </c>
    </row>
    <row r="80" spans="1:16" ht="10.5" customHeight="1" x14ac:dyDescent="0.3">
      <c r="A80" s="1597"/>
      <c r="B80" s="1520"/>
      <c r="C80" s="1520"/>
      <c r="D80" s="1522"/>
      <c r="E80" s="1683"/>
      <c r="F80" s="1522"/>
      <c r="G80" s="1523"/>
      <c r="H80" s="1522"/>
      <c r="I80" s="1522" t="s">
        <v>220</v>
      </c>
      <c r="J80" s="1522"/>
      <c r="K80" s="1522" t="s">
        <v>221</v>
      </c>
      <c r="L80" s="1522"/>
      <c r="M80" s="1523"/>
    </row>
    <row r="81" spans="1:14" x14ac:dyDescent="0.3">
      <c r="A81" s="1510"/>
      <c r="D81" s="1509"/>
      <c r="E81" s="1614"/>
      <c r="G81" s="1511"/>
      <c r="M81" s="1511"/>
    </row>
    <row r="82" spans="1:14" x14ac:dyDescent="0.3">
      <c r="A82" s="1510"/>
      <c r="D82" s="1509"/>
      <c r="E82" s="1614"/>
      <c r="G82" s="1511"/>
      <c r="M82" s="1511"/>
    </row>
    <row r="83" spans="1:14" x14ac:dyDescent="0.3">
      <c r="A83" s="1510"/>
      <c r="D83" s="1509"/>
      <c r="E83" s="1614"/>
      <c r="G83" s="1511"/>
      <c r="M83" s="1511"/>
    </row>
    <row r="84" spans="1:14" x14ac:dyDescent="0.3">
      <c r="A84" s="1510"/>
      <c r="D84" s="1509"/>
      <c r="E84" s="1614"/>
      <c r="G84" s="1511"/>
      <c r="H84" s="1592"/>
      <c r="I84" s="1594"/>
      <c r="J84" s="1594">
        <f>+J79-M79</f>
        <v>0</v>
      </c>
      <c r="K84" s="1594"/>
      <c r="L84" s="1594"/>
      <c r="M84" s="1609"/>
      <c r="N84" s="1592"/>
    </row>
    <row r="85" spans="1:14" x14ac:dyDescent="0.3">
      <c r="A85" s="1665" t="s">
        <v>100</v>
      </c>
      <c r="B85" s="1666"/>
      <c r="C85" s="1666"/>
      <c r="D85" s="1666"/>
      <c r="E85" s="1667"/>
      <c r="F85" s="1667" t="s">
        <v>101</v>
      </c>
      <c r="G85" s="1667"/>
      <c r="H85" s="1668"/>
      <c r="I85" s="1592"/>
      <c r="J85" s="1594"/>
      <c r="K85" s="1682"/>
      <c r="L85" s="1594"/>
      <c r="M85" s="1609"/>
      <c r="N85" s="1592"/>
    </row>
    <row r="86" spans="1:14" x14ac:dyDescent="0.3">
      <c r="A86" s="1669" t="s">
        <v>283</v>
      </c>
      <c r="B86" s="1666"/>
      <c r="C86" s="1666"/>
      <c r="D86" s="1666"/>
      <c r="E86" s="1670"/>
      <c r="F86" s="1670" t="s">
        <v>103</v>
      </c>
      <c r="G86" s="1670"/>
      <c r="H86" s="1671"/>
      <c r="I86" s="1592"/>
      <c r="J86" s="1594"/>
      <c r="K86" s="1608"/>
      <c r="L86" s="1594"/>
      <c r="M86" s="1609"/>
      <c r="N86" s="1592"/>
    </row>
    <row r="87" spans="1:14" x14ac:dyDescent="0.3">
      <c r="A87" s="1669" t="s">
        <v>284</v>
      </c>
      <c r="B87" s="1666"/>
      <c r="C87" s="1666"/>
      <c r="D87" s="1666"/>
      <c r="E87" s="1673"/>
      <c r="F87" s="1673" t="s">
        <v>105</v>
      </c>
      <c r="G87" s="1667"/>
      <c r="H87" s="1668"/>
      <c r="I87" s="1592"/>
      <c r="J87" s="1594"/>
      <c r="K87" s="1682"/>
      <c r="L87" s="1594"/>
      <c r="M87" s="1609"/>
      <c r="N87" s="1592"/>
    </row>
    <row r="88" spans="1:14" x14ac:dyDescent="0.3">
      <c r="A88" s="1669"/>
      <c r="B88" s="1666"/>
      <c r="C88" s="1666"/>
      <c r="D88" s="1666"/>
      <c r="E88" s="1670"/>
      <c r="F88" s="1670"/>
      <c r="G88" s="1670"/>
      <c r="H88" s="1671"/>
      <c r="I88" s="1594"/>
      <c r="J88" s="1594"/>
      <c r="K88" s="1594"/>
      <c r="L88" s="1594"/>
      <c r="M88" s="1609"/>
      <c r="N88" s="1592"/>
    </row>
    <row r="89" spans="1:14" x14ac:dyDescent="0.3">
      <c r="A89" s="1665"/>
      <c r="B89" s="1666"/>
      <c r="C89" s="1666"/>
      <c r="D89" s="1673"/>
      <c r="E89" s="1674"/>
      <c r="F89" s="1673"/>
      <c r="G89" s="1668"/>
      <c r="H89" s="1594"/>
      <c r="I89" s="1594"/>
      <c r="J89" s="1594"/>
      <c r="K89" s="1594"/>
      <c r="L89" s="1594"/>
      <c r="M89" s="1609"/>
      <c r="N89" s="1592"/>
    </row>
    <row r="90" spans="1:14" x14ac:dyDescent="0.3">
      <c r="A90" s="1665"/>
      <c r="B90" s="1670"/>
      <c r="C90" s="1670" t="s">
        <v>193</v>
      </c>
      <c r="D90" s="1670" t="s">
        <v>107</v>
      </c>
      <c r="E90" s="1670"/>
      <c r="F90" s="1673"/>
      <c r="G90" s="1673"/>
      <c r="H90" s="1673"/>
      <c r="I90" s="1681"/>
      <c r="J90" s="1670" t="s">
        <v>253</v>
      </c>
      <c r="K90" s="1670"/>
      <c r="L90" s="1670"/>
      <c r="M90" s="1671"/>
      <c r="N90" s="1592"/>
    </row>
    <row r="91" spans="1:14" x14ac:dyDescent="0.3">
      <c r="A91" s="1669"/>
      <c r="B91" s="1670" t="s">
        <v>222</v>
      </c>
      <c r="C91" s="1670"/>
      <c r="D91" s="1670" t="s">
        <v>109</v>
      </c>
      <c r="E91" s="1670"/>
      <c r="F91" s="1670"/>
      <c r="G91" s="1670"/>
      <c r="H91" s="1670"/>
      <c r="I91" s="1671"/>
      <c r="J91" s="1673" t="s">
        <v>223</v>
      </c>
      <c r="K91" s="1673"/>
      <c r="L91" s="1673"/>
      <c r="M91" s="1681"/>
      <c r="N91" s="1592"/>
    </row>
    <row r="92" spans="1:14" x14ac:dyDescent="0.3">
      <c r="A92" s="1665"/>
      <c r="B92" s="1670" t="s">
        <v>224</v>
      </c>
      <c r="C92" s="1670"/>
      <c r="D92" s="1670" t="s">
        <v>112</v>
      </c>
      <c r="E92" s="1670"/>
      <c r="F92" s="1673"/>
      <c r="G92" s="1673"/>
      <c r="H92" s="1673"/>
      <c r="I92" s="1681"/>
      <c r="J92" s="1670" t="s">
        <v>202</v>
      </c>
      <c r="K92" s="1670"/>
      <c r="L92" s="1670"/>
      <c r="M92" s="1671"/>
      <c r="N92" s="1592"/>
    </row>
    <row r="93" spans="1:14" x14ac:dyDescent="0.3">
      <c r="A93" s="1669"/>
      <c r="B93" s="1666"/>
      <c r="C93" s="1670"/>
      <c r="D93" s="1670"/>
      <c r="E93" s="1670"/>
      <c r="F93" s="1670"/>
      <c r="G93" s="1670"/>
      <c r="H93" s="1670"/>
      <c r="I93" s="1671"/>
      <c r="J93" s="1673"/>
      <c r="K93" s="1673"/>
      <c r="L93" s="1673"/>
      <c r="M93" s="1681"/>
      <c r="N93" s="1592"/>
    </row>
    <row r="94" spans="1:14" ht="6.75" customHeight="1" thickBot="1" x14ac:dyDescent="0.35">
      <c r="A94" s="1514"/>
      <c r="B94" s="1515"/>
      <c r="C94" s="1680"/>
      <c r="D94" s="1680"/>
      <c r="E94" s="1679"/>
      <c r="F94" s="1678"/>
      <c r="G94" s="1678"/>
      <c r="H94" s="1678"/>
      <c r="I94" s="1678"/>
      <c r="J94" s="1678"/>
      <c r="K94" s="1678"/>
      <c r="L94" s="1678"/>
      <c r="M94" s="1677"/>
      <c r="N94" s="1592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4"/>
  <sheetViews>
    <sheetView zoomScale="87" zoomScaleNormal="87" workbookViewId="0">
      <selection activeCell="F27" sqref="F27"/>
    </sheetView>
  </sheetViews>
  <sheetFormatPr baseColWidth="10" defaultColWidth="11.44140625" defaultRowHeight="14.4" x14ac:dyDescent="0.3"/>
  <cols>
    <col min="1" max="1" width="13.5546875" style="1723" customWidth="1"/>
    <col min="2" max="2" width="6.6640625" style="1723" customWidth="1"/>
    <col min="3" max="3" width="49.88671875" style="1723" customWidth="1"/>
    <col min="4" max="4" width="20.6640625" style="1723" customWidth="1"/>
    <col min="5" max="5" width="18.5546875" style="1724" customWidth="1"/>
    <col min="6" max="6" width="21.33203125" style="1725" customWidth="1"/>
    <col min="7" max="7" width="17.88671875" style="1725" hidden="1" customWidth="1"/>
    <col min="8" max="8" width="21" style="1725" hidden="1" customWidth="1"/>
    <col min="9" max="9" width="1.109375" style="1725" hidden="1" customWidth="1"/>
    <col min="10" max="10" width="20" style="1725" customWidth="1"/>
    <col min="11" max="12" width="17.44140625" style="1725" hidden="1" customWidth="1"/>
    <col min="13" max="13" width="23.5546875" style="1725" customWidth="1"/>
    <col min="14" max="14" width="2.6640625" style="1723" customWidth="1"/>
    <col min="15" max="15" width="19.5546875" style="1723" hidden="1" customWidth="1"/>
    <col min="16" max="16" width="15.44140625" style="1723" hidden="1" customWidth="1"/>
    <col min="17" max="34" width="0" style="1723" hidden="1" customWidth="1"/>
    <col min="35" max="35" width="13.44140625" style="1723" customWidth="1"/>
    <col min="36" max="256" width="11.44140625" style="1723"/>
    <col min="257" max="257" width="13.5546875" style="1723" customWidth="1"/>
    <col min="258" max="258" width="6.6640625" style="1723" customWidth="1"/>
    <col min="259" max="259" width="49.88671875" style="1723" customWidth="1"/>
    <col min="260" max="260" width="20.6640625" style="1723" customWidth="1"/>
    <col min="261" max="261" width="18.5546875" style="1723" customWidth="1"/>
    <col min="262" max="262" width="21.33203125" style="1723" customWidth="1"/>
    <col min="263" max="265" width="0" style="1723" hidden="1" customWidth="1"/>
    <col min="266" max="266" width="20" style="1723" customWidth="1"/>
    <col min="267" max="268" width="0" style="1723" hidden="1" customWidth="1"/>
    <col min="269" max="269" width="23.5546875" style="1723" customWidth="1"/>
    <col min="270" max="270" width="2.6640625" style="1723" customWidth="1"/>
    <col min="271" max="290" width="0" style="1723" hidden="1" customWidth="1"/>
    <col min="291" max="291" width="13.44140625" style="1723" customWidth="1"/>
    <col min="292" max="512" width="11.44140625" style="1723"/>
    <col min="513" max="513" width="13.5546875" style="1723" customWidth="1"/>
    <col min="514" max="514" width="6.6640625" style="1723" customWidth="1"/>
    <col min="515" max="515" width="49.88671875" style="1723" customWidth="1"/>
    <col min="516" max="516" width="20.6640625" style="1723" customWidth="1"/>
    <col min="517" max="517" width="18.5546875" style="1723" customWidth="1"/>
    <col min="518" max="518" width="21.33203125" style="1723" customWidth="1"/>
    <col min="519" max="521" width="0" style="1723" hidden="1" customWidth="1"/>
    <col min="522" max="522" width="20" style="1723" customWidth="1"/>
    <col min="523" max="524" width="0" style="1723" hidden="1" customWidth="1"/>
    <col min="525" max="525" width="23.5546875" style="1723" customWidth="1"/>
    <col min="526" max="526" width="2.6640625" style="1723" customWidth="1"/>
    <col min="527" max="546" width="0" style="1723" hidden="1" customWidth="1"/>
    <col min="547" max="547" width="13.44140625" style="1723" customWidth="1"/>
    <col min="548" max="768" width="11.44140625" style="1723"/>
    <col min="769" max="769" width="13.5546875" style="1723" customWidth="1"/>
    <col min="770" max="770" width="6.6640625" style="1723" customWidth="1"/>
    <col min="771" max="771" width="49.88671875" style="1723" customWidth="1"/>
    <col min="772" max="772" width="20.6640625" style="1723" customWidth="1"/>
    <col min="773" max="773" width="18.5546875" style="1723" customWidth="1"/>
    <col min="774" max="774" width="21.33203125" style="1723" customWidth="1"/>
    <col min="775" max="777" width="0" style="1723" hidden="1" customWidth="1"/>
    <col min="778" max="778" width="20" style="1723" customWidth="1"/>
    <col min="779" max="780" width="0" style="1723" hidden="1" customWidth="1"/>
    <col min="781" max="781" width="23.5546875" style="1723" customWidth="1"/>
    <col min="782" max="782" width="2.6640625" style="1723" customWidth="1"/>
    <col min="783" max="802" width="0" style="1723" hidden="1" customWidth="1"/>
    <col min="803" max="803" width="13.44140625" style="1723" customWidth="1"/>
    <col min="804" max="1024" width="11.44140625" style="1723"/>
    <col min="1025" max="1025" width="13.5546875" style="1723" customWidth="1"/>
    <col min="1026" max="1026" width="6.6640625" style="1723" customWidth="1"/>
    <col min="1027" max="1027" width="49.88671875" style="1723" customWidth="1"/>
    <col min="1028" max="1028" width="20.6640625" style="1723" customWidth="1"/>
    <col min="1029" max="1029" width="18.5546875" style="1723" customWidth="1"/>
    <col min="1030" max="1030" width="21.33203125" style="1723" customWidth="1"/>
    <col min="1031" max="1033" width="0" style="1723" hidden="1" customWidth="1"/>
    <col min="1034" max="1034" width="20" style="1723" customWidth="1"/>
    <col min="1035" max="1036" width="0" style="1723" hidden="1" customWidth="1"/>
    <col min="1037" max="1037" width="23.5546875" style="1723" customWidth="1"/>
    <col min="1038" max="1038" width="2.6640625" style="1723" customWidth="1"/>
    <col min="1039" max="1058" width="0" style="1723" hidden="1" customWidth="1"/>
    <col min="1059" max="1059" width="13.44140625" style="1723" customWidth="1"/>
    <col min="1060" max="1280" width="11.44140625" style="1723"/>
    <col min="1281" max="1281" width="13.5546875" style="1723" customWidth="1"/>
    <col min="1282" max="1282" width="6.6640625" style="1723" customWidth="1"/>
    <col min="1283" max="1283" width="49.88671875" style="1723" customWidth="1"/>
    <col min="1284" max="1284" width="20.6640625" style="1723" customWidth="1"/>
    <col min="1285" max="1285" width="18.5546875" style="1723" customWidth="1"/>
    <col min="1286" max="1286" width="21.33203125" style="1723" customWidth="1"/>
    <col min="1287" max="1289" width="0" style="1723" hidden="1" customWidth="1"/>
    <col min="1290" max="1290" width="20" style="1723" customWidth="1"/>
    <col min="1291" max="1292" width="0" style="1723" hidden="1" customWidth="1"/>
    <col min="1293" max="1293" width="23.5546875" style="1723" customWidth="1"/>
    <col min="1294" max="1294" width="2.6640625" style="1723" customWidth="1"/>
    <col min="1295" max="1314" width="0" style="1723" hidden="1" customWidth="1"/>
    <col min="1315" max="1315" width="13.44140625" style="1723" customWidth="1"/>
    <col min="1316" max="1536" width="11.44140625" style="1723"/>
    <col min="1537" max="1537" width="13.5546875" style="1723" customWidth="1"/>
    <col min="1538" max="1538" width="6.6640625" style="1723" customWidth="1"/>
    <col min="1539" max="1539" width="49.88671875" style="1723" customWidth="1"/>
    <col min="1540" max="1540" width="20.6640625" style="1723" customWidth="1"/>
    <col min="1541" max="1541" width="18.5546875" style="1723" customWidth="1"/>
    <col min="1542" max="1542" width="21.33203125" style="1723" customWidth="1"/>
    <col min="1543" max="1545" width="0" style="1723" hidden="1" customWidth="1"/>
    <col min="1546" max="1546" width="20" style="1723" customWidth="1"/>
    <col min="1547" max="1548" width="0" style="1723" hidden="1" customWidth="1"/>
    <col min="1549" max="1549" width="23.5546875" style="1723" customWidth="1"/>
    <col min="1550" max="1550" width="2.6640625" style="1723" customWidth="1"/>
    <col min="1551" max="1570" width="0" style="1723" hidden="1" customWidth="1"/>
    <col min="1571" max="1571" width="13.44140625" style="1723" customWidth="1"/>
    <col min="1572" max="1792" width="11.44140625" style="1723"/>
    <col min="1793" max="1793" width="13.5546875" style="1723" customWidth="1"/>
    <col min="1794" max="1794" width="6.6640625" style="1723" customWidth="1"/>
    <col min="1795" max="1795" width="49.88671875" style="1723" customWidth="1"/>
    <col min="1796" max="1796" width="20.6640625" style="1723" customWidth="1"/>
    <col min="1797" max="1797" width="18.5546875" style="1723" customWidth="1"/>
    <col min="1798" max="1798" width="21.33203125" style="1723" customWidth="1"/>
    <col min="1799" max="1801" width="0" style="1723" hidden="1" customWidth="1"/>
    <col min="1802" max="1802" width="20" style="1723" customWidth="1"/>
    <col min="1803" max="1804" width="0" style="1723" hidden="1" customWidth="1"/>
    <col min="1805" max="1805" width="23.5546875" style="1723" customWidth="1"/>
    <col min="1806" max="1806" width="2.6640625" style="1723" customWidth="1"/>
    <col min="1807" max="1826" width="0" style="1723" hidden="1" customWidth="1"/>
    <col min="1827" max="1827" width="13.44140625" style="1723" customWidth="1"/>
    <col min="1828" max="2048" width="11.44140625" style="1723"/>
    <col min="2049" max="2049" width="13.5546875" style="1723" customWidth="1"/>
    <col min="2050" max="2050" width="6.6640625" style="1723" customWidth="1"/>
    <col min="2051" max="2051" width="49.88671875" style="1723" customWidth="1"/>
    <col min="2052" max="2052" width="20.6640625" style="1723" customWidth="1"/>
    <col min="2053" max="2053" width="18.5546875" style="1723" customWidth="1"/>
    <col min="2054" max="2054" width="21.33203125" style="1723" customWidth="1"/>
    <col min="2055" max="2057" width="0" style="1723" hidden="1" customWidth="1"/>
    <col min="2058" max="2058" width="20" style="1723" customWidth="1"/>
    <col min="2059" max="2060" width="0" style="1723" hidden="1" customWidth="1"/>
    <col min="2061" max="2061" width="23.5546875" style="1723" customWidth="1"/>
    <col min="2062" max="2062" width="2.6640625" style="1723" customWidth="1"/>
    <col min="2063" max="2082" width="0" style="1723" hidden="1" customWidth="1"/>
    <col min="2083" max="2083" width="13.44140625" style="1723" customWidth="1"/>
    <col min="2084" max="2304" width="11.44140625" style="1723"/>
    <col min="2305" max="2305" width="13.5546875" style="1723" customWidth="1"/>
    <col min="2306" max="2306" width="6.6640625" style="1723" customWidth="1"/>
    <col min="2307" max="2307" width="49.88671875" style="1723" customWidth="1"/>
    <col min="2308" max="2308" width="20.6640625" style="1723" customWidth="1"/>
    <col min="2309" max="2309" width="18.5546875" style="1723" customWidth="1"/>
    <col min="2310" max="2310" width="21.33203125" style="1723" customWidth="1"/>
    <col min="2311" max="2313" width="0" style="1723" hidden="1" customWidth="1"/>
    <col min="2314" max="2314" width="20" style="1723" customWidth="1"/>
    <col min="2315" max="2316" width="0" style="1723" hidden="1" customWidth="1"/>
    <col min="2317" max="2317" width="23.5546875" style="1723" customWidth="1"/>
    <col min="2318" max="2318" width="2.6640625" style="1723" customWidth="1"/>
    <col min="2319" max="2338" width="0" style="1723" hidden="1" customWidth="1"/>
    <col min="2339" max="2339" width="13.44140625" style="1723" customWidth="1"/>
    <col min="2340" max="2560" width="11.44140625" style="1723"/>
    <col min="2561" max="2561" width="13.5546875" style="1723" customWidth="1"/>
    <col min="2562" max="2562" width="6.6640625" style="1723" customWidth="1"/>
    <col min="2563" max="2563" width="49.88671875" style="1723" customWidth="1"/>
    <col min="2564" max="2564" width="20.6640625" style="1723" customWidth="1"/>
    <col min="2565" max="2565" width="18.5546875" style="1723" customWidth="1"/>
    <col min="2566" max="2566" width="21.33203125" style="1723" customWidth="1"/>
    <col min="2567" max="2569" width="0" style="1723" hidden="1" customWidth="1"/>
    <col min="2570" max="2570" width="20" style="1723" customWidth="1"/>
    <col min="2571" max="2572" width="0" style="1723" hidden="1" customWidth="1"/>
    <col min="2573" max="2573" width="23.5546875" style="1723" customWidth="1"/>
    <col min="2574" max="2574" width="2.6640625" style="1723" customWidth="1"/>
    <col min="2575" max="2594" width="0" style="1723" hidden="1" customWidth="1"/>
    <col min="2595" max="2595" width="13.44140625" style="1723" customWidth="1"/>
    <col min="2596" max="2816" width="11.44140625" style="1723"/>
    <col min="2817" max="2817" width="13.5546875" style="1723" customWidth="1"/>
    <col min="2818" max="2818" width="6.6640625" style="1723" customWidth="1"/>
    <col min="2819" max="2819" width="49.88671875" style="1723" customWidth="1"/>
    <col min="2820" max="2820" width="20.6640625" style="1723" customWidth="1"/>
    <col min="2821" max="2821" width="18.5546875" style="1723" customWidth="1"/>
    <col min="2822" max="2822" width="21.33203125" style="1723" customWidth="1"/>
    <col min="2823" max="2825" width="0" style="1723" hidden="1" customWidth="1"/>
    <col min="2826" max="2826" width="20" style="1723" customWidth="1"/>
    <col min="2827" max="2828" width="0" style="1723" hidden="1" customWidth="1"/>
    <col min="2829" max="2829" width="23.5546875" style="1723" customWidth="1"/>
    <col min="2830" max="2830" width="2.6640625" style="1723" customWidth="1"/>
    <col min="2831" max="2850" width="0" style="1723" hidden="1" customWidth="1"/>
    <col min="2851" max="2851" width="13.44140625" style="1723" customWidth="1"/>
    <col min="2852" max="3072" width="11.44140625" style="1723"/>
    <col min="3073" max="3073" width="13.5546875" style="1723" customWidth="1"/>
    <col min="3074" max="3074" width="6.6640625" style="1723" customWidth="1"/>
    <col min="3075" max="3075" width="49.88671875" style="1723" customWidth="1"/>
    <col min="3076" max="3076" width="20.6640625" style="1723" customWidth="1"/>
    <col min="3077" max="3077" width="18.5546875" style="1723" customWidth="1"/>
    <col min="3078" max="3078" width="21.33203125" style="1723" customWidth="1"/>
    <col min="3079" max="3081" width="0" style="1723" hidden="1" customWidth="1"/>
    <col min="3082" max="3082" width="20" style="1723" customWidth="1"/>
    <col min="3083" max="3084" width="0" style="1723" hidden="1" customWidth="1"/>
    <col min="3085" max="3085" width="23.5546875" style="1723" customWidth="1"/>
    <col min="3086" max="3086" width="2.6640625" style="1723" customWidth="1"/>
    <col min="3087" max="3106" width="0" style="1723" hidden="1" customWidth="1"/>
    <col min="3107" max="3107" width="13.44140625" style="1723" customWidth="1"/>
    <col min="3108" max="3328" width="11.44140625" style="1723"/>
    <col min="3329" max="3329" width="13.5546875" style="1723" customWidth="1"/>
    <col min="3330" max="3330" width="6.6640625" style="1723" customWidth="1"/>
    <col min="3331" max="3331" width="49.88671875" style="1723" customWidth="1"/>
    <col min="3332" max="3332" width="20.6640625" style="1723" customWidth="1"/>
    <col min="3333" max="3333" width="18.5546875" style="1723" customWidth="1"/>
    <col min="3334" max="3334" width="21.33203125" style="1723" customWidth="1"/>
    <col min="3335" max="3337" width="0" style="1723" hidden="1" customWidth="1"/>
    <col min="3338" max="3338" width="20" style="1723" customWidth="1"/>
    <col min="3339" max="3340" width="0" style="1723" hidden="1" customWidth="1"/>
    <col min="3341" max="3341" width="23.5546875" style="1723" customWidth="1"/>
    <col min="3342" max="3342" width="2.6640625" style="1723" customWidth="1"/>
    <col min="3343" max="3362" width="0" style="1723" hidden="1" customWidth="1"/>
    <col min="3363" max="3363" width="13.44140625" style="1723" customWidth="1"/>
    <col min="3364" max="3584" width="11.44140625" style="1723"/>
    <col min="3585" max="3585" width="13.5546875" style="1723" customWidth="1"/>
    <col min="3586" max="3586" width="6.6640625" style="1723" customWidth="1"/>
    <col min="3587" max="3587" width="49.88671875" style="1723" customWidth="1"/>
    <col min="3588" max="3588" width="20.6640625" style="1723" customWidth="1"/>
    <col min="3589" max="3589" width="18.5546875" style="1723" customWidth="1"/>
    <col min="3590" max="3590" width="21.33203125" style="1723" customWidth="1"/>
    <col min="3591" max="3593" width="0" style="1723" hidden="1" customWidth="1"/>
    <col min="3594" max="3594" width="20" style="1723" customWidth="1"/>
    <col min="3595" max="3596" width="0" style="1723" hidden="1" customWidth="1"/>
    <col min="3597" max="3597" width="23.5546875" style="1723" customWidth="1"/>
    <col min="3598" max="3598" width="2.6640625" style="1723" customWidth="1"/>
    <col min="3599" max="3618" width="0" style="1723" hidden="1" customWidth="1"/>
    <col min="3619" max="3619" width="13.44140625" style="1723" customWidth="1"/>
    <col min="3620" max="3840" width="11.44140625" style="1723"/>
    <col min="3841" max="3841" width="13.5546875" style="1723" customWidth="1"/>
    <col min="3842" max="3842" width="6.6640625" style="1723" customWidth="1"/>
    <col min="3843" max="3843" width="49.88671875" style="1723" customWidth="1"/>
    <col min="3844" max="3844" width="20.6640625" style="1723" customWidth="1"/>
    <col min="3845" max="3845" width="18.5546875" style="1723" customWidth="1"/>
    <col min="3846" max="3846" width="21.33203125" style="1723" customWidth="1"/>
    <col min="3847" max="3849" width="0" style="1723" hidden="1" customWidth="1"/>
    <col min="3850" max="3850" width="20" style="1723" customWidth="1"/>
    <col min="3851" max="3852" width="0" style="1723" hidden="1" customWidth="1"/>
    <col min="3853" max="3853" width="23.5546875" style="1723" customWidth="1"/>
    <col min="3854" max="3854" width="2.6640625" style="1723" customWidth="1"/>
    <col min="3855" max="3874" width="0" style="1723" hidden="1" customWidth="1"/>
    <col min="3875" max="3875" width="13.44140625" style="1723" customWidth="1"/>
    <col min="3876" max="4096" width="11.44140625" style="1723"/>
    <col min="4097" max="4097" width="13.5546875" style="1723" customWidth="1"/>
    <col min="4098" max="4098" width="6.6640625" style="1723" customWidth="1"/>
    <col min="4099" max="4099" width="49.88671875" style="1723" customWidth="1"/>
    <col min="4100" max="4100" width="20.6640625" style="1723" customWidth="1"/>
    <col min="4101" max="4101" width="18.5546875" style="1723" customWidth="1"/>
    <col min="4102" max="4102" width="21.33203125" style="1723" customWidth="1"/>
    <col min="4103" max="4105" width="0" style="1723" hidden="1" customWidth="1"/>
    <col min="4106" max="4106" width="20" style="1723" customWidth="1"/>
    <col min="4107" max="4108" width="0" style="1723" hidden="1" customWidth="1"/>
    <col min="4109" max="4109" width="23.5546875" style="1723" customWidth="1"/>
    <col min="4110" max="4110" width="2.6640625" style="1723" customWidth="1"/>
    <col min="4111" max="4130" width="0" style="1723" hidden="1" customWidth="1"/>
    <col min="4131" max="4131" width="13.44140625" style="1723" customWidth="1"/>
    <col min="4132" max="4352" width="11.44140625" style="1723"/>
    <col min="4353" max="4353" width="13.5546875" style="1723" customWidth="1"/>
    <col min="4354" max="4354" width="6.6640625" style="1723" customWidth="1"/>
    <col min="4355" max="4355" width="49.88671875" style="1723" customWidth="1"/>
    <col min="4356" max="4356" width="20.6640625" style="1723" customWidth="1"/>
    <col min="4357" max="4357" width="18.5546875" style="1723" customWidth="1"/>
    <col min="4358" max="4358" width="21.33203125" style="1723" customWidth="1"/>
    <col min="4359" max="4361" width="0" style="1723" hidden="1" customWidth="1"/>
    <col min="4362" max="4362" width="20" style="1723" customWidth="1"/>
    <col min="4363" max="4364" width="0" style="1723" hidden="1" customWidth="1"/>
    <col min="4365" max="4365" width="23.5546875" style="1723" customWidth="1"/>
    <col min="4366" max="4366" width="2.6640625" style="1723" customWidth="1"/>
    <col min="4367" max="4386" width="0" style="1723" hidden="1" customWidth="1"/>
    <col min="4387" max="4387" width="13.44140625" style="1723" customWidth="1"/>
    <col min="4388" max="4608" width="11.44140625" style="1723"/>
    <col min="4609" max="4609" width="13.5546875" style="1723" customWidth="1"/>
    <col min="4610" max="4610" width="6.6640625" style="1723" customWidth="1"/>
    <col min="4611" max="4611" width="49.88671875" style="1723" customWidth="1"/>
    <col min="4612" max="4612" width="20.6640625" style="1723" customWidth="1"/>
    <col min="4613" max="4613" width="18.5546875" style="1723" customWidth="1"/>
    <col min="4614" max="4614" width="21.33203125" style="1723" customWidth="1"/>
    <col min="4615" max="4617" width="0" style="1723" hidden="1" customWidth="1"/>
    <col min="4618" max="4618" width="20" style="1723" customWidth="1"/>
    <col min="4619" max="4620" width="0" style="1723" hidden="1" customWidth="1"/>
    <col min="4621" max="4621" width="23.5546875" style="1723" customWidth="1"/>
    <col min="4622" max="4622" width="2.6640625" style="1723" customWidth="1"/>
    <col min="4623" max="4642" width="0" style="1723" hidden="1" customWidth="1"/>
    <col min="4643" max="4643" width="13.44140625" style="1723" customWidth="1"/>
    <col min="4644" max="4864" width="11.44140625" style="1723"/>
    <col min="4865" max="4865" width="13.5546875" style="1723" customWidth="1"/>
    <col min="4866" max="4866" width="6.6640625" style="1723" customWidth="1"/>
    <col min="4867" max="4867" width="49.88671875" style="1723" customWidth="1"/>
    <col min="4868" max="4868" width="20.6640625" style="1723" customWidth="1"/>
    <col min="4869" max="4869" width="18.5546875" style="1723" customWidth="1"/>
    <col min="4870" max="4870" width="21.33203125" style="1723" customWidth="1"/>
    <col min="4871" max="4873" width="0" style="1723" hidden="1" customWidth="1"/>
    <col min="4874" max="4874" width="20" style="1723" customWidth="1"/>
    <col min="4875" max="4876" width="0" style="1723" hidden="1" customWidth="1"/>
    <col min="4877" max="4877" width="23.5546875" style="1723" customWidth="1"/>
    <col min="4878" max="4878" width="2.6640625" style="1723" customWidth="1"/>
    <col min="4879" max="4898" width="0" style="1723" hidden="1" customWidth="1"/>
    <col min="4899" max="4899" width="13.44140625" style="1723" customWidth="1"/>
    <col min="4900" max="5120" width="11.44140625" style="1723"/>
    <col min="5121" max="5121" width="13.5546875" style="1723" customWidth="1"/>
    <col min="5122" max="5122" width="6.6640625" style="1723" customWidth="1"/>
    <col min="5123" max="5123" width="49.88671875" style="1723" customWidth="1"/>
    <col min="5124" max="5124" width="20.6640625" style="1723" customWidth="1"/>
    <col min="5125" max="5125" width="18.5546875" style="1723" customWidth="1"/>
    <col min="5126" max="5126" width="21.33203125" style="1723" customWidth="1"/>
    <col min="5127" max="5129" width="0" style="1723" hidden="1" customWidth="1"/>
    <col min="5130" max="5130" width="20" style="1723" customWidth="1"/>
    <col min="5131" max="5132" width="0" style="1723" hidden="1" customWidth="1"/>
    <col min="5133" max="5133" width="23.5546875" style="1723" customWidth="1"/>
    <col min="5134" max="5134" width="2.6640625" style="1723" customWidth="1"/>
    <col min="5135" max="5154" width="0" style="1723" hidden="1" customWidth="1"/>
    <col min="5155" max="5155" width="13.44140625" style="1723" customWidth="1"/>
    <col min="5156" max="5376" width="11.44140625" style="1723"/>
    <col min="5377" max="5377" width="13.5546875" style="1723" customWidth="1"/>
    <col min="5378" max="5378" width="6.6640625" style="1723" customWidth="1"/>
    <col min="5379" max="5379" width="49.88671875" style="1723" customWidth="1"/>
    <col min="5380" max="5380" width="20.6640625" style="1723" customWidth="1"/>
    <col min="5381" max="5381" width="18.5546875" style="1723" customWidth="1"/>
    <col min="5382" max="5382" width="21.33203125" style="1723" customWidth="1"/>
    <col min="5383" max="5385" width="0" style="1723" hidden="1" customWidth="1"/>
    <col min="5386" max="5386" width="20" style="1723" customWidth="1"/>
    <col min="5387" max="5388" width="0" style="1723" hidden="1" customWidth="1"/>
    <col min="5389" max="5389" width="23.5546875" style="1723" customWidth="1"/>
    <col min="5390" max="5390" width="2.6640625" style="1723" customWidth="1"/>
    <col min="5391" max="5410" width="0" style="1723" hidden="1" customWidth="1"/>
    <col min="5411" max="5411" width="13.44140625" style="1723" customWidth="1"/>
    <col min="5412" max="5632" width="11.44140625" style="1723"/>
    <col min="5633" max="5633" width="13.5546875" style="1723" customWidth="1"/>
    <col min="5634" max="5634" width="6.6640625" style="1723" customWidth="1"/>
    <col min="5635" max="5635" width="49.88671875" style="1723" customWidth="1"/>
    <col min="5636" max="5636" width="20.6640625" style="1723" customWidth="1"/>
    <col min="5637" max="5637" width="18.5546875" style="1723" customWidth="1"/>
    <col min="5638" max="5638" width="21.33203125" style="1723" customWidth="1"/>
    <col min="5639" max="5641" width="0" style="1723" hidden="1" customWidth="1"/>
    <col min="5642" max="5642" width="20" style="1723" customWidth="1"/>
    <col min="5643" max="5644" width="0" style="1723" hidden="1" customWidth="1"/>
    <col min="5645" max="5645" width="23.5546875" style="1723" customWidth="1"/>
    <col min="5646" max="5646" width="2.6640625" style="1723" customWidth="1"/>
    <col min="5647" max="5666" width="0" style="1723" hidden="1" customWidth="1"/>
    <col min="5667" max="5667" width="13.44140625" style="1723" customWidth="1"/>
    <col min="5668" max="5888" width="11.44140625" style="1723"/>
    <col min="5889" max="5889" width="13.5546875" style="1723" customWidth="1"/>
    <col min="5890" max="5890" width="6.6640625" style="1723" customWidth="1"/>
    <col min="5891" max="5891" width="49.88671875" style="1723" customWidth="1"/>
    <col min="5892" max="5892" width="20.6640625" style="1723" customWidth="1"/>
    <col min="5893" max="5893" width="18.5546875" style="1723" customWidth="1"/>
    <col min="5894" max="5894" width="21.33203125" style="1723" customWidth="1"/>
    <col min="5895" max="5897" width="0" style="1723" hidden="1" customWidth="1"/>
    <col min="5898" max="5898" width="20" style="1723" customWidth="1"/>
    <col min="5899" max="5900" width="0" style="1723" hidden="1" customWidth="1"/>
    <col min="5901" max="5901" width="23.5546875" style="1723" customWidth="1"/>
    <col min="5902" max="5902" width="2.6640625" style="1723" customWidth="1"/>
    <col min="5903" max="5922" width="0" style="1723" hidden="1" customWidth="1"/>
    <col min="5923" max="5923" width="13.44140625" style="1723" customWidth="1"/>
    <col min="5924" max="6144" width="11.44140625" style="1723"/>
    <col min="6145" max="6145" width="13.5546875" style="1723" customWidth="1"/>
    <col min="6146" max="6146" width="6.6640625" style="1723" customWidth="1"/>
    <col min="6147" max="6147" width="49.88671875" style="1723" customWidth="1"/>
    <col min="6148" max="6148" width="20.6640625" style="1723" customWidth="1"/>
    <col min="6149" max="6149" width="18.5546875" style="1723" customWidth="1"/>
    <col min="6150" max="6150" width="21.33203125" style="1723" customWidth="1"/>
    <col min="6151" max="6153" width="0" style="1723" hidden="1" customWidth="1"/>
    <col min="6154" max="6154" width="20" style="1723" customWidth="1"/>
    <col min="6155" max="6156" width="0" style="1723" hidden="1" customWidth="1"/>
    <col min="6157" max="6157" width="23.5546875" style="1723" customWidth="1"/>
    <col min="6158" max="6158" width="2.6640625" style="1723" customWidth="1"/>
    <col min="6159" max="6178" width="0" style="1723" hidden="1" customWidth="1"/>
    <col min="6179" max="6179" width="13.44140625" style="1723" customWidth="1"/>
    <col min="6180" max="6400" width="11.44140625" style="1723"/>
    <col min="6401" max="6401" width="13.5546875" style="1723" customWidth="1"/>
    <col min="6402" max="6402" width="6.6640625" style="1723" customWidth="1"/>
    <col min="6403" max="6403" width="49.88671875" style="1723" customWidth="1"/>
    <col min="6404" max="6404" width="20.6640625" style="1723" customWidth="1"/>
    <col min="6405" max="6405" width="18.5546875" style="1723" customWidth="1"/>
    <col min="6406" max="6406" width="21.33203125" style="1723" customWidth="1"/>
    <col min="6407" max="6409" width="0" style="1723" hidden="1" customWidth="1"/>
    <col min="6410" max="6410" width="20" style="1723" customWidth="1"/>
    <col min="6411" max="6412" width="0" style="1723" hidden="1" customWidth="1"/>
    <col min="6413" max="6413" width="23.5546875" style="1723" customWidth="1"/>
    <col min="6414" max="6414" width="2.6640625" style="1723" customWidth="1"/>
    <col min="6415" max="6434" width="0" style="1723" hidden="1" customWidth="1"/>
    <col min="6435" max="6435" width="13.44140625" style="1723" customWidth="1"/>
    <col min="6436" max="6656" width="11.44140625" style="1723"/>
    <col min="6657" max="6657" width="13.5546875" style="1723" customWidth="1"/>
    <col min="6658" max="6658" width="6.6640625" style="1723" customWidth="1"/>
    <col min="6659" max="6659" width="49.88671875" style="1723" customWidth="1"/>
    <col min="6660" max="6660" width="20.6640625" style="1723" customWidth="1"/>
    <col min="6661" max="6661" width="18.5546875" style="1723" customWidth="1"/>
    <col min="6662" max="6662" width="21.33203125" style="1723" customWidth="1"/>
    <col min="6663" max="6665" width="0" style="1723" hidden="1" customWidth="1"/>
    <col min="6666" max="6666" width="20" style="1723" customWidth="1"/>
    <col min="6667" max="6668" width="0" style="1723" hidden="1" customWidth="1"/>
    <col min="6669" max="6669" width="23.5546875" style="1723" customWidth="1"/>
    <col min="6670" max="6670" width="2.6640625" style="1723" customWidth="1"/>
    <col min="6671" max="6690" width="0" style="1723" hidden="1" customWidth="1"/>
    <col min="6691" max="6691" width="13.44140625" style="1723" customWidth="1"/>
    <col min="6692" max="6912" width="11.44140625" style="1723"/>
    <col min="6913" max="6913" width="13.5546875" style="1723" customWidth="1"/>
    <col min="6914" max="6914" width="6.6640625" style="1723" customWidth="1"/>
    <col min="6915" max="6915" width="49.88671875" style="1723" customWidth="1"/>
    <col min="6916" max="6916" width="20.6640625" style="1723" customWidth="1"/>
    <col min="6917" max="6917" width="18.5546875" style="1723" customWidth="1"/>
    <col min="6918" max="6918" width="21.33203125" style="1723" customWidth="1"/>
    <col min="6919" max="6921" width="0" style="1723" hidden="1" customWidth="1"/>
    <col min="6922" max="6922" width="20" style="1723" customWidth="1"/>
    <col min="6923" max="6924" width="0" style="1723" hidden="1" customWidth="1"/>
    <col min="6925" max="6925" width="23.5546875" style="1723" customWidth="1"/>
    <col min="6926" max="6926" width="2.6640625" style="1723" customWidth="1"/>
    <col min="6927" max="6946" width="0" style="1723" hidden="1" customWidth="1"/>
    <col min="6947" max="6947" width="13.44140625" style="1723" customWidth="1"/>
    <col min="6948" max="7168" width="11.44140625" style="1723"/>
    <col min="7169" max="7169" width="13.5546875" style="1723" customWidth="1"/>
    <col min="7170" max="7170" width="6.6640625" style="1723" customWidth="1"/>
    <col min="7171" max="7171" width="49.88671875" style="1723" customWidth="1"/>
    <col min="7172" max="7172" width="20.6640625" style="1723" customWidth="1"/>
    <col min="7173" max="7173" width="18.5546875" style="1723" customWidth="1"/>
    <col min="7174" max="7174" width="21.33203125" style="1723" customWidth="1"/>
    <col min="7175" max="7177" width="0" style="1723" hidden="1" customWidth="1"/>
    <col min="7178" max="7178" width="20" style="1723" customWidth="1"/>
    <col min="7179" max="7180" width="0" style="1723" hidden="1" customWidth="1"/>
    <col min="7181" max="7181" width="23.5546875" style="1723" customWidth="1"/>
    <col min="7182" max="7182" width="2.6640625" style="1723" customWidth="1"/>
    <col min="7183" max="7202" width="0" style="1723" hidden="1" customWidth="1"/>
    <col min="7203" max="7203" width="13.44140625" style="1723" customWidth="1"/>
    <col min="7204" max="7424" width="11.44140625" style="1723"/>
    <col min="7425" max="7425" width="13.5546875" style="1723" customWidth="1"/>
    <col min="7426" max="7426" width="6.6640625" style="1723" customWidth="1"/>
    <col min="7427" max="7427" width="49.88671875" style="1723" customWidth="1"/>
    <col min="7428" max="7428" width="20.6640625" style="1723" customWidth="1"/>
    <col min="7429" max="7429" width="18.5546875" style="1723" customWidth="1"/>
    <col min="7430" max="7430" width="21.33203125" style="1723" customWidth="1"/>
    <col min="7431" max="7433" width="0" style="1723" hidden="1" customWidth="1"/>
    <col min="7434" max="7434" width="20" style="1723" customWidth="1"/>
    <col min="7435" max="7436" width="0" style="1723" hidden="1" customWidth="1"/>
    <col min="7437" max="7437" width="23.5546875" style="1723" customWidth="1"/>
    <col min="7438" max="7438" width="2.6640625" style="1723" customWidth="1"/>
    <col min="7439" max="7458" width="0" style="1723" hidden="1" customWidth="1"/>
    <col min="7459" max="7459" width="13.44140625" style="1723" customWidth="1"/>
    <col min="7460" max="7680" width="11.44140625" style="1723"/>
    <col min="7681" max="7681" width="13.5546875" style="1723" customWidth="1"/>
    <col min="7682" max="7682" width="6.6640625" style="1723" customWidth="1"/>
    <col min="7683" max="7683" width="49.88671875" style="1723" customWidth="1"/>
    <col min="7684" max="7684" width="20.6640625" style="1723" customWidth="1"/>
    <col min="7685" max="7685" width="18.5546875" style="1723" customWidth="1"/>
    <col min="7686" max="7686" width="21.33203125" style="1723" customWidth="1"/>
    <col min="7687" max="7689" width="0" style="1723" hidden="1" customWidth="1"/>
    <col min="7690" max="7690" width="20" style="1723" customWidth="1"/>
    <col min="7691" max="7692" width="0" style="1723" hidden="1" customWidth="1"/>
    <col min="7693" max="7693" width="23.5546875" style="1723" customWidth="1"/>
    <col min="7694" max="7694" width="2.6640625" style="1723" customWidth="1"/>
    <col min="7695" max="7714" width="0" style="1723" hidden="1" customWidth="1"/>
    <col min="7715" max="7715" width="13.44140625" style="1723" customWidth="1"/>
    <col min="7716" max="7936" width="11.44140625" style="1723"/>
    <col min="7937" max="7937" width="13.5546875" style="1723" customWidth="1"/>
    <col min="7938" max="7938" width="6.6640625" style="1723" customWidth="1"/>
    <col min="7939" max="7939" width="49.88671875" style="1723" customWidth="1"/>
    <col min="7940" max="7940" width="20.6640625" style="1723" customWidth="1"/>
    <col min="7941" max="7941" width="18.5546875" style="1723" customWidth="1"/>
    <col min="7942" max="7942" width="21.33203125" style="1723" customWidth="1"/>
    <col min="7943" max="7945" width="0" style="1723" hidden="1" customWidth="1"/>
    <col min="7946" max="7946" width="20" style="1723" customWidth="1"/>
    <col min="7947" max="7948" width="0" style="1723" hidden="1" customWidth="1"/>
    <col min="7949" max="7949" width="23.5546875" style="1723" customWidth="1"/>
    <col min="7950" max="7950" width="2.6640625" style="1723" customWidth="1"/>
    <col min="7951" max="7970" width="0" style="1723" hidden="1" customWidth="1"/>
    <col min="7971" max="7971" width="13.44140625" style="1723" customWidth="1"/>
    <col min="7972" max="8192" width="11.44140625" style="1723"/>
    <col min="8193" max="8193" width="13.5546875" style="1723" customWidth="1"/>
    <col min="8194" max="8194" width="6.6640625" style="1723" customWidth="1"/>
    <col min="8195" max="8195" width="49.88671875" style="1723" customWidth="1"/>
    <col min="8196" max="8196" width="20.6640625" style="1723" customWidth="1"/>
    <col min="8197" max="8197" width="18.5546875" style="1723" customWidth="1"/>
    <col min="8198" max="8198" width="21.33203125" style="1723" customWidth="1"/>
    <col min="8199" max="8201" width="0" style="1723" hidden="1" customWidth="1"/>
    <col min="8202" max="8202" width="20" style="1723" customWidth="1"/>
    <col min="8203" max="8204" width="0" style="1723" hidden="1" customWidth="1"/>
    <col min="8205" max="8205" width="23.5546875" style="1723" customWidth="1"/>
    <col min="8206" max="8206" width="2.6640625" style="1723" customWidth="1"/>
    <col min="8207" max="8226" width="0" style="1723" hidden="1" customWidth="1"/>
    <col min="8227" max="8227" width="13.44140625" style="1723" customWidth="1"/>
    <col min="8228" max="8448" width="11.44140625" style="1723"/>
    <col min="8449" max="8449" width="13.5546875" style="1723" customWidth="1"/>
    <col min="8450" max="8450" width="6.6640625" style="1723" customWidth="1"/>
    <col min="8451" max="8451" width="49.88671875" style="1723" customWidth="1"/>
    <col min="8452" max="8452" width="20.6640625" style="1723" customWidth="1"/>
    <col min="8453" max="8453" width="18.5546875" style="1723" customWidth="1"/>
    <col min="8454" max="8454" width="21.33203125" style="1723" customWidth="1"/>
    <col min="8455" max="8457" width="0" style="1723" hidden="1" customWidth="1"/>
    <col min="8458" max="8458" width="20" style="1723" customWidth="1"/>
    <col min="8459" max="8460" width="0" style="1723" hidden="1" customWidth="1"/>
    <col min="8461" max="8461" width="23.5546875" style="1723" customWidth="1"/>
    <col min="8462" max="8462" width="2.6640625" style="1723" customWidth="1"/>
    <col min="8463" max="8482" width="0" style="1723" hidden="1" customWidth="1"/>
    <col min="8483" max="8483" width="13.44140625" style="1723" customWidth="1"/>
    <col min="8484" max="8704" width="11.44140625" style="1723"/>
    <col min="8705" max="8705" width="13.5546875" style="1723" customWidth="1"/>
    <col min="8706" max="8706" width="6.6640625" style="1723" customWidth="1"/>
    <col min="8707" max="8707" width="49.88671875" style="1723" customWidth="1"/>
    <col min="8708" max="8708" width="20.6640625" style="1723" customWidth="1"/>
    <col min="8709" max="8709" width="18.5546875" style="1723" customWidth="1"/>
    <col min="8710" max="8710" width="21.33203125" style="1723" customWidth="1"/>
    <col min="8711" max="8713" width="0" style="1723" hidden="1" customWidth="1"/>
    <col min="8714" max="8714" width="20" style="1723" customWidth="1"/>
    <col min="8715" max="8716" width="0" style="1723" hidden="1" customWidth="1"/>
    <col min="8717" max="8717" width="23.5546875" style="1723" customWidth="1"/>
    <col min="8718" max="8718" width="2.6640625" style="1723" customWidth="1"/>
    <col min="8719" max="8738" width="0" style="1723" hidden="1" customWidth="1"/>
    <col min="8739" max="8739" width="13.44140625" style="1723" customWidth="1"/>
    <col min="8740" max="8960" width="11.44140625" style="1723"/>
    <col min="8961" max="8961" width="13.5546875" style="1723" customWidth="1"/>
    <col min="8962" max="8962" width="6.6640625" style="1723" customWidth="1"/>
    <col min="8963" max="8963" width="49.88671875" style="1723" customWidth="1"/>
    <col min="8964" max="8964" width="20.6640625" style="1723" customWidth="1"/>
    <col min="8965" max="8965" width="18.5546875" style="1723" customWidth="1"/>
    <col min="8966" max="8966" width="21.33203125" style="1723" customWidth="1"/>
    <col min="8967" max="8969" width="0" style="1723" hidden="1" customWidth="1"/>
    <col min="8970" max="8970" width="20" style="1723" customWidth="1"/>
    <col min="8971" max="8972" width="0" style="1723" hidden="1" customWidth="1"/>
    <col min="8973" max="8973" width="23.5546875" style="1723" customWidth="1"/>
    <col min="8974" max="8974" width="2.6640625" style="1723" customWidth="1"/>
    <col min="8975" max="8994" width="0" style="1723" hidden="1" customWidth="1"/>
    <col min="8995" max="8995" width="13.44140625" style="1723" customWidth="1"/>
    <col min="8996" max="9216" width="11.44140625" style="1723"/>
    <col min="9217" max="9217" width="13.5546875" style="1723" customWidth="1"/>
    <col min="9218" max="9218" width="6.6640625" style="1723" customWidth="1"/>
    <col min="9219" max="9219" width="49.88671875" style="1723" customWidth="1"/>
    <col min="9220" max="9220" width="20.6640625" style="1723" customWidth="1"/>
    <col min="9221" max="9221" width="18.5546875" style="1723" customWidth="1"/>
    <col min="9222" max="9222" width="21.33203125" style="1723" customWidth="1"/>
    <col min="9223" max="9225" width="0" style="1723" hidden="1" customWidth="1"/>
    <col min="9226" max="9226" width="20" style="1723" customWidth="1"/>
    <col min="9227" max="9228" width="0" style="1723" hidden="1" customWidth="1"/>
    <col min="9229" max="9229" width="23.5546875" style="1723" customWidth="1"/>
    <col min="9230" max="9230" width="2.6640625" style="1723" customWidth="1"/>
    <col min="9231" max="9250" width="0" style="1723" hidden="1" customWidth="1"/>
    <col min="9251" max="9251" width="13.44140625" style="1723" customWidth="1"/>
    <col min="9252" max="9472" width="11.44140625" style="1723"/>
    <col min="9473" max="9473" width="13.5546875" style="1723" customWidth="1"/>
    <col min="9474" max="9474" width="6.6640625" style="1723" customWidth="1"/>
    <col min="9475" max="9475" width="49.88671875" style="1723" customWidth="1"/>
    <col min="9476" max="9476" width="20.6640625" style="1723" customWidth="1"/>
    <col min="9477" max="9477" width="18.5546875" style="1723" customWidth="1"/>
    <col min="9478" max="9478" width="21.33203125" style="1723" customWidth="1"/>
    <col min="9479" max="9481" width="0" style="1723" hidden="1" customWidth="1"/>
    <col min="9482" max="9482" width="20" style="1723" customWidth="1"/>
    <col min="9483" max="9484" width="0" style="1723" hidden="1" customWidth="1"/>
    <col min="9485" max="9485" width="23.5546875" style="1723" customWidth="1"/>
    <col min="9486" max="9486" width="2.6640625" style="1723" customWidth="1"/>
    <col min="9487" max="9506" width="0" style="1723" hidden="1" customWidth="1"/>
    <col min="9507" max="9507" width="13.44140625" style="1723" customWidth="1"/>
    <col min="9508" max="9728" width="11.44140625" style="1723"/>
    <col min="9729" max="9729" width="13.5546875" style="1723" customWidth="1"/>
    <col min="9730" max="9730" width="6.6640625" style="1723" customWidth="1"/>
    <col min="9731" max="9731" width="49.88671875" style="1723" customWidth="1"/>
    <col min="9732" max="9732" width="20.6640625" style="1723" customWidth="1"/>
    <col min="9733" max="9733" width="18.5546875" style="1723" customWidth="1"/>
    <col min="9734" max="9734" width="21.33203125" style="1723" customWidth="1"/>
    <col min="9735" max="9737" width="0" style="1723" hidden="1" customWidth="1"/>
    <col min="9738" max="9738" width="20" style="1723" customWidth="1"/>
    <col min="9739" max="9740" width="0" style="1723" hidden="1" customWidth="1"/>
    <col min="9741" max="9741" width="23.5546875" style="1723" customWidth="1"/>
    <col min="9742" max="9742" width="2.6640625" style="1723" customWidth="1"/>
    <col min="9743" max="9762" width="0" style="1723" hidden="1" customWidth="1"/>
    <col min="9763" max="9763" width="13.44140625" style="1723" customWidth="1"/>
    <col min="9764" max="9984" width="11.44140625" style="1723"/>
    <col min="9985" max="9985" width="13.5546875" style="1723" customWidth="1"/>
    <col min="9986" max="9986" width="6.6640625" style="1723" customWidth="1"/>
    <col min="9987" max="9987" width="49.88671875" style="1723" customWidth="1"/>
    <col min="9988" max="9988" width="20.6640625" style="1723" customWidth="1"/>
    <col min="9989" max="9989" width="18.5546875" style="1723" customWidth="1"/>
    <col min="9990" max="9990" width="21.33203125" style="1723" customWidth="1"/>
    <col min="9991" max="9993" width="0" style="1723" hidden="1" customWidth="1"/>
    <col min="9994" max="9994" width="20" style="1723" customWidth="1"/>
    <col min="9995" max="9996" width="0" style="1723" hidden="1" customWidth="1"/>
    <col min="9997" max="9997" width="23.5546875" style="1723" customWidth="1"/>
    <col min="9998" max="9998" width="2.6640625" style="1723" customWidth="1"/>
    <col min="9999" max="10018" width="0" style="1723" hidden="1" customWidth="1"/>
    <col min="10019" max="10019" width="13.44140625" style="1723" customWidth="1"/>
    <col min="10020" max="10240" width="11.44140625" style="1723"/>
    <col min="10241" max="10241" width="13.5546875" style="1723" customWidth="1"/>
    <col min="10242" max="10242" width="6.6640625" style="1723" customWidth="1"/>
    <col min="10243" max="10243" width="49.88671875" style="1723" customWidth="1"/>
    <col min="10244" max="10244" width="20.6640625" style="1723" customWidth="1"/>
    <col min="10245" max="10245" width="18.5546875" style="1723" customWidth="1"/>
    <col min="10246" max="10246" width="21.33203125" style="1723" customWidth="1"/>
    <col min="10247" max="10249" width="0" style="1723" hidden="1" customWidth="1"/>
    <col min="10250" max="10250" width="20" style="1723" customWidth="1"/>
    <col min="10251" max="10252" width="0" style="1723" hidden="1" customWidth="1"/>
    <col min="10253" max="10253" width="23.5546875" style="1723" customWidth="1"/>
    <col min="10254" max="10254" width="2.6640625" style="1723" customWidth="1"/>
    <col min="10255" max="10274" width="0" style="1723" hidden="1" customWidth="1"/>
    <col min="10275" max="10275" width="13.44140625" style="1723" customWidth="1"/>
    <col min="10276" max="10496" width="11.44140625" style="1723"/>
    <col min="10497" max="10497" width="13.5546875" style="1723" customWidth="1"/>
    <col min="10498" max="10498" width="6.6640625" style="1723" customWidth="1"/>
    <col min="10499" max="10499" width="49.88671875" style="1723" customWidth="1"/>
    <col min="10500" max="10500" width="20.6640625" style="1723" customWidth="1"/>
    <col min="10501" max="10501" width="18.5546875" style="1723" customWidth="1"/>
    <col min="10502" max="10502" width="21.33203125" style="1723" customWidth="1"/>
    <col min="10503" max="10505" width="0" style="1723" hidden="1" customWidth="1"/>
    <col min="10506" max="10506" width="20" style="1723" customWidth="1"/>
    <col min="10507" max="10508" width="0" style="1723" hidden="1" customWidth="1"/>
    <col min="10509" max="10509" width="23.5546875" style="1723" customWidth="1"/>
    <col min="10510" max="10510" width="2.6640625" style="1723" customWidth="1"/>
    <col min="10511" max="10530" width="0" style="1723" hidden="1" customWidth="1"/>
    <col min="10531" max="10531" width="13.44140625" style="1723" customWidth="1"/>
    <col min="10532" max="10752" width="11.44140625" style="1723"/>
    <col min="10753" max="10753" width="13.5546875" style="1723" customWidth="1"/>
    <col min="10754" max="10754" width="6.6640625" style="1723" customWidth="1"/>
    <col min="10755" max="10755" width="49.88671875" style="1723" customWidth="1"/>
    <col min="10756" max="10756" width="20.6640625" style="1723" customWidth="1"/>
    <col min="10757" max="10757" width="18.5546875" style="1723" customWidth="1"/>
    <col min="10758" max="10758" width="21.33203125" style="1723" customWidth="1"/>
    <col min="10759" max="10761" width="0" style="1723" hidden="1" customWidth="1"/>
    <col min="10762" max="10762" width="20" style="1723" customWidth="1"/>
    <col min="10763" max="10764" width="0" style="1723" hidden="1" customWidth="1"/>
    <col min="10765" max="10765" width="23.5546875" style="1723" customWidth="1"/>
    <col min="10766" max="10766" width="2.6640625" style="1723" customWidth="1"/>
    <col min="10767" max="10786" width="0" style="1723" hidden="1" customWidth="1"/>
    <col min="10787" max="10787" width="13.44140625" style="1723" customWidth="1"/>
    <col min="10788" max="11008" width="11.44140625" style="1723"/>
    <col min="11009" max="11009" width="13.5546875" style="1723" customWidth="1"/>
    <col min="11010" max="11010" width="6.6640625" style="1723" customWidth="1"/>
    <col min="11011" max="11011" width="49.88671875" style="1723" customWidth="1"/>
    <col min="11012" max="11012" width="20.6640625" style="1723" customWidth="1"/>
    <col min="11013" max="11013" width="18.5546875" style="1723" customWidth="1"/>
    <col min="11014" max="11014" width="21.33203125" style="1723" customWidth="1"/>
    <col min="11015" max="11017" width="0" style="1723" hidden="1" customWidth="1"/>
    <col min="11018" max="11018" width="20" style="1723" customWidth="1"/>
    <col min="11019" max="11020" width="0" style="1723" hidden="1" customWidth="1"/>
    <col min="11021" max="11021" width="23.5546875" style="1723" customWidth="1"/>
    <col min="11022" max="11022" width="2.6640625" style="1723" customWidth="1"/>
    <col min="11023" max="11042" width="0" style="1723" hidden="1" customWidth="1"/>
    <col min="11043" max="11043" width="13.44140625" style="1723" customWidth="1"/>
    <col min="11044" max="11264" width="11.44140625" style="1723"/>
    <col min="11265" max="11265" width="13.5546875" style="1723" customWidth="1"/>
    <col min="11266" max="11266" width="6.6640625" style="1723" customWidth="1"/>
    <col min="11267" max="11267" width="49.88671875" style="1723" customWidth="1"/>
    <col min="11268" max="11268" width="20.6640625" style="1723" customWidth="1"/>
    <col min="11269" max="11269" width="18.5546875" style="1723" customWidth="1"/>
    <col min="11270" max="11270" width="21.33203125" style="1723" customWidth="1"/>
    <col min="11271" max="11273" width="0" style="1723" hidden="1" customWidth="1"/>
    <col min="11274" max="11274" width="20" style="1723" customWidth="1"/>
    <col min="11275" max="11276" width="0" style="1723" hidden="1" customWidth="1"/>
    <col min="11277" max="11277" width="23.5546875" style="1723" customWidth="1"/>
    <col min="11278" max="11278" width="2.6640625" style="1723" customWidth="1"/>
    <col min="11279" max="11298" width="0" style="1723" hidden="1" customWidth="1"/>
    <col min="11299" max="11299" width="13.44140625" style="1723" customWidth="1"/>
    <col min="11300" max="11520" width="11.44140625" style="1723"/>
    <col min="11521" max="11521" width="13.5546875" style="1723" customWidth="1"/>
    <col min="11522" max="11522" width="6.6640625" style="1723" customWidth="1"/>
    <col min="11523" max="11523" width="49.88671875" style="1723" customWidth="1"/>
    <col min="11524" max="11524" width="20.6640625" style="1723" customWidth="1"/>
    <col min="11525" max="11525" width="18.5546875" style="1723" customWidth="1"/>
    <col min="11526" max="11526" width="21.33203125" style="1723" customWidth="1"/>
    <col min="11527" max="11529" width="0" style="1723" hidden="1" customWidth="1"/>
    <col min="11530" max="11530" width="20" style="1723" customWidth="1"/>
    <col min="11531" max="11532" width="0" style="1723" hidden="1" customWidth="1"/>
    <col min="11533" max="11533" width="23.5546875" style="1723" customWidth="1"/>
    <col min="11534" max="11534" width="2.6640625" style="1723" customWidth="1"/>
    <col min="11535" max="11554" width="0" style="1723" hidden="1" customWidth="1"/>
    <col min="11555" max="11555" width="13.44140625" style="1723" customWidth="1"/>
    <col min="11556" max="11776" width="11.44140625" style="1723"/>
    <col min="11777" max="11777" width="13.5546875" style="1723" customWidth="1"/>
    <col min="11778" max="11778" width="6.6640625" style="1723" customWidth="1"/>
    <col min="11779" max="11779" width="49.88671875" style="1723" customWidth="1"/>
    <col min="11780" max="11780" width="20.6640625" style="1723" customWidth="1"/>
    <col min="11781" max="11781" width="18.5546875" style="1723" customWidth="1"/>
    <col min="11782" max="11782" width="21.33203125" style="1723" customWidth="1"/>
    <col min="11783" max="11785" width="0" style="1723" hidden="1" customWidth="1"/>
    <col min="11786" max="11786" width="20" style="1723" customWidth="1"/>
    <col min="11787" max="11788" width="0" style="1723" hidden="1" customWidth="1"/>
    <col min="11789" max="11789" width="23.5546875" style="1723" customWidth="1"/>
    <col min="11790" max="11790" width="2.6640625" style="1723" customWidth="1"/>
    <col min="11791" max="11810" width="0" style="1723" hidden="1" customWidth="1"/>
    <col min="11811" max="11811" width="13.44140625" style="1723" customWidth="1"/>
    <col min="11812" max="12032" width="11.44140625" style="1723"/>
    <col min="12033" max="12033" width="13.5546875" style="1723" customWidth="1"/>
    <col min="12034" max="12034" width="6.6640625" style="1723" customWidth="1"/>
    <col min="12035" max="12035" width="49.88671875" style="1723" customWidth="1"/>
    <col min="12036" max="12036" width="20.6640625" style="1723" customWidth="1"/>
    <col min="12037" max="12037" width="18.5546875" style="1723" customWidth="1"/>
    <col min="12038" max="12038" width="21.33203125" style="1723" customWidth="1"/>
    <col min="12039" max="12041" width="0" style="1723" hidden="1" customWidth="1"/>
    <col min="12042" max="12042" width="20" style="1723" customWidth="1"/>
    <col min="12043" max="12044" width="0" style="1723" hidden="1" customWidth="1"/>
    <col min="12045" max="12045" width="23.5546875" style="1723" customWidth="1"/>
    <col min="12046" max="12046" width="2.6640625" style="1723" customWidth="1"/>
    <col min="12047" max="12066" width="0" style="1723" hidden="1" customWidth="1"/>
    <col min="12067" max="12067" width="13.44140625" style="1723" customWidth="1"/>
    <col min="12068" max="12288" width="11.44140625" style="1723"/>
    <col min="12289" max="12289" width="13.5546875" style="1723" customWidth="1"/>
    <col min="12290" max="12290" width="6.6640625" style="1723" customWidth="1"/>
    <col min="12291" max="12291" width="49.88671875" style="1723" customWidth="1"/>
    <col min="12292" max="12292" width="20.6640625" style="1723" customWidth="1"/>
    <col min="12293" max="12293" width="18.5546875" style="1723" customWidth="1"/>
    <col min="12294" max="12294" width="21.33203125" style="1723" customWidth="1"/>
    <col min="12295" max="12297" width="0" style="1723" hidden="1" customWidth="1"/>
    <col min="12298" max="12298" width="20" style="1723" customWidth="1"/>
    <col min="12299" max="12300" width="0" style="1723" hidden="1" customWidth="1"/>
    <col min="12301" max="12301" width="23.5546875" style="1723" customWidth="1"/>
    <col min="12302" max="12302" width="2.6640625" style="1723" customWidth="1"/>
    <col min="12303" max="12322" width="0" style="1723" hidden="1" customWidth="1"/>
    <col min="12323" max="12323" width="13.44140625" style="1723" customWidth="1"/>
    <col min="12324" max="12544" width="11.44140625" style="1723"/>
    <col min="12545" max="12545" width="13.5546875" style="1723" customWidth="1"/>
    <col min="12546" max="12546" width="6.6640625" style="1723" customWidth="1"/>
    <col min="12547" max="12547" width="49.88671875" style="1723" customWidth="1"/>
    <col min="12548" max="12548" width="20.6640625" style="1723" customWidth="1"/>
    <col min="12549" max="12549" width="18.5546875" style="1723" customWidth="1"/>
    <col min="12550" max="12550" width="21.33203125" style="1723" customWidth="1"/>
    <col min="12551" max="12553" width="0" style="1723" hidden="1" customWidth="1"/>
    <col min="12554" max="12554" width="20" style="1723" customWidth="1"/>
    <col min="12555" max="12556" width="0" style="1723" hidden="1" customWidth="1"/>
    <col min="12557" max="12557" width="23.5546875" style="1723" customWidth="1"/>
    <col min="12558" max="12558" width="2.6640625" style="1723" customWidth="1"/>
    <col min="12559" max="12578" width="0" style="1723" hidden="1" customWidth="1"/>
    <col min="12579" max="12579" width="13.44140625" style="1723" customWidth="1"/>
    <col min="12580" max="12800" width="11.44140625" style="1723"/>
    <col min="12801" max="12801" width="13.5546875" style="1723" customWidth="1"/>
    <col min="12802" max="12802" width="6.6640625" style="1723" customWidth="1"/>
    <col min="12803" max="12803" width="49.88671875" style="1723" customWidth="1"/>
    <col min="12804" max="12804" width="20.6640625" style="1723" customWidth="1"/>
    <col min="12805" max="12805" width="18.5546875" style="1723" customWidth="1"/>
    <col min="12806" max="12806" width="21.33203125" style="1723" customWidth="1"/>
    <col min="12807" max="12809" width="0" style="1723" hidden="1" customWidth="1"/>
    <col min="12810" max="12810" width="20" style="1723" customWidth="1"/>
    <col min="12811" max="12812" width="0" style="1723" hidden="1" customWidth="1"/>
    <col min="12813" max="12813" width="23.5546875" style="1723" customWidth="1"/>
    <col min="12814" max="12814" width="2.6640625" style="1723" customWidth="1"/>
    <col min="12815" max="12834" width="0" style="1723" hidden="1" customWidth="1"/>
    <col min="12835" max="12835" width="13.44140625" style="1723" customWidth="1"/>
    <col min="12836" max="13056" width="11.44140625" style="1723"/>
    <col min="13057" max="13057" width="13.5546875" style="1723" customWidth="1"/>
    <col min="13058" max="13058" width="6.6640625" style="1723" customWidth="1"/>
    <col min="13059" max="13059" width="49.88671875" style="1723" customWidth="1"/>
    <col min="13060" max="13060" width="20.6640625" style="1723" customWidth="1"/>
    <col min="13061" max="13061" width="18.5546875" style="1723" customWidth="1"/>
    <col min="13062" max="13062" width="21.33203125" style="1723" customWidth="1"/>
    <col min="13063" max="13065" width="0" style="1723" hidden="1" customWidth="1"/>
    <col min="13066" max="13066" width="20" style="1723" customWidth="1"/>
    <col min="13067" max="13068" width="0" style="1723" hidden="1" customWidth="1"/>
    <col min="13069" max="13069" width="23.5546875" style="1723" customWidth="1"/>
    <col min="13070" max="13070" width="2.6640625" style="1723" customWidth="1"/>
    <col min="13071" max="13090" width="0" style="1723" hidden="1" customWidth="1"/>
    <col min="13091" max="13091" width="13.44140625" style="1723" customWidth="1"/>
    <col min="13092" max="13312" width="11.44140625" style="1723"/>
    <col min="13313" max="13313" width="13.5546875" style="1723" customWidth="1"/>
    <col min="13314" max="13314" width="6.6640625" style="1723" customWidth="1"/>
    <col min="13315" max="13315" width="49.88671875" style="1723" customWidth="1"/>
    <col min="13316" max="13316" width="20.6640625" style="1723" customWidth="1"/>
    <col min="13317" max="13317" width="18.5546875" style="1723" customWidth="1"/>
    <col min="13318" max="13318" width="21.33203125" style="1723" customWidth="1"/>
    <col min="13319" max="13321" width="0" style="1723" hidden="1" customWidth="1"/>
    <col min="13322" max="13322" width="20" style="1723" customWidth="1"/>
    <col min="13323" max="13324" width="0" style="1723" hidden="1" customWidth="1"/>
    <col min="13325" max="13325" width="23.5546875" style="1723" customWidth="1"/>
    <col min="13326" max="13326" width="2.6640625" style="1723" customWidth="1"/>
    <col min="13327" max="13346" width="0" style="1723" hidden="1" customWidth="1"/>
    <col min="13347" max="13347" width="13.44140625" style="1723" customWidth="1"/>
    <col min="13348" max="13568" width="11.44140625" style="1723"/>
    <col min="13569" max="13569" width="13.5546875" style="1723" customWidth="1"/>
    <col min="13570" max="13570" width="6.6640625" style="1723" customWidth="1"/>
    <col min="13571" max="13571" width="49.88671875" style="1723" customWidth="1"/>
    <col min="13572" max="13572" width="20.6640625" style="1723" customWidth="1"/>
    <col min="13573" max="13573" width="18.5546875" style="1723" customWidth="1"/>
    <col min="13574" max="13574" width="21.33203125" style="1723" customWidth="1"/>
    <col min="13575" max="13577" width="0" style="1723" hidden="1" customWidth="1"/>
    <col min="13578" max="13578" width="20" style="1723" customWidth="1"/>
    <col min="13579" max="13580" width="0" style="1723" hidden="1" customWidth="1"/>
    <col min="13581" max="13581" width="23.5546875" style="1723" customWidth="1"/>
    <col min="13582" max="13582" width="2.6640625" style="1723" customWidth="1"/>
    <col min="13583" max="13602" width="0" style="1723" hidden="1" customWidth="1"/>
    <col min="13603" max="13603" width="13.44140625" style="1723" customWidth="1"/>
    <col min="13604" max="13824" width="11.44140625" style="1723"/>
    <col min="13825" max="13825" width="13.5546875" style="1723" customWidth="1"/>
    <col min="13826" max="13826" width="6.6640625" style="1723" customWidth="1"/>
    <col min="13827" max="13827" width="49.88671875" style="1723" customWidth="1"/>
    <col min="13828" max="13828" width="20.6640625" style="1723" customWidth="1"/>
    <col min="13829" max="13829" width="18.5546875" style="1723" customWidth="1"/>
    <col min="13830" max="13830" width="21.33203125" style="1723" customWidth="1"/>
    <col min="13831" max="13833" width="0" style="1723" hidden="1" customWidth="1"/>
    <col min="13834" max="13834" width="20" style="1723" customWidth="1"/>
    <col min="13835" max="13836" width="0" style="1723" hidden="1" customWidth="1"/>
    <col min="13837" max="13837" width="23.5546875" style="1723" customWidth="1"/>
    <col min="13838" max="13838" width="2.6640625" style="1723" customWidth="1"/>
    <col min="13839" max="13858" width="0" style="1723" hidden="1" customWidth="1"/>
    <col min="13859" max="13859" width="13.44140625" style="1723" customWidth="1"/>
    <col min="13860" max="14080" width="11.44140625" style="1723"/>
    <col min="14081" max="14081" width="13.5546875" style="1723" customWidth="1"/>
    <col min="14082" max="14082" width="6.6640625" style="1723" customWidth="1"/>
    <col min="14083" max="14083" width="49.88671875" style="1723" customWidth="1"/>
    <col min="14084" max="14084" width="20.6640625" style="1723" customWidth="1"/>
    <col min="14085" max="14085" width="18.5546875" style="1723" customWidth="1"/>
    <col min="14086" max="14086" width="21.33203125" style="1723" customWidth="1"/>
    <col min="14087" max="14089" width="0" style="1723" hidden="1" customWidth="1"/>
    <col min="14090" max="14090" width="20" style="1723" customWidth="1"/>
    <col min="14091" max="14092" width="0" style="1723" hidden="1" customWidth="1"/>
    <col min="14093" max="14093" width="23.5546875" style="1723" customWidth="1"/>
    <col min="14094" max="14094" width="2.6640625" style="1723" customWidth="1"/>
    <col min="14095" max="14114" width="0" style="1723" hidden="1" customWidth="1"/>
    <col min="14115" max="14115" width="13.44140625" style="1723" customWidth="1"/>
    <col min="14116" max="14336" width="11.44140625" style="1723"/>
    <col min="14337" max="14337" width="13.5546875" style="1723" customWidth="1"/>
    <col min="14338" max="14338" width="6.6640625" style="1723" customWidth="1"/>
    <col min="14339" max="14339" width="49.88671875" style="1723" customWidth="1"/>
    <col min="14340" max="14340" width="20.6640625" style="1723" customWidth="1"/>
    <col min="14341" max="14341" width="18.5546875" style="1723" customWidth="1"/>
    <col min="14342" max="14342" width="21.33203125" style="1723" customWidth="1"/>
    <col min="14343" max="14345" width="0" style="1723" hidden="1" customWidth="1"/>
    <col min="14346" max="14346" width="20" style="1723" customWidth="1"/>
    <col min="14347" max="14348" width="0" style="1723" hidden="1" customWidth="1"/>
    <col min="14349" max="14349" width="23.5546875" style="1723" customWidth="1"/>
    <col min="14350" max="14350" width="2.6640625" style="1723" customWidth="1"/>
    <col min="14351" max="14370" width="0" style="1723" hidden="1" customWidth="1"/>
    <col min="14371" max="14371" width="13.44140625" style="1723" customWidth="1"/>
    <col min="14372" max="14592" width="11.44140625" style="1723"/>
    <col min="14593" max="14593" width="13.5546875" style="1723" customWidth="1"/>
    <col min="14594" max="14594" width="6.6640625" style="1723" customWidth="1"/>
    <col min="14595" max="14595" width="49.88671875" style="1723" customWidth="1"/>
    <col min="14596" max="14596" width="20.6640625" style="1723" customWidth="1"/>
    <col min="14597" max="14597" width="18.5546875" style="1723" customWidth="1"/>
    <col min="14598" max="14598" width="21.33203125" style="1723" customWidth="1"/>
    <col min="14599" max="14601" width="0" style="1723" hidden="1" customWidth="1"/>
    <col min="14602" max="14602" width="20" style="1723" customWidth="1"/>
    <col min="14603" max="14604" width="0" style="1723" hidden="1" customWidth="1"/>
    <col min="14605" max="14605" width="23.5546875" style="1723" customWidth="1"/>
    <col min="14606" max="14606" width="2.6640625" style="1723" customWidth="1"/>
    <col min="14607" max="14626" width="0" style="1723" hidden="1" customWidth="1"/>
    <col min="14627" max="14627" width="13.44140625" style="1723" customWidth="1"/>
    <col min="14628" max="14848" width="11.44140625" style="1723"/>
    <col min="14849" max="14849" width="13.5546875" style="1723" customWidth="1"/>
    <col min="14850" max="14850" width="6.6640625" style="1723" customWidth="1"/>
    <col min="14851" max="14851" width="49.88671875" style="1723" customWidth="1"/>
    <col min="14852" max="14852" width="20.6640625" style="1723" customWidth="1"/>
    <col min="14853" max="14853" width="18.5546875" style="1723" customWidth="1"/>
    <col min="14854" max="14854" width="21.33203125" style="1723" customWidth="1"/>
    <col min="14855" max="14857" width="0" style="1723" hidden="1" customWidth="1"/>
    <col min="14858" max="14858" width="20" style="1723" customWidth="1"/>
    <col min="14859" max="14860" width="0" style="1723" hidden="1" customWidth="1"/>
    <col min="14861" max="14861" width="23.5546875" style="1723" customWidth="1"/>
    <col min="14862" max="14862" width="2.6640625" style="1723" customWidth="1"/>
    <col min="14863" max="14882" width="0" style="1723" hidden="1" customWidth="1"/>
    <col min="14883" max="14883" width="13.44140625" style="1723" customWidth="1"/>
    <col min="14884" max="15104" width="11.44140625" style="1723"/>
    <col min="15105" max="15105" width="13.5546875" style="1723" customWidth="1"/>
    <col min="15106" max="15106" width="6.6640625" style="1723" customWidth="1"/>
    <col min="15107" max="15107" width="49.88671875" style="1723" customWidth="1"/>
    <col min="15108" max="15108" width="20.6640625" style="1723" customWidth="1"/>
    <col min="15109" max="15109" width="18.5546875" style="1723" customWidth="1"/>
    <col min="15110" max="15110" width="21.33203125" style="1723" customWidth="1"/>
    <col min="15111" max="15113" width="0" style="1723" hidden="1" customWidth="1"/>
    <col min="15114" max="15114" width="20" style="1723" customWidth="1"/>
    <col min="15115" max="15116" width="0" style="1723" hidden="1" customWidth="1"/>
    <col min="15117" max="15117" width="23.5546875" style="1723" customWidth="1"/>
    <col min="15118" max="15118" width="2.6640625" style="1723" customWidth="1"/>
    <col min="15119" max="15138" width="0" style="1723" hidden="1" customWidth="1"/>
    <col min="15139" max="15139" width="13.44140625" style="1723" customWidth="1"/>
    <col min="15140" max="15360" width="11.44140625" style="1723"/>
    <col min="15361" max="15361" width="13.5546875" style="1723" customWidth="1"/>
    <col min="15362" max="15362" width="6.6640625" style="1723" customWidth="1"/>
    <col min="15363" max="15363" width="49.88671875" style="1723" customWidth="1"/>
    <col min="15364" max="15364" width="20.6640625" style="1723" customWidth="1"/>
    <col min="15365" max="15365" width="18.5546875" style="1723" customWidth="1"/>
    <col min="15366" max="15366" width="21.33203125" style="1723" customWidth="1"/>
    <col min="15367" max="15369" width="0" style="1723" hidden="1" customWidth="1"/>
    <col min="15370" max="15370" width="20" style="1723" customWidth="1"/>
    <col min="15371" max="15372" width="0" style="1723" hidden="1" customWidth="1"/>
    <col min="15373" max="15373" width="23.5546875" style="1723" customWidth="1"/>
    <col min="15374" max="15374" width="2.6640625" style="1723" customWidth="1"/>
    <col min="15375" max="15394" width="0" style="1723" hidden="1" customWidth="1"/>
    <col min="15395" max="15395" width="13.44140625" style="1723" customWidth="1"/>
    <col min="15396" max="15616" width="11.44140625" style="1723"/>
    <col min="15617" max="15617" width="13.5546875" style="1723" customWidth="1"/>
    <col min="15618" max="15618" width="6.6640625" style="1723" customWidth="1"/>
    <col min="15619" max="15619" width="49.88671875" style="1723" customWidth="1"/>
    <col min="15620" max="15620" width="20.6640625" style="1723" customWidth="1"/>
    <col min="15621" max="15621" width="18.5546875" style="1723" customWidth="1"/>
    <col min="15622" max="15622" width="21.33203125" style="1723" customWidth="1"/>
    <col min="15623" max="15625" width="0" style="1723" hidden="1" customWidth="1"/>
    <col min="15626" max="15626" width="20" style="1723" customWidth="1"/>
    <col min="15627" max="15628" width="0" style="1723" hidden="1" customWidth="1"/>
    <col min="15629" max="15629" width="23.5546875" style="1723" customWidth="1"/>
    <col min="15630" max="15630" width="2.6640625" style="1723" customWidth="1"/>
    <col min="15631" max="15650" width="0" style="1723" hidden="1" customWidth="1"/>
    <col min="15651" max="15651" width="13.44140625" style="1723" customWidth="1"/>
    <col min="15652" max="15872" width="11.44140625" style="1723"/>
    <col min="15873" max="15873" width="13.5546875" style="1723" customWidth="1"/>
    <col min="15874" max="15874" width="6.6640625" style="1723" customWidth="1"/>
    <col min="15875" max="15875" width="49.88671875" style="1723" customWidth="1"/>
    <col min="15876" max="15876" width="20.6640625" style="1723" customWidth="1"/>
    <col min="15877" max="15877" width="18.5546875" style="1723" customWidth="1"/>
    <col min="15878" max="15878" width="21.33203125" style="1723" customWidth="1"/>
    <col min="15879" max="15881" width="0" style="1723" hidden="1" customWidth="1"/>
    <col min="15882" max="15882" width="20" style="1723" customWidth="1"/>
    <col min="15883" max="15884" width="0" style="1723" hidden="1" customWidth="1"/>
    <col min="15885" max="15885" width="23.5546875" style="1723" customWidth="1"/>
    <col min="15886" max="15886" width="2.6640625" style="1723" customWidth="1"/>
    <col min="15887" max="15906" width="0" style="1723" hidden="1" customWidth="1"/>
    <col min="15907" max="15907" width="13.44140625" style="1723" customWidth="1"/>
    <col min="15908" max="16128" width="11.44140625" style="1723"/>
    <col min="16129" max="16129" width="13.5546875" style="1723" customWidth="1"/>
    <col min="16130" max="16130" width="6.6640625" style="1723" customWidth="1"/>
    <col min="16131" max="16131" width="49.88671875" style="1723" customWidth="1"/>
    <col min="16132" max="16132" width="20.6640625" style="1723" customWidth="1"/>
    <col min="16133" max="16133" width="18.5546875" style="1723" customWidth="1"/>
    <col min="16134" max="16134" width="21.33203125" style="1723" customWidth="1"/>
    <col min="16135" max="16137" width="0" style="1723" hidden="1" customWidth="1"/>
    <col min="16138" max="16138" width="20" style="1723" customWidth="1"/>
    <col min="16139" max="16140" width="0" style="1723" hidden="1" customWidth="1"/>
    <col min="16141" max="16141" width="23.5546875" style="1723" customWidth="1"/>
    <col min="16142" max="16142" width="2.6640625" style="1723" customWidth="1"/>
    <col min="16143" max="16162" width="0" style="1723" hidden="1" customWidth="1"/>
    <col min="16163" max="16163" width="13.44140625" style="1723" customWidth="1"/>
    <col min="16164" max="16384" width="11.44140625" style="1723"/>
  </cols>
  <sheetData>
    <row r="1" spans="1:15" ht="15" thickBot="1" x14ac:dyDescent="0.35"/>
    <row r="2" spans="1:15" x14ac:dyDescent="0.3">
      <c r="A2" s="1726"/>
      <c r="B2" s="1727"/>
      <c r="C2" s="1727"/>
      <c r="D2" s="1727"/>
      <c r="E2" s="1728"/>
      <c r="F2" s="1729"/>
      <c r="G2" s="1729"/>
      <c r="H2" s="1729"/>
      <c r="I2" s="1729"/>
      <c r="J2" s="1729"/>
      <c r="K2" s="1729"/>
      <c r="L2" s="1729"/>
      <c r="M2" s="1730"/>
    </row>
    <row r="3" spans="1:15" x14ac:dyDescent="0.3">
      <c r="A3" s="2132" t="s">
        <v>1</v>
      </c>
      <c r="B3" s="2133"/>
      <c r="C3" s="2133"/>
      <c r="D3" s="2133"/>
      <c r="E3" s="2133"/>
      <c r="F3" s="2133"/>
      <c r="G3" s="2133"/>
      <c r="H3" s="2133"/>
      <c r="I3" s="2133"/>
      <c r="J3" s="2133"/>
      <c r="K3" s="2133"/>
      <c r="L3" s="2133"/>
      <c r="M3" s="2134"/>
    </row>
    <row r="4" spans="1:15" x14ac:dyDescent="0.3">
      <c r="A4" s="2132" t="s">
        <v>203</v>
      </c>
      <c r="B4" s="2133"/>
      <c r="C4" s="2133"/>
      <c r="D4" s="2133"/>
      <c r="E4" s="2133"/>
      <c r="F4" s="2133"/>
      <c r="G4" s="2133"/>
      <c r="H4" s="2133"/>
      <c r="I4" s="2133"/>
      <c r="J4" s="2133"/>
      <c r="K4" s="2133"/>
      <c r="L4" s="2133"/>
      <c r="M4" s="2134"/>
    </row>
    <row r="5" spans="1:15" ht="6" customHeight="1" x14ac:dyDescent="0.3">
      <c r="A5" s="1731"/>
      <c r="M5" s="1732"/>
    </row>
    <row r="6" spans="1:15" x14ac:dyDescent="0.3">
      <c r="A6" s="1733" t="s">
        <v>0</v>
      </c>
      <c r="M6" s="1732"/>
    </row>
    <row r="7" spans="1:15" ht="3" customHeight="1" x14ac:dyDescent="0.3">
      <c r="A7" s="1731"/>
      <c r="M7" s="1734"/>
    </row>
    <row r="8" spans="1:15" x14ac:dyDescent="0.3">
      <c r="A8" s="1731" t="s">
        <v>3</v>
      </c>
      <c r="C8" s="1723" t="s">
        <v>4</v>
      </c>
      <c r="F8" s="1725" t="s">
        <v>117</v>
      </c>
      <c r="J8" s="1725" t="s">
        <v>289</v>
      </c>
      <c r="K8" s="1723"/>
      <c r="M8" s="1732" t="s">
        <v>204</v>
      </c>
    </row>
    <row r="9" spans="1:15" ht="6" customHeight="1" thickBot="1" x14ac:dyDescent="0.35">
      <c r="A9" s="1735"/>
      <c r="B9" s="1736"/>
      <c r="C9" s="1736"/>
      <c r="D9" s="1736"/>
      <c r="E9" s="1737"/>
      <c r="F9" s="1738"/>
      <c r="G9" s="1738"/>
      <c r="H9" s="1738"/>
      <c r="I9" s="1738"/>
      <c r="J9" s="1738"/>
      <c r="K9" s="1738"/>
      <c r="L9" s="1738"/>
      <c r="M9" s="1739"/>
    </row>
    <row r="10" spans="1:15" ht="15" thickBot="1" x14ac:dyDescent="0.35">
      <c r="A10" s="2135"/>
      <c r="B10" s="2136"/>
      <c r="C10" s="2136"/>
      <c r="D10" s="2136"/>
      <c r="E10" s="2136"/>
      <c r="F10" s="2136"/>
      <c r="G10" s="2136"/>
      <c r="H10" s="2136"/>
      <c r="I10" s="2136"/>
      <c r="J10" s="2136"/>
      <c r="K10" s="2136"/>
      <c r="L10" s="2136"/>
      <c r="M10" s="2137"/>
    </row>
    <row r="11" spans="1:15" ht="65.25" customHeight="1" thickBot="1" x14ac:dyDescent="0.35">
      <c r="A11" s="1740" t="s">
        <v>205</v>
      </c>
      <c r="B11" s="1741"/>
      <c r="C11" s="1741" t="s">
        <v>206</v>
      </c>
      <c r="D11" s="1742" t="s">
        <v>207</v>
      </c>
      <c r="E11" s="1743" t="s">
        <v>208</v>
      </c>
      <c r="F11" s="1742" t="s">
        <v>209</v>
      </c>
      <c r="G11" s="1742"/>
      <c r="H11" s="1742"/>
      <c r="I11" s="1742"/>
      <c r="J11" s="1742" t="s">
        <v>210</v>
      </c>
      <c r="K11" s="1742" t="s">
        <v>211</v>
      </c>
      <c r="L11" s="1742" t="s">
        <v>212</v>
      </c>
      <c r="M11" s="1744" t="s">
        <v>213</v>
      </c>
    </row>
    <row r="12" spans="1:15" ht="16.2" thickBot="1" x14ac:dyDescent="0.35">
      <c r="A12" s="1745" t="s">
        <v>13</v>
      </c>
      <c r="B12" s="1746"/>
      <c r="C12" s="1747" t="s">
        <v>14</v>
      </c>
      <c r="D12" s="1748">
        <f>+D13+D18+D43</f>
        <v>817218822.54999995</v>
      </c>
      <c r="E12" s="1749">
        <f>+E13+E18+E43</f>
        <v>126608315.78999999</v>
      </c>
      <c r="F12" s="1748">
        <f>+F15+F18+F43</f>
        <v>690610506.75999999</v>
      </c>
      <c r="G12" s="1750"/>
      <c r="H12" s="1750"/>
      <c r="I12" s="1750"/>
      <c r="J12" s="1748">
        <f>+J13+J18+J43</f>
        <v>690610506.75999999</v>
      </c>
      <c r="K12" s="1748">
        <f>+K13+K18+K43</f>
        <v>0</v>
      </c>
      <c r="L12" s="1748">
        <f>+L13+L18+L43</f>
        <v>0</v>
      </c>
      <c r="M12" s="1751">
        <f>+M13+M18+M43</f>
        <v>690610506.75999999</v>
      </c>
      <c r="O12" s="1752">
        <f>+M12/F12</f>
        <v>1</v>
      </c>
    </row>
    <row r="13" spans="1:15" ht="15.6" x14ac:dyDescent="0.3">
      <c r="A13" s="1753">
        <v>1</v>
      </c>
      <c r="B13" s="1754"/>
      <c r="C13" s="1754" t="s">
        <v>15</v>
      </c>
      <c r="D13" s="1755">
        <f>+D14</f>
        <v>430924947</v>
      </c>
      <c r="E13" s="1756">
        <f>+E14</f>
        <v>2090836</v>
      </c>
      <c r="F13" s="1755">
        <f t="shared" ref="F13:F47" si="0">+D13-E13</f>
        <v>428834111</v>
      </c>
      <c r="G13" s="1757"/>
      <c r="H13" s="1755"/>
      <c r="I13" s="1755"/>
      <c r="J13" s="1758">
        <f>+J14</f>
        <v>428834111</v>
      </c>
      <c r="K13" s="1756"/>
      <c r="L13" s="1756"/>
      <c r="M13" s="1759">
        <f>+M14</f>
        <v>428834111</v>
      </c>
      <c r="O13" s="1752">
        <f t="shared" ref="O13:O46" si="1">+M13/F13</f>
        <v>1</v>
      </c>
    </row>
    <row r="14" spans="1:15" ht="15.6" x14ac:dyDescent="0.3">
      <c r="A14" s="1760">
        <v>10</v>
      </c>
      <c r="B14" s="1761"/>
      <c r="C14" s="1761" t="s">
        <v>15</v>
      </c>
      <c r="D14" s="1762">
        <f>+D15</f>
        <v>430924947</v>
      </c>
      <c r="E14" s="1758">
        <f>+E15</f>
        <v>2090836</v>
      </c>
      <c r="F14" s="1762">
        <f t="shared" si="0"/>
        <v>428834111</v>
      </c>
      <c r="G14" s="1763"/>
      <c r="H14" s="1762"/>
      <c r="I14" s="1762"/>
      <c r="J14" s="1758">
        <f>+J15</f>
        <v>428834111</v>
      </c>
      <c r="K14" s="1758"/>
      <c r="L14" s="1758"/>
      <c r="M14" s="1764">
        <f>+M15</f>
        <v>428834111</v>
      </c>
      <c r="O14" s="1752">
        <f t="shared" si="1"/>
        <v>1</v>
      </c>
    </row>
    <row r="15" spans="1:15" ht="15.6" x14ac:dyDescent="0.3">
      <c r="A15" s="1760">
        <v>102</v>
      </c>
      <c r="B15" s="1761"/>
      <c r="C15" s="1761" t="s">
        <v>34</v>
      </c>
      <c r="D15" s="1762">
        <f>+D16+D17</f>
        <v>430924947</v>
      </c>
      <c r="E15" s="1758">
        <f>+E16+E17</f>
        <v>2090836</v>
      </c>
      <c r="F15" s="1762">
        <f t="shared" si="0"/>
        <v>428834111</v>
      </c>
      <c r="G15" s="1763"/>
      <c r="H15" s="1762"/>
      <c r="I15" s="1762"/>
      <c r="J15" s="1764">
        <f>+J16+J17</f>
        <v>428834111</v>
      </c>
      <c r="K15" s="1758"/>
      <c r="L15" s="1758"/>
      <c r="M15" s="1764">
        <f>+M16+M17</f>
        <v>428834111</v>
      </c>
      <c r="O15" s="1752">
        <f t="shared" si="1"/>
        <v>1</v>
      </c>
    </row>
    <row r="16" spans="1:15" ht="15.6" x14ac:dyDescent="0.3">
      <c r="A16" s="1760">
        <v>10212</v>
      </c>
      <c r="B16" s="1761">
        <v>20</v>
      </c>
      <c r="C16" s="1761" t="s">
        <v>35</v>
      </c>
      <c r="D16" s="1758">
        <v>424600358</v>
      </c>
      <c r="E16" s="1758">
        <v>0</v>
      </c>
      <c r="F16" s="1762">
        <f t="shared" si="0"/>
        <v>424600358</v>
      </c>
      <c r="G16" s="1763"/>
      <c r="H16" s="1762"/>
      <c r="I16" s="1762"/>
      <c r="J16" s="1758">
        <v>424600358</v>
      </c>
      <c r="K16" s="1758">
        <f>+K24+K33+K36</f>
        <v>0</v>
      </c>
      <c r="L16" s="1758">
        <f>+L24+L33+L36</f>
        <v>0</v>
      </c>
      <c r="M16" s="1764">
        <v>424600358</v>
      </c>
      <c r="O16" s="1752">
        <f t="shared" si="1"/>
        <v>1</v>
      </c>
    </row>
    <row r="17" spans="1:35" ht="15.6" x14ac:dyDescent="0.3">
      <c r="A17" s="1760">
        <v>10214</v>
      </c>
      <c r="B17" s="1761">
        <v>20</v>
      </c>
      <c r="C17" s="1761" t="s">
        <v>36</v>
      </c>
      <c r="D17" s="1758">
        <v>6324589</v>
      </c>
      <c r="E17" s="1758">
        <f>1067700+1023136</f>
        <v>2090836</v>
      </c>
      <c r="F17" s="1758">
        <f>+D17-E17</f>
        <v>4233753</v>
      </c>
      <c r="G17" s="1758"/>
      <c r="H17" s="1758"/>
      <c r="I17" s="1758"/>
      <c r="J17" s="1758">
        <v>4233753</v>
      </c>
      <c r="K17" s="1758">
        <f>+K25+K34+K37</f>
        <v>0</v>
      </c>
      <c r="L17" s="1758">
        <f>+L25+L34+L37</f>
        <v>0</v>
      </c>
      <c r="M17" s="1764">
        <v>4233753</v>
      </c>
      <c r="O17" s="1752">
        <f t="shared" si="1"/>
        <v>1</v>
      </c>
      <c r="AI17" s="1724"/>
    </row>
    <row r="18" spans="1:35" ht="15.6" x14ac:dyDescent="0.3">
      <c r="A18" s="1760">
        <v>2</v>
      </c>
      <c r="B18" s="1761"/>
      <c r="C18" s="1761" t="s">
        <v>48</v>
      </c>
      <c r="D18" s="1762">
        <f>+D19</f>
        <v>36435455.549999997</v>
      </c>
      <c r="E18" s="1758">
        <f>+E19</f>
        <v>4953669.55</v>
      </c>
      <c r="F18" s="1765">
        <f t="shared" si="0"/>
        <v>31481785.999999996</v>
      </c>
      <c r="G18" s="1763"/>
      <c r="H18" s="1762"/>
      <c r="I18" s="1762"/>
      <c r="J18" s="1758">
        <f>+J19</f>
        <v>31481786</v>
      </c>
      <c r="K18" s="1758"/>
      <c r="L18" s="1758"/>
      <c r="M18" s="1764">
        <f>+M19</f>
        <v>31481786</v>
      </c>
      <c r="O18" s="1752">
        <f t="shared" si="1"/>
        <v>1.0000000000000002</v>
      </c>
    </row>
    <row r="19" spans="1:35" ht="15.6" x14ac:dyDescent="0.3">
      <c r="A19" s="1760">
        <v>20</v>
      </c>
      <c r="B19" s="1761"/>
      <c r="C19" s="1761" t="s">
        <v>48</v>
      </c>
      <c r="D19" s="1762">
        <f>+D20</f>
        <v>36435455.549999997</v>
      </c>
      <c r="E19" s="1758">
        <f>+E20</f>
        <v>4953669.55</v>
      </c>
      <c r="F19" s="1765">
        <f t="shared" si="0"/>
        <v>31481785.999999996</v>
      </c>
      <c r="G19" s="1763"/>
      <c r="H19" s="1762"/>
      <c r="I19" s="1762"/>
      <c r="J19" s="1758">
        <f>+J20</f>
        <v>31481786</v>
      </c>
      <c r="K19" s="1758"/>
      <c r="L19" s="1758"/>
      <c r="M19" s="1764">
        <f>+M20</f>
        <v>31481786</v>
      </c>
      <c r="O19" s="1752">
        <f t="shared" si="1"/>
        <v>1.0000000000000002</v>
      </c>
    </row>
    <row r="20" spans="1:35" ht="15.6" x14ac:dyDescent="0.3">
      <c r="A20" s="1760">
        <v>204</v>
      </c>
      <c r="B20" s="1761"/>
      <c r="C20" s="1761" t="s">
        <v>49</v>
      </c>
      <c r="D20" s="1762">
        <f>+D23+D25+D27+D37+D40+D21</f>
        <v>36435455.549999997</v>
      </c>
      <c r="E20" s="1758">
        <f>+E23+E25+E27+E37+E40+E21</f>
        <v>4953669.55</v>
      </c>
      <c r="F20" s="1765">
        <f t="shared" si="0"/>
        <v>31481785.999999996</v>
      </c>
      <c r="G20" s="1763"/>
      <c r="H20" s="1762"/>
      <c r="I20" s="1762"/>
      <c r="J20" s="1758">
        <f>+J23+J25+J27+J37+J40+J21</f>
        <v>31481786</v>
      </c>
      <c r="K20" s="1762">
        <f>+K23+K25+K27+K37+K40</f>
        <v>0</v>
      </c>
      <c r="L20" s="1762">
        <f>+L23+L25+L27+L37+L40</f>
        <v>0</v>
      </c>
      <c r="M20" s="1764">
        <f>+M23+M25+M27+M37+M40+M21</f>
        <v>31481786</v>
      </c>
      <c r="O20" s="1752">
        <f t="shared" si="1"/>
        <v>1.0000000000000002</v>
      </c>
    </row>
    <row r="21" spans="1:35" ht="15.6" x14ac:dyDescent="0.3">
      <c r="A21" s="1760">
        <v>2045</v>
      </c>
      <c r="B21" s="1761"/>
      <c r="C21" s="1761" t="s">
        <v>52</v>
      </c>
      <c r="D21" s="1762">
        <f>+D22</f>
        <v>5</v>
      </c>
      <c r="E21" s="1758">
        <f>+E22</f>
        <v>0</v>
      </c>
      <c r="F21" s="1765">
        <f t="shared" si="0"/>
        <v>5</v>
      </c>
      <c r="G21" s="1763"/>
      <c r="H21" s="1762"/>
      <c r="I21" s="1762"/>
      <c r="J21" s="1758">
        <f>+J22</f>
        <v>5</v>
      </c>
      <c r="K21" s="1758"/>
      <c r="L21" s="1758"/>
      <c r="M21" s="1764">
        <f>+M22</f>
        <v>5</v>
      </c>
      <c r="O21" s="1752"/>
    </row>
    <row r="22" spans="1:35" ht="31.2" x14ac:dyDescent="0.3">
      <c r="A22" s="1760">
        <v>20456</v>
      </c>
      <c r="B22" s="1761">
        <v>20</v>
      </c>
      <c r="C22" s="1766" t="s">
        <v>148</v>
      </c>
      <c r="D22" s="1762">
        <v>5</v>
      </c>
      <c r="E22" s="1758">
        <v>0</v>
      </c>
      <c r="F22" s="1762">
        <f t="shared" si="0"/>
        <v>5</v>
      </c>
      <c r="G22" s="1763"/>
      <c r="H22" s="1762"/>
      <c r="I22" s="1762"/>
      <c r="J22" s="1758">
        <v>5</v>
      </c>
      <c r="K22" s="1758"/>
      <c r="L22" s="1758"/>
      <c r="M22" s="1764">
        <v>5</v>
      </c>
      <c r="O22" s="1752"/>
    </row>
    <row r="23" spans="1:35" ht="15.6" x14ac:dyDescent="0.3">
      <c r="A23" s="1760">
        <v>2046</v>
      </c>
      <c r="B23" s="1761"/>
      <c r="C23" s="1761" t="s">
        <v>58</v>
      </c>
      <c r="D23" s="1762">
        <f>+D24</f>
        <v>5734721</v>
      </c>
      <c r="E23" s="1758">
        <f>+E24</f>
        <v>393300</v>
      </c>
      <c r="F23" s="1765">
        <f t="shared" si="0"/>
        <v>5341421</v>
      </c>
      <c r="G23" s="1763"/>
      <c r="H23" s="1762"/>
      <c r="I23" s="1762"/>
      <c r="J23" s="1758">
        <f>+J24</f>
        <v>5341421</v>
      </c>
      <c r="K23" s="1758"/>
      <c r="L23" s="1758"/>
      <c r="M23" s="1764">
        <f>+M24</f>
        <v>5341421</v>
      </c>
      <c r="O23" s="1752"/>
    </row>
    <row r="24" spans="1:35" ht="15.6" x14ac:dyDescent="0.3">
      <c r="A24" s="1760">
        <v>20462</v>
      </c>
      <c r="B24" s="1761">
        <v>20</v>
      </c>
      <c r="C24" s="1761" t="s">
        <v>59</v>
      </c>
      <c r="D24" s="1762">
        <v>5734721</v>
      </c>
      <c r="E24" s="1758">
        <v>393300</v>
      </c>
      <c r="F24" s="1762">
        <f t="shared" si="0"/>
        <v>5341421</v>
      </c>
      <c r="G24" s="1763"/>
      <c r="H24" s="1762"/>
      <c r="I24" s="1762"/>
      <c r="J24" s="1758">
        <v>5341421</v>
      </c>
      <c r="K24" s="1758"/>
      <c r="L24" s="1758"/>
      <c r="M24" s="1764">
        <v>5341421</v>
      </c>
      <c r="O24" s="1752"/>
    </row>
    <row r="25" spans="1:35" ht="15.6" x14ac:dyDescent="0.3">
      <c r="A25" s="1760">
        <v>2047</v>
      </c>
      <c r="B25" s="1761"/>
      <c r="C25" s="1761" t="s">
        <v>61</v>
      </c>
      <c r="D25" s="1762">
        <f>+D26</f>
        <v>6795</v>
      </c>
      <c r="E25" s="1758">
        <f>+E26</f>
        <v>6795</v>
      </c>
      <c r="F25" s="1765">
        <f t="shared" si="0"/>
        <v>0</v>
      </c>
      <c r="G25" s="1763"/>
      <c r="H25" s="1762"/>
      <c r="I25" s="1762"/>
      <c r="J25" s="1758">
        <f>+J26</f>
        <v>0</v>
      </c>
      <c r="K25" s="1758"/>
      <c r="L25" s="1758"/>
      <c r="M25" s="1764">
        <f>+M26</f>
        <v>0</v>
      </c>
      <c r="O25" s="1752"/>
    </row>
    <row r="26" spans="1:35" ht="15.6" x14ac:dyDescent="0.3">
      <c r="A26" s="1760">
        <v>20476</v>
      </c>
      <c r="B26" s="1761">
        <v>20</v>
      </c>
      <c r="C26" s="1761" t="s">
        <v>62</v>
      </c>
      <c r="D26" s="1762">
        <v>6795</v>
      </c>
      <c r="E26" s="1758">
        <v>6795</v>
      </c>
      <c r="F26" s="1762">
        <f>+D26-E26</f>
        <v>0</v>
      </c>
      <c r="G26" s="1763"/>
      <c r="H26" s="1762"/>
      <c r="I26" s="1762"/>
      <c r="J26" s="1758">
        <v>0</v>
      </c>
      <c r="K26" s="1758"/>
      <c r="L26" s="1758"/>
      <c r="M26" s="1764">
        <v>0</v>
      </c>
      <c r="O26" s="1752"/>
    </row>
    <row r="27" spans="1:35" ht="15.6" x14ac:dyDescent="0.3">
      <c r="A27" s="1760">
        <v>2048</v>
      </c>
      <c r="B27" s="1761"/>
      <c r="C27" s="1761" t="s">
        <v>63</v>
      </c>
      <c r="D27" s="1762">
        <f>+D28+D29</f>
        <v>4595185</v>
      </c>
      <c r="E27" s="1758">
        <f>+E29</f>
        <v>0</v>
      </c>
      <c r="F27" s="1765">
        <f t="shared" si="0"/>
        <v>4595185</v>
      </c>
      <c r="G27" s="1763"/>
      <c r="H27" s="1762"/>
      <c r="I27" s="1762"/>
      <c r="J27" s="1758">
        <f>+J28+J29</f>
        <v>4595185</v>
      </c>
      <c r="K27" s="1758">
        <v>0</v>
      </c>
      <c r="L27" s="1758">
        <v>0</v>
      </c>
      <c r="M27" s="1764">
        <f>+M28+M29</f>
        <v>4595185</v>
      </c>
      <c r="O27" s="1752">
        <f t="shared" si="1"/>
        <v>1</v>
      </c>
    </row>
    <row r="28" spans="1:35" ht="15.6" x14ac:dyDescent="0.3">
      <c r="A28" s="1760">
        <v>20481</v>
      </c>
      <c r="B28" s="1761">
        <v>20</v>
      </c>
      <c r="C28" s="1761" t="s">
        <v>152</v>
      </c>
      <c r="D28" s="1762">
        <v>747770</v>
      </c>
      <c r="E28" s="1758">
        <f>+E29</f>
        <v>0</v>
      </c>
      <c r="F28" s="1762">
        <f>+D28-E28</f>
        <v>747770</v>
      </c>
      <c r="G28" s="1767"/>
      <c r="H28" s="1767"/>
      <c r="I28" s="1767"/>
      <c r="J28" s="1758">
        <v>747770</v>
      </c>
      <c r="K28" s="1758"/>
      <c r="L28" s="1758"/>
      <c r="M28" s="1764">
        <v>747770</v>
      </c>
      <c r="O28" s="1752"/>
    </row>
    <row r="29" spans="1:35" ht="15.6" x14ac:dyDescent="0.3">
      <c r="A29" s="1760">
        <v>20486</v>
      </c>
      <c r="B29" s="1761">
        <v>20</v>
      </c>
      <c r="C29" s="1761" t="s">
        <v>214</v>
      </c>
      <c r="D29" s="1762">
        <v>3847415</v>
      </c>
      <c r="E29" s="1758">
        <f>+E30</f>
        <v>0</v>
      </c>
      <c r="F29" s="1762">
        <f>+D29-E29</f>
        <v>3847415</v>
      </c>
      <c r="G29" s="1767"/>
      <c r="H29" s="1767"/>
      <c r="I29" s="1767"/>
      <c r="J29" s="1758">
        <v>3847415</v>
      </c>
      <c r="K29" s="1758"/>
      <c r="L29" s="1758"/>
      <c r="M29" s="1764">
        <v>3847415</v>
      </c>
      <c r="O29" s="1752">
        <f t="shared" si="1"/>
        <v>1</v>
      </c>
    </row>
    <row r="30" spans="1:35" ht="15.6" hidden="1" x14ac:dyDescent="0.3">
      <c r="A30" s="1760">
        <v>2048</v>
      </c>
      <c r="B30" s="1761">
        <v>20</v>
      </c>
      <c r="C30" s="1761" t="s">
        <v>63</v>
      </c>
      <c r="D30" s="1762">
        <v>6795</v>
      </c>
      <c r="E30" s="1758">
        <v>0</v>
      </c>
      <c r="F30" s="1762">
        <f>+D30-E30</f>
        <v>6795</v>
      </c>
      <c r="G30" s="1763"/>
      <c r="H30" s="1762"/>
      <c r="I30" s="1762"/>
      <c r="J30" s="1758">
        <f>+J35+J44+J46</f>
        <v>230294609.75999999</v>
      </c>
      <c r="K30" s="1758"/>
      <c r="L30" s="1758"/>
      <c r="M30" s="1764">
        <f>+M35+M44+M46</f>
        <v>230294609.75999999</v>
      </c>
      <c r="O30" s="1752">
        <f t="shared" si="1"/>
        <v>33891.774799116996</v>
      </c>
    </row>
    <row r="31" spans="1:35" ht="15.6" hidden="1" x14ac:dyDescent="0.3">
      <c r="A31" s="1760">
        <v>20482</v>
      </c>
      <c r="B31" s="1761">
        <v>20</v>
      </c>
      <c r="C31" s="1761" t="s">
        <v>153</v>
      </c>
      <c r="D31" s="1762">
        <v>0</v>
      </c>
      <c r="E31" s="1758">
        <v>0</v>
      </c>
      <c r="F31" s="1762">
        <f t="shared" si="0"/>
        <v>0</v>
      </c>
      <c r="G31" s="1763"/>
      <c r="H31" s="1763"/>
      <c r="I31" s="1762"/>
      <c r="J31" s="1758">
        <v>0</v>
      </c>
      <c r="K31" s="1758">
        <v>0</v>
      </c>
      <c r="L31" s="1758">
        <v>0</v>
      </c>
      <c r="M31" s="1764">
        <v>0</v>
      </c>
      <c r="O31" s="1752" t="e">
        <f t="shared" si="1"/>
        <v>#DIV/0!</v>
      </c>
    </row>
    <row r="32" spans="1:35" ht="15.6" hidden="1" x14ac:dyDescent="0.3">
      <c r="A32" s="1760">
        <v>20486</v>
      </c>
      <c r="B32" s="1761">
        <v>20</v>
      </c>
      <c r="C32" s="1761" t="s">
        <v>214</v>
      </c>
      <c r="D32" s="1762">
        <v>0</v>
      </c>
      <c r="E32" s="1758">
        <v>0</v>
      </c>
      <c r="F32" s="1762">
        <f t="shared" si="0"/>
        <v>0</v>
      </c>
      <c r="G32" s="1763"/>
      <c r="H32" s="1763"/>
      <c r="I32" s="1762"/>
      <c r="J32" s="1758">
        <v>0</v>
      </c>
      <c r="K32" s="1758">
        <v>0</v>
      </c>
      <c r="L32" s="1758">
        <v>0</v>
      </c>
      <c r="M32" s="1764">
        <v>0</v>
      </c>
      <c r="O32" s="1752" t="e">
        <f t="shared" si="1"/>
        <v>#DIV/0!</v>
      </c>
    </row>
    <row r="33" spans="1:15" ht="15.6" hidden="1" x14ac:dyDescent="0.3">
      <c r="A33" s="1760">
        <v>2049</v>
      </c>
      <c r="B33" s="1761">
        <v>20</v>
      </c>
      <c r="C33" s="1766" t="s">
        <v>65</v>
      </c>
      <c r="D33" s="1762">
        <v>0</v>
      </c>
      <c r="E33" s="1758">
        <v>0</v>
      </c>
      <c r="F33" s="1762">
        <f t="shared" si="0"/>
        <v>0</v>
      </c>
      <c r="G33" s="1763"/>
      <c r="H33" s="1763"/>
      <c r="I33" s="1762"/>
      <c r="J33" s="1758">
        <v>0</v>
      </c>
      <c r="K33" s="1758">
        <v>0</v>
      </c>
      <c r="L33" s="1758">
        <v>0</v>
      </c>
      <c r="M33" s="1764">
        <v>0</v>
      </c>
      <c r="O33" s="1752" t="e">
        <f t="shared" si="1"/>
        <v>#DIV/0!</v>
      </c>
    </row>
    <row r="34" spans="1:15" ht="15.6" hidden="1" x14ac:dyDescent="0.3">
      <c r="A34" s="1760">
        <v>204911</v>
      </c>
      <c r="B34" s="1761">
        <v>20</v>
      </c>
      <c r="C34" s="1766" t="s">
        <v>156</v>
      </c>
      <c r="D34" s="1762">
        <v>0</v>
      </c>
      <c r="E34" s="1758">
        <v>0</v>
      </c>
      <c r="F34" s="1762">
        <f t="shared" si="0"/>
        <v>0</v>
      </c>
      <c r="G34" s="1763"/>
      <c r="H34" s="1763"/>
      <c r="I34" s="1762"/>
      <c r="J34" s="1758">
        <v>0</v>
      </c>
      <c r="K34" s="1758">
        <v>0</v>
      </c>
      <c r="L34" s="1758">
        <v>0</v>
      </c>
      <c r="M34" s="1764">
        <v>0</v>
      </c>
      <c r="O34" s="1752" t="e">
        <f t="shared" si="1"/>
        <v>#DIV/0!</v>
      </c>
    </row>
    <row r="35" spans="1:15" ht="15.6" hidden="1" x14ac:dyDescent="0.3">
      <c r="A35" s="1760">
        <v>20410</v>
      </c>
      <c r="B35" s="1761">
        <v>20</v>
      </c>
      <c r="C35" s="1766" t="s">
        <v>158</v>
      </c>
      <c r="D35" s="1762">
        <v>0</v>
      </c>
      <c r="E35" s="1758">
        <v>0</v>
      </c>
      <c r="F35" s="1762">
        <f t="shared" si="0"/>
        <v>0</v>
      </c>
      <c r="G35" s="1763"/>
      <c r="H35" s="1763"/>
      <c r="I35" s="1762"/>
      <c r="J35" s="1758">
        <v>0</v>
      </c>
      <c r="K35" s="1758">
        <v>0</v>
      </c>
      <c r="L35" s="1758">
        <v>0</v>
      </c>
      <c r="M35" s="1764">
        <v>0</v>
      </c>
      <c r="O35" s="1752" t="e">
        <f t="shared" si="1"/>
        <v>#DIV/0!</v>
      </c>
    </row>
    <row r="36" spans="1:15" ht="15.6" hidden="1" x14ac:dyDescent="0.3">
      <c r="A36" s="1760">
        <v>204102</v>
      </c>
      <c r="B36" s="1761">
        <v>20</v>
      </c>
      <c r="C36" s="1766" t="s">
        <v>159</v>
      </c>
      <c r="D36" s="1762">
        <v>0</v>
      </c>
      <c r="E36" s="1758">
        <v>0</v>
      </c>
      <c r="F36" s="1762">
        <f t="shared" si="0"/>
        <v>0</v>
      </c>
      <c r="G36" s="1763"/>
      <c r="H36" s="1763"/>
      <c r="I36" s="1762"/>
      <c r="J36" s="1758">
        <v>0</v>
      </c>
      <c r="K36" s="1758">
        <v>0</v>
      </c>
      <c r="L36" s="1758">
        <v>0</v>
      </c>
      <c r="M36" s="1764">
        <v>0</v>
      </c>
      <c r="O36" s="1752" t="e">
        <f t="shared" si="1"/>
        <v>#DIV/0!</v>
      </c>
    </row>
    <row r="37" spans="1:15" ht="15.6" x14ac:dyDescent="0.3">
      <c r="A37" s="1760">
        <v>20411</v>
      </c>
      <c r="B37" s="1761"/>
      <c r="C37" s="1766" t="s">
        <v>160</v>
      </c>
      <c r="D37" s="1763">
        <f>+D39</f>
        <v>4553485</v>
      </c>
      <c r="E37" s="1758">
        <f>+E39</f>
        <v>4553485</v>
      </c>
      <c r="F37" s="1762">
        <f>+D37-E37</f>
        <v>0</v>
      </c>
      <c r="G37" s="1763"/>
      <c r="H37" s="1763"/>
      <c r="I37" s="1762"/>
      <c r="J37" s="1758">
        <f>+J39</f>
        <v>0</v>
      </c>
      <c r="K37" s="1758">
        <v>0</v>
      </c>
      <c r="L37" s="1758">
        <v>0</v>
      </c>
      <c r="M37" s="1764">
        <f>+M39</f>
        <v>0</v>
      </c>
      <c r="O37" s="1752" t="e">
        <f t="shared" si="1"/>
        <v>#DIV/0!</v>
      </c>
    </row>
    <row r="38" spans="1:15" ht="15.6" hidden="1" x14ac:dyDescent="0.3">
      <c r="A38" s="1760">
        <v>204111</v>
      </c>
      <c r="B38" s="1761">
        <v>20</v>
      </c>
      <c r="C38" s="1766" t="s">
        <v>161</v>
      </c>
      <c r="D38" s="1763">
        <v>0</v>
      </c>
      <c r="E38" s="1758">
        <v>0</v>
      </c>
      <c r="F38" s="1762">
        <f t="shared" si="0"/>
        <v>0</v>
      </c>
      <c r="G38" s="1763"/>
      <c r="H38" s="1763"/>
      <c r="I38" s="1762"/>
      <c r="J38" s="1758">
        <v>0</v>
      </c>
      <c r="K38" s="1758">
        <v>0</v>
      </c>
      <c r="L38" s="1758">
        <v>0</v>
      </c>
      <c r="M38" s="1764">
        <v>0</v>
      </c>
      <c r="O38" s="1752" t="e">
        <f t="shared" si="1"/>
        <v>#DIV/0!</v>
      </c>
    </row>
    <row r="39" spans="1:15" ht="15.6" x14ac:dyDescent="0.3">
      <c r="A39" s="1760">
        <v>204111</v>
      </c>
      <c r="B39" s="1761">
        <v>20</v>
      </c>
      <c r="C39" s="1766" t="s">
        <v>161</v>
      </c>
      <c r="D39" s="1763">
        <v>4553485</v>
      </c>
      <c r="E39" s="1758">
        <v>4553485</v>
      </c>
      <c r="F39" s="1762">
        <f t="shared" si="0"/>
        <v>0</v>
      </c>
      <c r="G39" s="1763"/>
      <c r="H39" s="1763"/>
      <c r="I39" s="1762"/>
      <c r="J39" s="1758">
        <v>0</v>
      </c>
      <c r="K39" s="1758"/>
      <c r="L39" s="1758"/>
      <c r="M39" s="1764">
        <v>0</v>
      </c>
      <c r="O39" s="1752" t="e">
        <f t="shared" si="1"/>
        <v>#DIV/0!</v>
      </c>
    </row>
    <row r="40" spans="1:15" ht="15.6" x14ac:dyDescent="0.3">
      <c r="A40" s="1760">
        <v>20441</v>
      </c>
      <c r="B40" s="1761"/>
      <c r="C40" s="1766" t="s">
        <v>70</v>
      </c>
      <c r="D40" s="1763">
        <f>+D41</f>
        <v>21545264.550000001</v>
      </c>
      <c r="E40" s="1758">
        <f>+E41</f>
        <v>89.55</v>
      </c>
      <c r="F40" s="1762">
        <f>+D40-E40</f>
        <v>21545175</v>
      </c>
      <c r="G40" s="1763"/>
      <c r="H40" s="1763"/>
      <c r="I40" s="1762"/>
      <c r="J40" s="1758">
        <f>+J41</f>
        <v>21545175</v>
      </c>
      <c r="K40" s="1758">
        <v>0</v>
      </c>
      <c r="L40" s="1758">
        <v>0</v>
      </c>
      <c r="M40" s="1764">
        <f>+M41</f>
        <v>21545175</v>
      </c>
      <c r="O40" s="1752">
        <f t="shared" si="1"/>
        <v>1</v>
      </c>
    </row>
    <row r="41" spans="1:15" ht="15.6" x14ac:dyDescent="0.3">
      <c r="A41" s="1760">
        <v>2044113</v>
      </c>
      <c r="B41" s="1761">
        <v>20</v>
      </c>
      <c r="C41" s="1766" t="s">
        <v>70</v>
      </c>
      <c r="D41" s="1763">
        <v>21545264.550000001</v>
      </c>
      <c r="E41" s="1758">
        <v>89.55</v>
      </c>
      <c r="F41" s="1762">
        <f t="shared" si="0"/>
        <v>21545175</v>
      </c>
      <c r="G41" s="1763"/>
      <c r="H41" s="1763"/>
      <c r="I41" s="1762"/>
      <c r="J41" s="1758">
        <v>21545175</v>
      </c>
      <c r="K41" s="1758"/>
      <c r="L41" s="1758"/>
      <c r="M41" s="1764">
        <v>21545175</v>
      </c>
      <c r="O41" s="1752">
        <f t="shared" si="1"/>
        <v>1</v>
      </c>
    </row>
    <row r="42" spans="1:15" ht="15.6" hidden="1" x14ac:dyDescent="0.3">
      <c r="A42" s="1760">
        <v>204215</v>
      </c>
      <c r="B42" s="1761">
        <v>20</v>
      </c>
      <c r="C42" s="1766" t="s">
        <v>165</v>
      </c>
      <c r="D42" s="1763">
        <v>0</v>
      </c>
      <c r="E42" s="1758">
        <v>0</v>
      </c>
      <c r="F42" s="1762">
        <f t="shared" si="0"/>
        <v>0</v>
      </c>
      <c r="G42" s="1763"/>
      <c r="H42" s="1763"/>
      <c r="I42" s="1762"/>
      <c r="J42" s="1758">
        <v>0</v>
      </c>
      <c r="K42" s="1758">
        <v>0</v>
      </c>
      <c r="L42" s="1758">
        <v>0</v>
      </c>
      <c r="M42" s="1764">
        <v>0</v>
      </c>
      <c r="O42" s="1752" t="e">
        <f t="shared" si="1"/>
        <v>#DIV/0!</v>
      </c>
    </row>
    <row r="43" spans="1:15" ht="15.6" x14ac:dyDescent="0.3">
      <c r="A43" s="1760">
        <v>3</v>
      </c>
      <c r="B43" s="1761"/>
      <c r="C43" s="1766" t="s">
        <v>71</v>
      </c>
      <c r="D43" s="1763">
        <f>+D44</f>
        <v>349858420</v>
      </c>
      <c r="E43" s="1758">
        <f>+E44</f>
        <v>119563810.23999999</v>
      </c>
      <c r="F43" s="1763">
        <f t="shared" si="0"/>
        <v>230294609.75999999</v>
      </c>
      <c r="G43" s="1763"/>
      <c r="H43" s="1763"/>
      <c r="I43" s="1762"/>
      <c r="J43" s="1758">
        <f>+J44</f>
        <v>230294609.75999999</v>
      </c>
      <c r="K43" s="1758">
        <v>0</v>
      </c>
      <c r="L43" s="1758">
        <v>0</v>
      </c>
      <c r="M43" s="1764">
        <f>+M44</f>
        <v>230294609.75999999</v>
      </c>
      <c r="O43" s="1752">
        <f t="shared" si="1"/>
        <v>1</v>
      </c>
    </row>
    <row r="44" spans="1:15" ht="15.6" x14ac:dyDescent="0.3">
      <c r="A44" s="1760">
        <v>36</v>
      </c>
      <c r="B44" s="1761"/>
      <c r="C44" s="1766" t="s">
        <v>72</v>
      </c>
      <c r="D44" s="1763">
        <f>+D45</f>
        <v>349858420</v>
      </c>
      <c r="E44" s="1758">
        <f>+E45</f>
        <v>119563810.23999999</v>
      </c>
      <c r="F44" s="1762">
        <f t="shared" si="0"/>
        <v>230294609.75999999</v>
      </c>
      <c r="G44" s="1763"/>
      <c r="H44" s="1763"/>
      <c r="I44" s="1762"/>
      <c r="J44" s="1758">
        <f>+J45</f>
        <v>230294609.75999999</v>
      </c>
      <c r="K44" s="1758">
        <v>0</v>
      </c>
      <c r="L44" s="1758">
        <v>0</v>
      </c>
      <c r="M44" s="1764">
        <f>+M45</f>
        <v>230294609.75999999</v>
      </c>
      <c r="O44" s="1752">
        <f t="shared" si="1"/>
        <v>1</v>
      </c>
    </row>
    <row r="45" spans="1:15" ht="15.6" x14ac:dyDescent="0.3">
      <c r="A45" s="1760">
        <v>361</v>
      </c>
      <c r="B45" s="1761"/>
      <c r="C45" s="1766" t="s">
        <v>73</v>
      </c>
      <c r="D45" s="1763">
        <f>+D46+D47</f>
        <v>349858420</v>
      </c>
      <c r="E45" s="1758">
        <f>+E46+E47</f>
        <v>119563810.23999999</v>
      </c>
      <c r="F45" s="1762">
        <f t="shared" si="0"/>
        <v>230294609.75999999</v>
      </c>
      <c r="G45" s="1763"/>
      <c r="H45" s="1763"/>
      <c r="I45" s="1762"/>
      <c r="J45" s="1758">
        <f>+J46+J47</f>
        <v>230294609.75999999</v>
      </c>
      <c r="K45" s="1758">
        <v>0</v>
      </c>
      <c r="L45" s="1758">
        <v>0</v>
      </c>
      <c r="M45" s="1764">
        <f>+M46+M47</f>
        <v>230294609.75999999</v>
      </c>
      <c r="O45" s="1752">
        <f t="shared" si="1"/>
        <v>1</v>
      </c>
    </row>
    <row r="46" spans="1:15" ht="15.6" x14ac:dyDescent="0.3">
      <c r="A46" s="1760">
        <v>36112</v>
      </c>
      <c r="B46" s="1761">
        <v>10</v>
      </c>
      <c r="C46" s="1766" t="s">
        <v>170</v>
      </c>
      <c r="D46" s="1763">
        <v>1294836</v>
      </c>
      <c r="E46" s="1758">
        <v>1294836</v>
      </c>
      <c r="F46" s="1762">
        <f t="shared" si="0"/>
        <v>0</v>
      </c>
      <c r="G46" s="1763"/>
      <c r="H46" s="1763"/>
      <c r="I46" s="1762"/>
      <c r="J46" s="1758">
        <v>0</v>
      </c>
      <c r="K46" s="1758"/>
      <c r="L46" s="1758"/>
      <c r="M46" s="1764">
        <v>0</v>
      </c>
      <c r="O46" s="1752" t="e">
        <f t="shared" si="1"/>
        <v>#DIV/0!</v>
      </c>
    </row>
    <row r="47" spans="1:15" ht="33.75" customHeight="1" thickBot="1" x14ac:dyDescent="0.35">
      <c r="A47" s="1760">
        <v>36112</v>
      </c>
      <c r="B47" s="1761">
        <v>20</v>
      </c>
      <c r="C47" s="1766" t="s">
        <v>170</v>
      </c>
      <c r="D47" s="1763">
        <v>348563584</v>
      </c>
      <c r="E47" s="1758">
        <v>118268974.23999999</v>
      </c>
      <c r="F47" s="1762">
        <f t="shared" si="0"/>
        <v>230294609.75999999</v>
      </c>
      <c r="G47" s="1763"/>
      <c r="H47" s="1763"/>
      <c r="I47" s="1762"/>
      <c r="J47" s="1758">
        <v>230294609.75999999</v>
      </c>
      <c r="K47" s="1758"/>
      <c r="L47" s="1758"/>
      <c r="M47" s="1764">
        <v>230294609.75999999</v>
      </c>
      <c r="O47" s="1752"/>
    </row>
    <row r="48" spans="1:15" ht="16.2" thickBot="1" x14ac:dyDescent="0.35">
      <c r="A48" s="1768" t="s">
        <v>75</v>
      </c>
      <c r="B48" s="1769"/>
      <c r="C48" s="1770" t="s">
        <v>76</v>
      </c>
      <c r="D48" s="1771">
        <f>+D49+D68+D71+D76</f>
        <v>11880326999.389999</v>
      </c>
      <c r="E48" s="1772">
        <f>+E49+E68+E71+E76</f>
        <v>1071871612</v>
      </c>
      <c r="F48" s="1771">
        <f>+D48-E48</f>
        <v>10808455387.389999</v>
      </c>
      <c r="G48" s="1771"/>
      <c r="H48" s="1771"/>
      <c r="I48" s="1773"/>
      <c r="J48" s="1772">
        <f>+J49+J68+J71+J76</f>
        <v>10606662202.389999</v>
      </c>
      <c r="K48" s="1772">
        <f>+K49+K68+K71+K76</f>
        <v>0</v>
      </c>
      <c r="L48" s="1772">
        <f>+L49+L68+L71+L76</f>
        <v>0</v>
      </c>
      <c r="M48" s="1774">
        <f>+M49+M68+M71+M76</f>
        <v>10606662202.389999</v>
      </c>
      <c r="O48" s="1752">
        <f t="shared" ref="O48:O54" si="2">+M48/F48</f>
        <v>0.98133006264378642</v>
      </c>
    </row>
    <row r="49" spans="1:15" ht="34.5" customHeight="1" x14ac:dyDescent="0.3">
      <c r="A49" s="1775">
        <v>113</v>
      </c>
      <c r="B49" s="1776"/>
      <c r="C49" s="1777" t="s">
        <v>77</v>
      </c>
      <c r="D49" s="1778">
        <f>+D53+D55</f>
        <v>747261599</v>
      </c>
      <c r="E49" s="1779">
        <f>+E53+E55</f>
        <v>29026830</v>
      </c>
      <c r="F49" s="1780">
        <f>+D49-E49</f>
        <v>718234769</v>
      </c>
      <c r="G49" s="1778"/>
      <c r="H49" s="1778"/>
      <c r="I49" s="1780"/>
      <c r="J49" s="1779">
        <f>+J53+J55</f>
        <v>718234769</v>
      </c>
      <c r="K49" s="1779">
        <v>0</v>
      </c>
      <c r="L49" s="1779">
        <v>0</v>
      </c>
      <c r="M49" s="1781">
        <f>+M53+M55</f>
        <v>718234769</v>
      </c>
      <c r="O49" s="1752">
        <f t="shared" si="2"/>
        <v>1</v>
      </c>
    </row>
    <row r="50" spans="1:15" ht="15" hidden="1" customHeight="1" x14ac:dyDescent="0.3">
      <c r="A50" s="1760">
        <v>113601</v>
      </c>
      <c r="B50" s="1761">
        <v>11</v>
      </c>
      <c r="C50" s="1766" t="s">
        <v>85</v>
      </c>
      <c r="D50" s="1763">
        <v>0</v>
      </c>
      <c r="E50" s="1758">
        <v>0</v>
      </c>
      <c r="F50" s="1762">
        <f>+D50-E50</f>
        <v>0</v>
      </c>
      <c r="G50" s="1763"/>
      <c r="H50" s="1763"/>
      <c r="I50" s="1762"/>
      <c r="J50" s="1758">
        <v>0</v>
      </c>
      <c r="K50" s="1758">
        <v>0</v>
      </c>
      <c r="L50" s="1758">
        <v>0</v>
      </c>
      <c r="M50" s="1764">
        <v>0</v>
      </c>
      <c r="O50" s="1752" t="e">
        <f t="shared" si="2"/>
        <v>#DIV/0!</v>
      </c>
    </row>
    <row r="51" spans="1:15" ht="15" hidden="1" customHeight="1" x14ac:dyDescent="0.3">
      <c r="A51" s="1760">
        <v>113601</v>
      </c>
      <c r="B51" s="1761">
        <v>21</v>
      </c>
      <c r="C51" s="1766" t="s">
        <v>85</v>
      </c>
      <c r="D51" s="1763">
        <v>0</v>
      </c>
      <c r="E51" s="1758"/>
      <c r="F51" s="1762"/>
      <c r="G51" s="1763"/>
      <c r="H51" s="1763"/>
      <c r="I51" s="1762"/>
      <c r="J51" s="1758">
        <v>0</v>
      </c>
      <c r="K51" s="1758"/>
      <c r="L51" s="1758"/>
      <c r="M51" s="1764">
        <v>0</v>
      </c>
      <c r="O51" s="1752" t="e">
        <f t="shared" si="2"/>
        <v>#DIV/0!</v>
      </c>
    </row>
    <row r="52" spans="1:15" ht="35.25" hidden="1" customHeight="1" x14ac:dyDescent="0.3">
      <c r="A52" s="1760">
        <v>1136016</v>
      </c>
      <c r="B52" s="1761">
        <v>10</v>
      </c>
      <c r="C52" s="1766" t="s">
        <v>215</v>
      </c>
      <c r="D52" s="1763">
        <v>0</v>
      </c>
      <c r="E52" s="1758">
        <v>0</v>
      </c>
      <c r="F52" s="1762">
        <f>+D52-E52</f>
        <v>0</v>
      </c>
      <c r="G52" s="1763"/>
      <c r="H52" s="1763"/>
      <c r="I52" s="1762"/>
      <c r="J52" s="1758">
        <v>0</v>
      </c>
      <c r="K52" s="1758">
        <v>0</v>
      </c>
      <c r="L52" s="1758">
        <v>0</v>
      </c>
      <c r="M52" s="1764">
        <v>0</v>
      </c>
      <c r="O52" s="1752" t="e">
        <f t="shared" si="2"/>
        <v>#DIV/0!</v>
      </c>
    </row>
    <row r="53" spans="1:15" ht="15" customHeight="1" x14ac:dyDescent="0.3">
      <c r="A53" s="1760">
        <v>113605</v>
      </c>
      <c r="B53" s="1761"/>
      <c r="C53" s="1766" t="s">
        <v>216</v>
      </c>
      <c r="D53" s="1763">
        <f>+D54</f>
        <v>722611599</v>
      </c>
      <c r="E53" s="1758">
        <f>+E54</f>
        <v>29026830</v>
      </c>
      <c r="F53" s="1762">
        <f>+D53-E53</f>
        <v>693584769</v>
      </c>
      <c r="G53" s="1763"/>
      <c r="H53" s="1763"/>
      <c r="I53" s="1762"/>
      <c r="J53" s="1758">
        <f>+J54</f>
        <v>693584769</v>
      </c>
      <c r="K53" s="1758">
        <v>0</v>
      </c>
      <c r="L53" s="1758">
        <v>0</v>
      </c>
      <c r="M53" s="1764">
        <f>+M54</f>
        <v>693584769</v>
      </c>
      <c r="O53" s="1752">
        <f t="shared" si="2"/>
        <v>1</v>
      </c>
    </row>
    <row r="54" spans="1:15" ht="45" customHeight="1" x14ac:dyDescent="0.3">
      <c r="A54" s="1760">
        <v>1136057</v>
      </c>
      <c r="B54" s="1761">
        <v>20</v>
      </c>
      <c r="C54" s="1766" t="s">
        <v>89</v>
      </c>
      <c r="D54" s="1763">
        <v>722611599</v>
      </c>
      <c r="E54" s="1758">
        <v>29026830</v>
      </c>
      <c r="F54" s="1762">
        <f>+D54-E54</f>
        <v>693584769</v>
      </c>
      <c r="G54" s="1763"/>
      <c r="H54" s="1763"/>
      <c r="I54" s="1762"/>
      <c r="J54" s="1758">
        <v>693584769</v>
      </c>
      <c r="K54" s="1758">
        <v>0</v>
      </c>
      <c r="L54" s="1758">
        <v>0</v>
      </c>
      <c r="M54" s="1764">
        <v>693584769</v>
      </c>
      <c r="O54" s="1752">
        <f t="shared" si="2"/>
        <v>1</v>
      </c>
    </row>
    <row r="55" spans="1:15" ht="33" customHeight="1" x14ac:dyDescent="0.3">
      <c r="A55" s="1760">
        <v>113607</v>
      </c>
      <c r="B55" s="1761"/>
      <c r="C55" s="1766" t="s">
        <v>90</v>
      </c>
      <c r="D55" s="1763">
        <f>+D56</f>
        <v>24650000</v>
      </c>
      <c r="E55" s="1758">
        <f>+E56</f>
        <v>0</v>
      </c>
      <c r="F55" s="1762">
        <f>+D55-E55</f>
        <v>24650000</v>
      </c>
      <c r="G55" s="1763"/>
      <c r="H55" s="1763"/>
      <c r="I55" s="1762"/>
      <c r="J55" s="1758">
        <f>+J56</f>
        <v>24650000</v>
      </c>
      <c r="K55" s="1758">
        <v>0</v>
      </c>
      <c r="L55" s="1758">
        <v>0</v>
      </c>
      <c r="M55" s="1764">
        <f>+M56</f>
        <v>24650000</v>
      </c>
      <c r="O55" s="1752"/>
    </row>
    <row r="56" spans="1:15" ht="45" customHeight="1" thickBot="1" x14ac:dyDescent="0.35">
      <c r="A56" s="1782">
        <v>1136071</v>
      </c>
      <c r="B56" s="1783">
        <v>20</v>
      </c>
      <c r="C56" s="1784" t="s">
        <v>91</v>
      </c>
      <c r="D56" s="1785">
        <v>24650000</v>
      </c>
      <c r="E56" s="1786">
        <v>0</v>
      </c>
      <c r="F56" s="1787">
        <f>+D56-E56</f>
        <v>24650000</v>
      </c>
      <c r="G56" s="1785"/>
      <c r="H56" s="1785"/>
      <c r="I56" s="1787"/>
      <c r="J56" s="1786">
        <v>24650000</v>
      </c>
      <c r="K56" s="1786">
        <v>0</v>
      </c>
      <c r="L56" s="1786">
        <v>0</v>
      </c>
      <c r="M56" s="1788">
        <v>24650000</v>
      </c>
      <c r="O56" s="1752"/>
    </row>
    <row r="57" spans="1:15" ht="22.5" customHeight="1" x14ac:dyDescent="0.3">
      <c r="A57" s="1789"/>
      <c r="B57" s="1790"/>
      <c r="C57" s="1791"/>
      <c r="D57" s="1792"/>
      <c r="E57" s="1793"/>
      <c r="F57" s="1794"/>
      <c r="G57" s="1792"/>
      <c r="H57" s="1792"/>
      <c r="I57" s="1794"/>
      <c r="J57" s="1794"/>
      <c r="K57" s="1794"/>
      <c r="L57" s="1794"/>
      <c r="M57" s="1794"/>
      <c r="O57" s="1752"/>
    </row>
    <row r="58" spans="1:15" ht="12.75" customHeight="1" thickBot="1" x14ac:dyDescent="0.35">
      <c r="A58" s="1795"/>
      <c r="C58" s="1796"/>
      <c r="D58" s="1797"/>
      <c r="E58" s="1798"/>
      <c r="F58" s="1799"/>
      <c r="G58" s="1797"/>
      <c r="H58" s="1797"/>
      <c r="I58" s="1799"/>
      <c r="J58" s="1799"/>
      <c r="K58" s="1799"/>
      <c r="L58" s="1799"/>
      <c r="M58" s="1799"/>
      <c r="O58" s="1752"/>
    </row>
    <row r="59" spans="1:15" x14ac:dyDescent="0.3">
      <c r="A59" s="2138" t="s">
        <v>1</v>
      </c>
      <c r="B59" s="2139"/>
      <c r="C59" s="2139"/>
      <c r="D59" s="2139"/>
      <c r="E59" s="2139"/>
      <c r="F59" s="2139"/>
      <c r="G59" s="2139"/>
      <c r="H59" s="2139"/>
      <c r="I59" s="2139"/>
      <c r="J59" s="2139"/>
      <c r="K59" s="2139"/>
      <c r="L59" s="2139"/>
      <c r="M59" s="2140"/>
    </row>
    <row r="60" spans="1:15" x14ac:dyDescent="0.3">
      <c r="A60" s="2132" t="s">
        <v>203</v>
      </c>
      <c r="B60" s="2133"/>
      <c r="C60" s="2133"/>
      <c r="D60" s="2133"/>
      <c r="E60" s="2133"/>
      <c r="F60" s="2133"/>
      <c r="G60" s="2133"/>
      <c r="H60" s="2133"/>
      <c r="I60" s="2133"/>
      <c r="J60" s="2133"/>
      <c r="K60" s="2133"/>
      <c r="L60" s="2133"/>
      <c r="M60" s="2134"/>
    </row>
    <row r="61" spans="1:15" ht="3" customHeight="1" x14ac:dyDescent="0.3">
      <c r="A61" s="1731"/>
      <c r="M61" s="1732"/>
    </row>
    <row r="62" spans="1:15" ht="13.5" customHeight="1" x14ac:dyDescent="0.3">
      <c r="A62" s="1733" t="s">
        <v>0</v>
      </c>
      <c r="D62" s="1800"/>
      <c r="M62" s="1732"/>
    </row>
    <row r="63" spans="1:15" ht="2.25" customHeight="1" x14ac:dyDescent="0.3">
      <c r="A63" s="1731"/>
      <c r="M63" s="1734"/>
    </row>
    <row r="64" spans="1:15" ht="18.75" customHeight="1" x14ac:dyDescent="0.3">
      <c r="A64" s="1731" t="s">
        <v>3</v>
      </c>
      <c r="C64" s="1723" t="s">
        <v>4</v>
      </c>
      <c r="F64" s="1725" t="str">
        <f>F8</f>
        <v>MES:</v>
      </c>
      <c r="J64" s="1725" t="str">
        <f>J8</f>
        <v>DICIEMBRE</v>
      </c>
      <c r="K64" s="1723"/>
      <c r="M64" s="1732" t="str">
        <f>M8</f>
        <v>VIGENCIA: 2017</v>
      </c>
    </row>
    <row r="65" spans="1:16" ht="4.5" customHeight="1" thickBot="1" x14ac:dyDescent="0.35">
      <c r="A65" s="1735"/>
      <c r="B65" s="1736"/>
      <c r="C65" s="1736"/>
      <c r="D65" s="1736"/>
      <c r="E65" s="1737"/>
      <c r="F65" s="1738"/>
      <c r="G65" s="1738"/>
      <c r="H65" s="1738"/>
      <c r="I65" s="1738"/>
      <c r="J65" s="1738"/>
      <c r="K65" s="1738"/>
      <c r="L65" s="1738"/>
      <c r="M65" s="1739"/>
    </row>
    <row r="66" spans="1:16" ht="14.25" customHeight="1" thickBot="1" x14ac:dyDescent="0.35">
      <c r="A66" s="2141"/>
      <c r="B66" s="2142"/>
      <c r="C66" s="2142"/>
      <c r="D66" s="2142"/>
      <c r="E66" s="2142"/>
      <c r="F66" s="2142"/>
      <c r="G66" s="2142"/>
      <c r="H66" s="2142"/>
      <c r="I66" s="2142"/>
      <c r="J66" s="2142"/>
      <c r="K66" s="2142"/>
      <c r="L66" s="2142"/>
      <c r="M66" s="2143"/>
    </row>
    <row r="67" spans="1:16" ht="64.5" customHeight="1" thickBot="1" x14ac:dyDescent="0.35">
      <c r="A67" s="1740" t="s">
        <v>205</v>
      </c>
      <c r="B67" s="1741"/>
      <c r="C67" s="1741" t="s">
        <v>206</v>
      </c>
      <c r="D67" s="1742" t="s">
        <v>207</v>
      </c>
      <c r="E67" s="1743" t="s">
        <v>208</v>
      </c>
      <c r="F67" s="1742" t="s">
        <v>209</v>
      </c>
      <c r="G67" s="1742"/>
      <c r="H67" s="1742"/>
      <c r="I67" s="1742"/>
      <c r="J67" s="1742" t="s">
        <v>210</v>
      </c>
      <c r="K67" s="1742" t="s">
        <v>211</v>
      </c>
      <c r="L67" s="1742" t="s">
        <v>212</v>
      </c>
      <c r="M67" s="1744" t="s">
        <v>213</v>
      </c>
    </row>
    <row r="68" spans="1:16" s="1796" customFormat="1" ht="33" customHeight="1" x14ac:dyDescent="0.3">
      <c r="A68" s="1801">
        <v>223</v>
      </c>
      <c r="B68" s="1777"/>
      <c r="C68" s="1777" t="s">
        <v>92</v>
      </c>
      <c r="D68" s="1802">
        <f>+D69</f>
        <v>62818700.390000001</v>
      </c>
      <c r="E68" s="1779">
        <f>+E69</f>
        <v>0</v>
      </c>
      <c r="F68" s="1780">
        <f t="shared" ref="F68:F75" si="3">+D68-E68</f>
        <v>62818700.390000001</v>
      </c>
      <c r="G68" s="1802"/>
      <c r="H68" s="1802"/>
      <c r="I68" s="1803"/>
      <c r="J68" s="1780">
        <f>+J69</f>
        <v>62818700.390000001</v>
      </c>
      <c r="K68" s="1780"/>
      <c r="L68" s="1780"/>
      <c r="M68" s="1804">
        <f>+M69</f>
        <v>62818700.390000001</v>
      </c>
      <c r="O68" s="1752">
        <f t="shared" ref="O68:O75" si="4">+M68/F68</f>
        <v>1</v>
      </c>
    </row>
    <row r="69" spans="1:16" s="1796" customFormat="1" ht="23.25" customHeight="1" x14ac:dyDescent="0.3">
      <c r="A69" s="1805">
        <v>223600</v>
      </c>
      <c r="B69" s="1766"/>
      <c r="C69" s="1766" t="s">
        <v>78</v>
      </c>
      <c r="D69" s="1806">
        <f>+D70</f>
        <v>62818700.390000001</v>
      </c>
      <c r="E69" s="1758">
        <f>+E70</f>
        <v>0</v>
      </c>
      <c r="F69" s="1762">
        <f t="shared" si="3"/>
        <v>62818700.390000001</v>
      </c>
      <c r="G69" s="1806"/>
      <c r="H69" s="1806"/>
      <c r="I69" s="1807"/>
      <c r="J69" s="1762">
        <f>+J70</f>
        <v>62818700.390000001</v>
      </c>
      <c r="K69" s="1762"/>
      <c r="L69" s="1762"/>
      <c r="M69" s="1808">
        <f>+M70</f>
        <v>62818700.390000001</v>
      </c>
      <c r="O69" s="1752">
        <f t="shared" si="4"/>
        <v>1</v>
      </c>
    </row>
    <row r="70" spans="1:16" s="1796" customFormat="1" ht="62.25" customHeight="1" x14ac:dyDescent="0.3">
      <c r="A70" s="1805">
        <v>2236001</v>
      </c>
      <c r="B70" s="1766">
        <v>20</v>
      </c>
      <c r="C70" s="1766" t="s">
        <v>93</v>
      </c>
      <c r="D70" s="1806">
        <v>62818700.390000001</v>
      </c>
      <c r="E70" s="1758">
        <v>0</v>
      </c>
      <c r="F70" s="1762">
        <f t="shared" si="3"/>
        <v>62818700.390000001</v>
      </c>
      <c r="G70" s="1806"/>
      <c r="H70" s="1806"/>
      <c r="I70" s="1807"/>
      <c r="J70" s="1762">
        <v>62818700.390000001</v>
      </c>
      <c r="K70" s="1762"/>
      <c r="L70" s="1762"/>
      <c r="M70" s="1808">
        <v>62818700.390000001</v>
      </c>
      <c r="O70" s="1752">
        <f t="shared" si="4"/>
        <v>1</v>
      </c>
    </row>
    <row r="71" spans="1:16" s="1796" customFormat="1" ht="57.75" customHeight="1" x14ac:dyDescent="0.3">
      <c r="A71" s="1805">
        <v>520</v>
      </c>
      <c r="B71" s="1766"/>
      <c r="C71" s="1766" t="s">
        <v>94</v>
      </c>
      <c r="D71" s="1806">
        <f>+D72</f>
        <v>7376363628</v>
      </c>
      <c r="E71" s="1762">
        <f>+E72</f>
        <v>1042844782</v>
      </c>
      <c r="F71" s="1806">
        <f t="shared" si="3"/>
        <v>6333518846</v>
      </c>
      <c r="G71" s="1806"/>
      <c r="H71" s="1806"/>
      <c r="I71" s="1807"/>
      <c r="J71" s="1762">
        <f>+J72</f>
        <v>6131725661</v>
      </c>
      <c r="K71" s="1762">
        <f>+K72</f>
        <v>0</v>
      </c>
      <c r="L71" s="1762">
        <f>+L72</f>
        <v>0</v>
      </c>
      <c r="M71" s="1808">
        <f>+M72</f>
        <v>6131725661</v>
      </c>
      <c r="O71" s="1752">
        <f t="shared" si="4"/>
        <v>0.96813885141789002</v>
      </c>
      <c r="P71" s="1809">
        <f>+M71-10384330698</f>
        <v>-4252605037</v>
      </c>
    </row>
    <row r="72" spans="1:16" s="1796" customFormat="1" ht="15.75" customHeight="1" x14ac:dyDescent="0.3">
      <c r="A72" s="1805">
        <v>520600</v>
      </c>
      <c r="B72" s="1766"/>
      <c r="C72" s="1766" t="s">
        <v>78</v>
      </c>
      <c r="D72" s="1806">
        <f>SUM(D73:D75)</f>
        <v>7376363628</v>
      </c>
      <c r="E72" s="1810">
        <f>SUM(E73:E75)</f>
        <v>1042844782</v>
      </c>
      <c r="F72" s="1806">
        <f t="shared" si="3"/>
        <v>6333518846</v>
      </c>
      <c r="G72" s="1806"/>
      <c r="H72" s="1806"/>
      <c r="I72" s="1807"/>
      <c r="J72" s="1762">
        <f>SUM(J73:J75)</f>
        <v>6131725661</v>
      </c>
      <c r="K72" s="1762">
        <v>0</v>
      </c>
      <c r="L72" s="1762">
        <v>0</v>
      </c>
      <c r="M72" s="1808">
        <f>SUM(M73:M75)</f>
        <v>6131725661</v>
      </c>
      <c r="O72" s="1752">
        <f t="shared" si="4"/>
        <v>0.96813885141789002</v>
      </c>
    </row>
    <row r="73" spans="1:16" s="1796" customFormat="1" ht="32.25" customHeight="1" x14ac:dyDescent="0.3">
      <c r="A73" s="1805">
        <v>5206002</v>
      </c>
      <c r="B73" s="1766">
        <v>20</v>
      </c>
      <c r="C73" s="1766" t="s">
        <v>95</v>
      </c>
      <c r="D73" s="1806">
        <v>6785227530</v>
      </c>
      <c r="E73" s="1758">
        <f>51799720+983185712</f>
        <v>1034985432</v>
      </c>
      <c r="F73" s="1762">
        <f t="shared" si="3"/>
        <v>5750242098</v>
      </c>
      <c r="G73" s="1806"/>
      <c r="H73" s="1806"/>
      <c r="I73" s="1807"/>
      <c r="J73" s="1765">
        <v>5548448913</v>
      </c>
      <c r="K73" s="1765"/>
      <c r="L73" s="1765"/>
      <c r="M73" s="1811">
        <v>5548448913</v>
      </c>
      <c r="O73" s="1752">
        <f t="shared" si="4"/>
        <v>0.96490701059870398</v>
      </c>
    </row>
    <row r="74" spans="1:16" s="1796" customFormat="1" ht="45" customHeight="1" x14ac:dyDescent="0.3">
      <c r="A74" s="1805">
        <v>5206003</v>
      </c>
      <c r="B74" s="1766">
        <v>20</v>
      </c>
      <c r="C74" s="1766" t="s">
        <v>189</v>
      </c>
      <c r="D74" s="1806">
        <v>7609855</v>
      </c>
      <c r="E74" s="1758">
        <v>423</v>
      </c>
      <c r="F74" s="1762">
        <f t="shared" si="3"/>
        <v>7609432</v>
      </c>
      <c r="G74" s="1806"/>
      <c r="H74" s="1806"/>
      <c r="I74" s="1807"/>
      <c r="J74" s="1765">
        <v>7609432</v>
      </c>
      <c r="K74" s="1765"/>
      <c r="L74" s="1765"/>
      <c r="M74" s="1811">
        <v>7609432</v>
      </c>
      <c r="O74" s="1752">
        <f t="shared" si="4"/>
        <v>1</v>
      </c>
    </row>
    <row r="75" spans="1:16" s="1796" customFormat="1" ht="35.25" customHeight="1" x14ac:dyDescent="0.3">
      <c r="A75" s="1805">
        <v>5206007</v>
      </c>
      <c r="B75" s="1766">
        <v>20</v>
      </c>
      <c r="C75" s="1766" t="s">
        <v>217</v>
      </c>
      <c r="D75" s="1806">
        <v>583526243</v>
      </c>
      <c r="E75" s="1758">
        <f>2257796+1624752+3976379</f>
        <v>7858927</v>
      </c>
      <c r="F75" s="1762">
        <f t="shared" si="3"/>
        <v>575667316</v>
      </c>
      <c r="G75" s="1806"/>
      <c r="H75" s="1806"/>
      <c r="I75" s="1807"/>
      <c r="J75" s="1762">
        <v>575667316</v>
      </c>
      <c r="K75" s="1762"/>
      <c r="L75" s="1762"/>
      <c r="M75" s="1808">
        <v>575667316</v>
      </c>
      <c r="O75" s="1752">
        <f t="shared" si="4"/>
        <v>1</v>
      </c>
    </row>
    <row r="76" spans="1:16" s="1796" customFormat="1" ht="45.75" customHeight="1" x14ac:dyDescent="0.3">
      <c r="A76" s="1801">
        <v>530</v>
      </c>
      <c r="B76" s="1777"/>
      <c r="C76" s="1777" t="s">
        <v>97</v>
      </c>
      <c r="D76" s="1802">
        <f>+D77</f>
        <v>3693883072</v>
      </c>
      <c r="E76" s="1812">
        <f>+E77</f>
        <v>0</v>
      </c>
      <c r="F76" s="1780">
        <f>+D76-E76</f>
        <v>3693883072</v>
      </c>
      <c r="G76" s="1802"/>
      <c r="H76" s="1802"/>
      <c r="I76" s="1803"/>
      <c r="J76" s="1812">
        <f>+J77</f>
        <v>3693883072</v>
      </c>
      <c r="K76" s="1812">
        <v>0</v>
      </c>
      <c r="L76" s="1812">
        <v>0</v>
      </c>
      <c r="M76" s="1813">
        <f>+M77</f>
        <v>3693883072</v>
      </c>
      <c r="O76" s="1752">
        <f>+M76/F76</f>
        <v>1</v>
      </c>
    </row>
    <row r="77" spans="1:16" s="1796" customFormat="1" ht="32.25" customHeight="1" x14ac:dyDescent="0.3">
      <c r="A77" s="1805">
        <v>530600</v>
      </c>
      <c r="B77" s="1766"/>
      <c r="C77" s="1766" t="s">
        <v>78</v>
      </c>
      <c r="D77" s="1806">
        <f>+D78</f>
        <v>3693883072</v>
      </c>
      <c r="E77" s="1810">
        <f>+E78</f>
        <v>0</v>
      </c>
      <c r="F77" s="1762">
        <f>+D77-E77</f>
        <v>3693883072</v>
      </c>
      <c r="G77" s="1806"/>
      <c r="H77" s="1806"/>
      <c r="I77" s="1807"/>
      <c r="J77" s="1812">
        <f>+J78</f>
        <v>3693883072</v>
      </c>
      <c r="K77" s="1812">
        <v>0</v>
      </c>
      <c r="L77" s="1812">
        <v>0</v>
      </c>
      <c r="M77" s="1813">
        <f>+M78</f>
        <v>3693883072</v>
      </c>
      <c r="O77" s="1752">
        <f>+M77/F77</f>
        <v>1</v>
      </c>
    </row>
    <row r="78" spans="1:16" s="1796" customFormat="1" ht="48.75" customHeight="1" thickBot="1" x14ac:dyDescent="0.35">
      <c r="A78" s="1814">
        <v>5306003</v>
      </c>
      <c r="B78" s="1815">
        <v>20</v>
      </c>
      <c r="C78" s="1815" t="s">
        <v>218</v>
      </c>
      <c r="D78" s="1816">
        <v>3693883072</v>
      </c>
      <c r="E78" s="1817">
        <v>0</v>
      </c>
      <c r="F78" s="1818">
        <f>+D78-E78</f>
        <v>3693883072</v>
      </c>
      <c r="G78" s="1816"/>
      <c r="H78" s="1816"/>
      <c r="I78" s="1819"/>
      <c r="J78" s="1812">
        <v>3693883072</v>
      </c>
      <c r="K78" s="1818"/>
      <c r="L78" s="1818"/>
      <c r="M78" s="1820">
        <v>3693883072</v>
      </c>
      <c r="O78" s="1752">
        <f>+M78/F78</f>
        <v>1</v>
      </c>
    </row>
    <row r="79" spans="1:16" ht="16.2" thickBot="1" x14ac:dyDescent="0.35">
      <c r="A79" s="2130" t="s">
        <v>219</v>
      </c>
      <c r="B79" s="2131"/>
      <c r="C79" s="2131"/>
      <c r="D79" s="1768">
        <f>+D12+D48</f>
        <v>12697545821.939999</v>
      </c>
      <c r="E79" s="1768">
        <f>+E12+E48</f>
        <v>1198479927.79</v>
      </c>
      <c r="F79" s="1768">
        <f>+D79-E79</f>
        <v>11499065894.149998</v>
      </c>
      <c r="G79" s="1771"/>
      <c r="H79" s="1771"/>
      <c r="I79" s="1821" t="e">
        <f>+I20+I25+I43+I49+I71+#REF!</f>
        <v>#REF!</v>
      </c>
      <c r="J79" s="1768">
        <f>+J12+J48</f>
        <v>11297272709.15</v>
      </c>
      <c r="K79" s="1768">
        <f>+K12+K48</f>
        <v>0</v>
      </c>
      <c r="L79" s="1768">
        <f>+L12+L48</f>
        <v>0</v>
      </c>
      <c r="M79" s="1822">
        <f>+M12+M48</f>
        <v>11297272709.15</v>
      </c>
      <c r="O79" s="1752">
        <f>+M79/F79</f>
        <v>0.98245134110391885</v>
      </c>
    </row>
    <row r="80" spans="1:16" ht="10.5" customHeight="1" x14ac:dyDescent="0.3">
      <c r="A80" s="1726"/>
      <c r="B80" s="1727"/>
      <c r="C80" s="1727"/>
      <c r="D80" s="1729"/>
      <c r="E80" s="1823"/>
      <c r="F80" s="1729"/>
      <c r="G80" s="1730"/>
      <c r="H80" s="1729"/>
      <c r="I80" s="1729" t="s">
        <v>220</v>
      </c>
      <c r="J80" s="1729"/>
      <c r="K80" s="1729" t="s">
        <v>221</v>
      </c>
      <c r="L80" s="1729"/>
      <c r="M80" s="1730"/>
    </row>
    <row r="81" spans="1:14" x14ac:dyDescent="0.3">
      <c r="A81" s="1731"/>
      <c r="D81" s="1725"/>
      <c r="E81" s="1798"/>
      <c r="G81" s="1732"/>
      <c r="M81" s="1732"/>
    </row>
    <row r="82" spans="1:14" x14ac:dyDescent="0.3">
      <c r="A82" s="1731"/>
      <c r="D82" s="1725"/>
      <c r="E82" s="1798"/>
      <c r="G82" s="1732"/>
      <c r="M82" s="1732"/>
    </row>
    <row r="83" spans="1:14" x14ac:dyDescent="0.3">
      <c r="A83" s="1731"/>
      <c r="D83" s="1725"/>
      <c r="E83" s="1798"/>
      <c r="G83" s="1732"/>
      <c r="M83" s="1732"/>
    </row>
    <row r="84" spans="1:14" x14ac:dyDescent="0.3">
      <c r="A84" s="1731"/>
      <c r="D84" s="1725"/>
      <c r="E84" s="1798"/>
      <c r="G84" s="1732"/>
      <c r="H84" s="1824"/>
      <c r="I84" s="1825"/>
      <c r="J84" s="1825"/>
      <c r="K84" s="1825"/>
      <c r="L84" s="1825"/>
      <c r="M84" s="1826"/>
      <c r="N84" s="1824"/>
    </row>
    <row r="85" spans="1:14" x14ac:dyDescent="0.3">
      <c r="A85" s="1827" t="s">
        <v>100</v>
      </c>
      <c r="B85" s="1828"/>
      <c r="C85" s="1828"/>
      <c r="D85" s="1828"/>
      <c r="E85" s="1829"/>
      <c r="F85" s="1829" t="s">
        <v>101</v>
      </c>
      <c r="G85" s="1829"/>
      <c r="H85" s="1830"/>
      <c r="I85" s="1824"/>
      <c r="J85" s="1825"/>
      <c r="K85" s="1831"/>
      <c r="L85" s="1825"/>
      <c r="M85" s="1826"/>
      <c r="N85" s="1824"/>
    </row>
    <row r="86" spans="1:14" x14ac:dyDescent="0.3">
      <c r="A86" s="1832" t="s">
        <v>283</v>
      </c>
      <c r="B86" s="1828"/>
      <c r="C86" s="1828"/>
      <c r="D86" s="1828"/>
      <c r="E86" s="1833"/>
      <c r="F86" s="1833" t="s">
        <v>103</v>
      </c>
      <c r="G86" s="1833"/>
      <c r="H86" s="1834"/>
      <c r="I86" s="1824"/>
      <c r="J86" s="1825"/>
      <c r="K86" s="1835"/>
      <c r="L86" s="1825"/>
      <c r="M86" s="1826"/>
      <c r="N86" s="1824"/>
    </row>
    <row r="87" spans="1:14" x14ac:dyDescent="0.3">
      <c r="A87" s="1832" t="s">
        <v>290</v>
      </c>
      <c r="B87" s="1828"/>
      <c r="C87" s="1828"/>
      <c r="D87" s="1828"/>
      <c r="E87" s="1836"/>
      <c r="F87" s="1836" t="s">
        <v>105</v>
      </c>
      <c r="G87" s="1829"/>
      <c r="H87" s="1830"/>
      <c r="I87" s="1824"/>
      <c r="J87" s="1825"/>
      <c r="K87" s="1831"/>
      <c r="L87" s="1825"/>
      <c r="M87" s="1826"/>
      <c r="N87" s="1824"/>
    </row>
    <row r="88" spans="1:14" x14ac:dyDescent="0.3">
      <c r="A88" s="1832"/>
      <c r="B88" s="1828"/>
      <c r="C88" s="1828"/>
      <c r="D88" s="1828"/>
      <c r="E88" s="1833"/>
      <c r="F88" s="1833"/>
      <c r="G88" s="1833"/>
      <c r="H88" s="1834"/>
      <c r="I88" s="1825"/>
      <c r="J88" s="1825"/>
      <c r="K88" s="1825"/>
      <c r="L88" s="1825"/>
      <c r="M88" s="1826"/>
      <c r="N88" s="1824"/>
    </row>
    <row r="89" spans="1:14" x14ac:dyDescent="0.3">
      <c r="A89" s="1827"/>
      <c r="B89" s="1828"/>
      <c r="C89" s="1828"/>
      <c r="D89" s="1836"/>
      <c r="E89" s="1837"/>
      <c r="F89" s="1836"/>
      <c r="G89" s="1830"/>
      <c r="H89" s="1825"/>
      <c r="I89" s="1825"/>
      <c r="J89" s="1825"/>
      <c r="K89" s="1825"/>
      <c r="L89" s="1825"/>
      <c r="M89" s="1826"/>
      <c r="N89" s="1824"/>
    </row>
    <row r="90" spans="1:14" x14ac:dyDescent="0.3">
      <c r="A90" s="1827"/>
      <c r="B90" s="1833"/>
      <c r="C90" s="1833" t="s">
        <v>193</v>
      </c>
      <c r="D90" s="1833" t="s">
        <v>107</v>
      </c>
      <c r="E90" s="1833"/>
      <c r="F90" s="1836"/>
      <c r="G90" s="1836"/>
      <c r="H90" s="1836"/>
      <c r="I90" s="1838"/>
      <c r="J90" s="1833" t="s">
        <v>253</v>
      </c>
      <c r="K90" s="1833"/>
      <c r="L90" s="1833"/>
      <c r="M90" s="1834"/>
      <c r="N90" s="1824"/>
    </row>
    <row r="91" spans="1:14" x14ac:dyDescent="0.3">
      <c r="A91" s="1832"/>
      <c r="B91" s="1833" t="s">
        <v>222</v>
      </c>
      <c r="C91" s="1833"/>
      <c r="D91" s="1833" t="s">
        <v>109</v>
      </c>
      <c r="E91" s="1833"/>
      <c r="F91" s="1833"/>
      <c r="G91" s="1833"/>
      <c r="H91" s="1833"/>
      <c r="I91" s="1834"/>
      <c r="J91" s="1836" t="s">
        <v>223</v>
      </c>
      <c r="K91" s="1836"/>
      <c r="L91" s="1836"/>
      <c r="M91" s="1838"/>
      <c r="N91" s="1824"/>
    </row>
    <row r="92" spans="1:14" x14ac:dyDescent="0.3">
      <c r="A92" s="1827"/>
      <c r="B92" s="1833" t="s">
        <v>224</v>
      </c>
      <c r="C92" s="1833"/>
      <c r="D92" s="1833" t="s">
        <v>112</v>
      </c>
      <c r="E92" s="1833"/>
      <c r="F92" s="1836"/>
      <c r="G92" s="1836"/>
      <c r="H92" s="1836"/>
      <c r="I92" s="1838"/>
      <c r="J92" s="1833" t="s">
        <v>202</v>
      </c>
      <c r="K92" s="1833"/>
      <c r="L92" s="1833"/>
      <c r="M92" s="1834"/>
      <c r="N92" s="1824"/>
    </row>
    <row r="93" spans="1:14" x14ac:dyDescent="0.3">
      <c r="A93" s="1832"/>
      <c r="B93" s="1828"/>
      <c r="C93" s="1833"/>
      <c r="D93" s="1833"/>
      <c r="E93" s="1833"/>
      <c r="F93" s="1833"/>
      <c r="G93" s="1833"/>
      <c r="H93" s="1833"/>
      <c r="I93" s="1834"/>
      <c r="J93" s="1836"/>
      <c r="K93" s="1836"/>
      <c r="L93" s="1836"/>
      <c r="M93" s="1838"/>
      <c r="N93" s="1824"/>
    </row>
    <row r="94" spans="1:14" ht="6.75" customHeight="1" thickBot="1" x14ac:dyDescent="0.35">
      <c r="A94" s="1735"/>
      <c r="B94" s="1736"/>
      <c r="C94" s="1839"/>
      <c r="D94" s="1839"/>
      <c r="E94" s="1840"/>
      <c r="F94" s="1841"/>
      <c r="G94" s="1841"/>
      <c r="H94" s="1841"/>
      <c r="I94" s="1841"/>
      <c r="J94" s="1841"/>
      <c r="K94" s="1841"/>
      <c r="L94" s="1841"/>
      <c r="M94" s="1842"/>
      <c r="N94" s="1824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F136"/>
  <sheetViews>
    <sheetView zoomScaleNormal="100" workbookViewId="0">
      <selection activeCell="A84" sqref="A84:G84"/>
    </sheetView>
  </sheetViews>
  <sheetFormatPr baseColWidth="10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x14ac:dyDescent="0.3">
      <c r="A1" s="1998" t="s">
        <v>1</v>
      </c>
      <c r="B1" s="1999"/>
      <c r="C1" s="1999"/>
      <c r="D1" s="1999"/>
      <c r="E1" s="1999"/>
      <c r="F1" s="1999"/>
      <c r="G1" s="2000"/>
    </row>
    <row r="2" spans="1:7" x14ac:dyDescent="0.3">
      <c r="A2" s="1995" t="s">
        <v>2</v>
      </c>
      <c r="B2" s="1996"/>
      <c r="C2" s="1996"/>
      <c r="D2" s="1996"/>
      <c r="E2" s="1996"/>
      <c r="F2" s="1996"/>
      <c r="G2" s="1997"/>
    </row>
    <row r="3" spans="1:7" x14ac:dyDescent="0.3">
      <c r="A3" s="2"/>
      <c r="G3" s="5"/>
    </row>
    <row r="4" spans="1:7" ht="12.75" customHeight="1" x14ac:dyDescent="0.3">
      <c r="A4" s="6" t="s">
        <v>0</v>
      </c>
      <c r="G4" s="5"/>
    </row>
    <row r="5" spans="1:7" ht="11.25" hidden="1" customHeight="1" x14ac:dyDescent="0.3">
      <c r="A5" s="2"/>
      <c r="G5" s="7"/>
    </row>
    <row r="6" spans="1:7" x14ac:dyDescent="0.3">
      <c r="A6" s="2" t="s">
        <v>3</v>
      </c>
      <c r="C6" s="1" t="s">
        <v>4</v>
      </c>
      <c r="E6" s="3" t="s">
        <v>5</v>
      </c>
      <c r="F6" s="3" t="s">
        <v>225</v>
      </c>
      <c r="G6" s="5" t="s">
        <v>6</v>
      </c>
    </row>
    <row r="7" spans="1:7" ht="5.25" customHeight="1" thickBot="1" x14ac:dyDescent="0.35">
      <c r="A7" s="2"/>
      <c r="D7" s="1"/>
      <c r="E7" s="8"/>
      <c r="F7" s="1"/>
      <c r="G7" s="9"/>
    </row>
    <row r="8" spans="1:7" ht="57.75" customHeight="1" thickBot="1" x14ac:dyDescent="0.35">
      <c r="A8" s="10" t="s">
        <v>7</v>
      </c>
      <c r="B8" s="11"/>
      <c r="C8" s="226" t="s">
        <v>8</v>
      </c>
      <c r="D8" s="225" t="s">
        <v>9</v>
      </c>
      <c r="E8" s="227" t="s">
        <v>10</v>
      </c>
      <c r="F8" s="12" t="s">
        <v>11</v>
      </c>
      <c r="G8" s="225" t="s">
        <v>12</v>
      </c>
    </row>
    <row r="9" spans="1:7" ht="16.2" thickBot="1" x14ac:dyDescent="0.35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128035053</v>
      </c>
    </row>
    <row r="10" spans="1:7" ht="15.6" x14ac:dyDescent="0.3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110781966</v>
      </c>
    </row>
    <row r="11" spans="1:7" ht="15.6" x14ac:dyDescent="0.3">
      <c r="A11" s="26">
        <v>10</v>
      </c>
      <c r="B11" s="27"/>
      <c r="C11" s="27" t="s">
        <v>15</v>
      </c>
      <c r="D11" s="28">
        <f>+D12+D30+D33</f>
        <v>423405755.25999999</v>
      </c>
      <c r="E11" s="24">
        <f>+E12+E30+E33</f>
        <v>0</v>
      </c>
      <c r="F11" s="28">
        <f>+D11-E11</f>
        <v>423405755.25999999</v>
      </c>
      <c r="G11" s="29">
        <f>+G12+G30+G33</f>
        <v>110781966</v>
      </c>
    </row>
    <row r="12" spans="1:7" ht="18" customHeight="1" x14ac:dyDescent="0.3">
      <c r="A12" s="26">
        <v>101</v>
      </c>
      <c r="B12" s="27"/>
      <c r="C12" s="27" t="s">
        <v>16</v>
      </c>
      <c r="D12" s="28">
        <f>+D13+D17+D20+D27</f>
        <v>127151670</v>
      </c>
      <c r="E12" s="2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6" x14ac:dyDescent="0.3">
      <c r="A13" s="26">
        <v>1011</v>
      </c>
      <c r="B13" s="27"/>
      <c r="C13" s="27" t="s">
        <v>17</v>
      </c>
      <c r="D13" s="28">
        <f>+D16+D14+D15</f>
        <v>117781094</v>
      </c>
      <c r="E13" s="2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6" x14ac:dyDescent="0.3">
      <c r="A14" s="26">
        <v>10111</v>
      </c>
      <c r="B14" s="27">
        <v>20</v>
      </c>
      <c r="C14" s="27" t="s">
        <v>18</v>
      </c>
      <c r="D14" s="28">
        <v>117156959</v>
      </c>
      <c r="E14" s="24">
        <v>0</v>
      </c>
      <c r="F14" s="28">
        <f t="shared" ref="F14:F43" si="0">+D14-E14</f>
        <v>117156959</v>
      </c>
      <c r="G14" s="29">
        <v>110781966</v>
      </c>
    </row>
    <row r="15" spans="1:7" ht="15.6" x14ac:dyDescent="0.3">
      <c r="A15" s="26">
        <v>10112</v>
      </c>
      <c r="B15" s="27">
        <v>20</v>
      </c>
      <c r="C15" s="27" t="s">
        <v>19</v>
      </c>
      <c r="D15" s="28">
        <v>586450</v>
      </c>
      <c r="E15" s="24">
        <v>0</v>
      </c>
      <c r="F15" s="28">
        <f t="shared" si="0"/>
        <v>586450</v>
      </c>
      <c r="G15" s="29">
        <v>0</v>
      </c>
    </row>
    <row r="16" spans="1:7" ht="15.6" x14ac:dyDescent="0.3">
      <c r="A16" s="26">
        <v>10114</v>
      </c>
      <c r="B16" s="27">
        <v>20</v>
      </c>
      <c r="C16" s="27" t="s">
        <v>20</v>
      </c>
      <c r="D16" s="28">
        <v>37685</v>
      </c>
      <c r="E16" s="24">
        <v>0</v>
      </c>
      <c r="F16" s="28">
        <f t="shared" si="0"/>
        <v>37685</v>
      </c>
      <c r="G16" s="29">
        <v>0</v>
      </c>
    </row>
    <row r="17" spans="1:7" ht="15.6" x14ac:dyDescent="0.3">
      <c r="A17" s="26">
        <v>1014</v>
      </c>
      <c r="B17" s="27"/>
      <c r="C17" s="27" t="s">
        <v>21</v>
      </c>
      <c r="D17" s="28">
        <f>+D18+D19</f>
        <v>1141936</v>
      </c>
      <c r="E17" s="24">
        <f>+E18+E19</f>
        <v>0</v>
      </c>
      <c r="F17" s="28">
        <f>+D17-E17</f>
        <v>1141936</v>
      </c>
      <c r="G17" s="29">
        <f>+G18+G19</f>
        <v>0</v>
      </c>
    </row>
    <row r="18" spans="1:7" ht="15.6" x14ac:dyDescent="0.3">
      <c r="A18" s="26">
        <v>10141</v>
      </c>
      <c r="B18" s="27">
        <v>20</v>
      </c>
      <c r="C18" s="27" t="s">
        <v>22</v>
      </c>
      <c r="D18" s="28">
        <v>175655</v>
      </c>
      <c r="E18" s="24">
        <v>0</v>
      </c>
      <c r="F18" s="28">
        <f t="shared" si="0"/>
        <v>175655</v>
      </c>
      <c r="G18" s="29">
        <v>0</v>
      </c>
    </row>
    <row r="19" spans="1:7" ht="15.6" x14ac:dyDescent="0.3">
      <c r="A19" s="26">
        <v>10142</v>
      </c>
      <c r="B19" s="27">
        <v>20</v>
      </c>
      <c r="C19" s="27" t="s">
        <v>23</v>
      </c>
      <c r="D19" s="28">
        <v>966281</v>
      </c>
      <c r="E19" s="24">
        <v>0</v>
      </c>
      <c r="F19" s="28">
        <f t="shared" si="0"/>
        <v>966281</v>
      </c>
      <c r="G19" s="29">
        <v>0</v>
      </c>
    </row>
    <row r="20" spans="1:7" ht="14.25" customHeight="1" x14ac:dyDescent="0.3">
      <c r="A20" s="26">
        <v>1015</v>
      </c>
      <c r="B20" s="27"/>
      <c r="C20" s="27" t="s">
        <v>24</v>
      </c>
      <c r="D20" s="28">
        <f>+D21+D22+D23+D24+D25+D26</f>
        <v>8049620</v>
      </c>
      <c r="E20" s="24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6" x14ac:dyDescent="0.3">
      <c r="A21" s="26">
        <v>10152</v>
      </c>
      <c r="B21" s="27">
        <v>20</v>
      </c>
      <c r="C21" s="27" t="s">
        <v>25</v>
      </c>
      <c r="D21" s="28">
        <v>84593</v>
      </c>
      <c r="E21" s="24">
        <v>0</v>
      </c>
      <c r="F21" s="28">
        <f t="shared" si="0"/>
        <v>84593</v>
      </c>
      <c r="G21" s="29">
        <v>0</v>
      </c>
    </row>
    <row r="22" spans="1:7" ht="15.6" x14ac:dyDescent="0.3">
      <c r="A22" s="26">
        <v>10155</v>
      </c>
      <c r="B22" s="27">
        <v>20</v>
      </c>
      <c r="C22" s="27" t="s">
        <v>26</v>
      </c>
      <c r="D22" s="28">
        <v>60941</v>
      </c>
      <c r="E22" s="24">
        <v>0</v>
      </c>
      <c r="F22" s="28">
        <f t="shared" si="0"/>
        <v>60941</v>
      </c>
      <c r="G22" s="29">
        <v>0</v>
      </c>
    </row>
    <row r="23" spans="1:7" ht="15.6" x14ac:dyDescent="0.3">
      <c r="A23" s="26">
        <v>101512</v>
      </c>
      <c r="B23" s="27">
        <v>20</v>
      </c>
      <c r="C23" s="27" t="s">
        <v>27</v>
      </c>
      <c r="D23" s="28">
        <v>644</v>
      </c>
      <c r="E23" s="24">
        <v>0</v>
      </c>
      <c r="F23" s="28">
        <f t="shared" si="0"/>
        <v>644</v>
      </c>
      <c r="G23" s="29">
        <v>0</v>
      </c>
    </row>
    <row r="24" spans="1:7" ht="15.6" x14ac:dyDescent="0.3">
      <c r="A24" s="26">
        <v>101515</v>
      </c>
      <c r="B24" s="27">
        <v>20</v>
      </c>
      <c r="C24" s="27" t="s">
        <v>28</v>
      </c>
      <c r="D24" s="28">
        <v>514122</v>
      </c>
      <c r="E24" s="24">
        <v>0</v>
      </c>
      <c r="F24" s="28">
        <f t="shared" si="0"/>
        <v>514122</v>
      </c>
      <c r="G24" s="29">
        <v>0</v>
      </c>
    </row>
    <row r="25" spans="1:7" ht="15.6" x14ac:dyDescent="0.3">
      <c r="A25" s="26">
        <v>101516</v>
      </c>
      <c r="B25" s="27">
        <v>20</v>
      </c>
      <c r="C25" s="27" t="s">
        <v>29</v>
      </c>
      <c r="D25" s="28">
        <v>7264587</v>
      </c>
      <c r="E25" s="24">
        <v>0</v>
      </c>
      <c r="F25" s="28">
        <f t="shared" si="0"/>
        <v>7264587</v>
      </c>
      <c r="G25" s="29">
        <v>0</v>
      </c>
    </row>
    <row r="26" spans="1:7" ht="15.6" x14ac:dyDescent="0.3">
      <c r="A26" s="26">
        <v>101592</v>
      </c>
      <c r="B26" s="27">
        <v>20</v>
      </c>
      <c r="C26" s="27" t="s">
        <v>30</v>
      </c>
      <c r="D26" s="28">
        <v>124733</v>
      </c>
      <c r="E26" s="24">
        <v>0</v>
      </c>
      <c r="F26" s="28">
        <f t="shared" si="0"/>
        <v>124733</v>
      </c>
      <c r="G26" s="29">
        <v>0</v>
      </c>
    </row>
    <row r="27" spans="1:7" ht="30.75" customHeight="1" x14ac:dyDescent="0.3">
      <c r="A27" s="26">
        <v>1019</v>
      </c>
      <c r="B27" s="27"/>
      <c r="C27" s="30" t="s">
        <v>31</v>
      </c>
      <c r="D27" s="28">
        <f>+D29+D28</f>
        <v>179020</v>
      </c>
      <c r="E27" s="24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3">
      <c r="A28" s="26">
        <v>10191</v>
      </c>
      <c r="B28" s="27">
        <v>20</v>
      </c>
      <c r="C28" s="27" t="s">
        <v>32</v>
      </c>
      <c r="D28" s="28">
        <v>47487</v>
      </c>
      <c r="E28" s="24">
        <v>0</v>
      </c>
      <c r="F28" s="28">
        <f>+D28-E28</f>
        <v>47487</v>
      </c>
      <c r="G28" s="29">
        <v>0</v>
      </c>
    </row>
    <row r="29" spans="1:7" ht="15.6" x14ac:dyDescent="0.3">
      <c r="A29" s="26">
        <v>10193</v>
      </c>
      <c r="B29" s="27">
        <v>20</v>
      </c>
      <c r="C29" s="27" t="s">
        <v>33</v>
      </c>
      <c r="D29" s="28">
        <v>131533</v>
      </c>
      <c r="E29" s="24">
        <v>0</v>
      </c>
      <c r="F29" s="28">
        <f t="shared" si="0"/>
        <v>131533</v>
      </c>
      <c r="G29" s="29">
        <v>0</v>
      </c>
    </row>
    <row r="30" spans="1:7" ht="15.6" x14ac:dyDescent="0.3">
      <c r="A30" s="26">
        <v>102</v>
      </c>
      <c r="B30" s="27"/>
      <c r="C30" s="27" t="s">
        <v>34</v>
      </c>
      <c r="D30" s="28">
        <f>+D31+D32</f>
        <v>292434774.25999999</v>
      </c>
      <c r="E30" s="24">
        <f>+E31+E32</f>
        <v>0</v>
      </c>
      <c r="F30" s="28">
        <f>+D30-E30</f>
        <v>292434774.25999999</v>
      </c>
      <c r="G30" s="29">
        <f>+G31+G32</f>
        <v>0</v>
      </c>
    </row>
    <row r="31" spans="1:7" ht="15.6" x14ac:dyDescent="0.3">
      <c r="A31" s="26">
        <v>10212</v>
      </c>
      <c r="B31" s="27">
        <v>20</v>
      </c>
      <c r="C31" s="27" t="s">
        <v>35</v>
      </c>
      <c r="D31" s="28">
        <v>7796698</v>
      </c>
      <c r="E31" s="24">
        <v>0</v>
      </c>
      <c r="F31" s="28">
        <f t="shared" si="0"/>
        <v>7796698</v>
      </c>
      <c r="G31" s="29">
        <v>0</v>
      </c>
    </row>
    <row r="32" spans="1:7" ht="15.6" x14ac:dyDescent="0.3">
      <c r="A32" s="26">
        <v>10214</v>
      </c>
      <c r="B32" s="27">
        <v>20</v>
      </c>
      <c r="C32" s="27" t="s">
        <v>36</v>
      </c>
      <c r="D32" s="28">
        <v>284638076.25999999</v>
      </c>
      <c r="E32" s="24">
        <v>0</v>
      </c>
      <c r="F32" s="28">
        <f t="shared" si="0"/>
        <v>284638076.25999999</v>
      </c>
      <c r="G32" s="29">
        <v>0</v>
      </c>
    </row>
    <row r="33" spans="1:7" ht="31.2" x14ac:dyDescent="0.3">
      <c r="A33" s="26">
        <v>105</v>
      </c>
      <c r="B33" s="27"/>
      <c r="C33" s="30" t="s">
        <v>37</v>
      </c>
      <c r="D33" s="28">
        <f>+D34+D38+D42+D43</f>
        <v>3819311</v>
      </c>
      <c r="E33" s="24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6" x14ac:dyDescent="0.3">
      <c r="A34" s="26">
        <v>1051</v>
      </c>
      <c r="B34" s="27"/>
      <c r="C34" s="30" t="s">
        <v>38</v>
      </c>
      <c r="D34" s="28">
        <f>+D35+D36+D37</f>
        <v>1567861</v>
      </c>
      <c r="E34" s="24">
        <f>+E35+E36+E37</f>
        <v>0</v>
      </c>
      <c r="F34" s="28">
        <f t="shared" si="0"/>
        <v>1567861</v>
      </c>
      <c r="G34" s="29">
        <f>+G35+G36+G37</f>
        <v>0</v>
      </c>
    </row>
    <row r="35" spans="1:7" ht="15.6" x14ac:dyDescent="0.3">
      <c r="A35" s="26">
        <v>10511</v>
      </c>
      <c r="B35" s="27">
        <v>20</v>
      </c>
      <c r="C35" s="27" t="s">
        <v>39</v>
      </c>
      <c r="D35" s="28">
        <v>335846</v>
      </c>
      <c r="E35" s="24">
        <v>0</v>
      </c>
      <c r="F35" s="28">
        <f t="shared" si="0"/>
        <v>335846</v>
      </c>
      <c r="G35" s="29">
        <v>0</v>
      </c>
    </row>
    <row r="36" spans="1:7" ht="15.6" x14ac:dyDescent="0.3">
      <c r="A36" s="26">
        <v>10513</v>
      </c>
      <c r="B36" s="27">
        <v>20</v>
      </c>
      <c r="C36" s="27" t="s">
        <v>40</v>
      </c>
      <c r="D36" s="28">
        <v>554525</v>
      </c>
      <c r="E36" s="24">
        <v>0</v>
      </c>
      <c r="F36" s="28">
        <f t="shared" si="0"/>
        <v>554525</v>
      </c>
      <c r="G36" s="29">
        <v>0</v>
      </c>
    </row>
    <row r="37" spans="1:7" ht="15.6" x14ac:dyDescent="0.3">
      <c r="A37" s="26">
        <v>10514</v>
      </c>
      <c r="B37" s="27">
        <v>20</v>
      </c>
      <c r="C37" s="27" t="s">
        <v>41</v>
      </c>
      <c r="D37" s="28">
        <v>677490</v>
      </c>
      <c r="E37" s="24">
        <v>0</v>
      </c>
      <c r="F37" s="28">
        <f t="shared" si="0"/>
        <v>677490</v>
      </c>
      <c r="G37" s="29">
        <v>0</v>
      </c>
    </row>
    <row r="38" spans="1:7" ht="15.6" x14ac:dyDescent="0.3">
      <c r="A38" s="26">
        <v>1052</v>
      </c>
      <c r="B38" s="27"/>
      <c r="C38" s="30" t="s">
        <v>42</v>
      </c>
      <c r="D38" s="28">
        <f>+D39+D40+D41</f>
        <v>1831641</v>
      </c>
      <c r="E38" s="24">
        <f>+E39+E40+E41</f>
        <v>0</v>
      </c>
      <c r="F38" s="28">
        <f t="shared" si="0"/>
        <v>1831641</v>
      </c>
      <c r="G38" s="29">
        <f>+G39+G40+G41</f>
        <v>0</v>
      </c>
    </row>
    <row r="39" spans="1:7" ht="15.6" x14ac:dyDescent="0.3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6" x14ac:dyDescent="0.3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3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6" x14ac:dyDescent="0.3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2" thickBot="1" x14ac:dyDescent="0.35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2" thickBot="1" x14ac:dyDescent="0.35">
      <c r="A44" s="38"/>
      <c r="B44" s="39"/>
      <c r="C44" s="39"/>
      <c r="D44" s="40"/>
      <c r="E44" s="41"/>
      <c r="F44" s="42"/>
      <c r="G44" s="40"/>
    </row>
    <row r="45" spans="1:7" x14ac:dyDescent="0.3">
      <c r="A45" s="1998"/>
      <c r="B45" s="1999"/>
      <c r="C45" s="1999"/>
      <c r="D45" s="1999"/>
      <c r="E45" s="1999"/>
      <c r="F45" s="1999"/>
      <c r="G45" s="2000"/>
    </row>
    <row r="46" spans="1:7" x14ac:dyDescent="0.3">
      <c r="A46" s="1995" t="s">
        <v>1</v>
      </c>
      <c r="B46" s="1996"/>
      <c r="C46" s="1996"/>
      <c r="D46" s="1996"/>
      <c r="E46" s="1996"/>
      <c r="F46" s="1996"/>
      <c r="G46" s="1997"/>
    </row>
    <row r="47" spans="1:7" x14ac:dyDescent="0.3">
      <c r="A47" s="1995" t="s">
        <v>2</v>
      </c>
      <c r="B47" s="1996"/>
      <c r="C47" s="1996"/>
      <c r="D47" s="1996"/>
      <c r="E47" s="1996"/>
      <c r="F47" s="1996"/>
      <c r="G47" s="1997"/>
    </row>
    <row r="48" spans="1:7" x14ac:dyDescent="0.3">
      <c r="A48" s="6" t="s">
        <v>0</v>
      </c>
      <c r="G48" s="5"/>
    </row>
    <row r="49" spans="1:7" ht="6" customHeight="1" x14ac:dyDescent="0.3">
      <c r="A49" s="2"/>
      <c r="G49" s="7"/>
    </row>
    <row r="50" spans="1:7" x14ac:dyDescent="0.3">
      <c r="A50" s="2" t="s">
        <v>3</v>
      </c>
      <c r="C50" s="1" t="s">
        <v>4</v>
      </c>
      <c r="E50" s="3" t="s">
        <v>5</v>
      </c>
      <c r="F50" s="3" t="str">
        <f>F6</f>
        <v>ENERO</v>
      </c>
      <c r="G50" s="5" t="str">
        <f>G6</f>
        <v>VIGENCIA FISCAL: 2017</v>
      </c>
    </row>
    <row r="51" spans="1:7" ht="5.25" customHeight="1" thickBot="1" x14ac:dyDescent="0.35">
      <c r="A51" s="2"/>
      <c r="G51" s="5"/>
    </row>
    <row r="52" spans="1:7" ht="57.75" customHeight="1" thickBot="1" x14ac:dyDescent="0.35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3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17253087</v>
      </c>
    </row>
    <row r="54" spans="1:7" ht="15.6" x14ac:dyDescent="0.3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17253087</v>
      </c>
    </row>
    <row r="55" spans="1:7" ht="15.6" x14ac:dyDescent="0.3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54">
        <f>+E56+E58+E64+E67+E69+E71+E76+E73+E74</f>
        <v>0</v>
      </c>
      <c r="F55" s="28">
        <f t="shared" si="1"/>
        <v>320489850.32999998</v>
      </c>
      <c r="G55" s="29">
        <f>+G56+G58+G64+G67+G69+G71+G76+G73+G74</f>
        <v>17253087</v>
      </c>
    </row>
    <row r="56" spans="1:7" ht="15.6" x14ac:dyDescent="0.3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3">
      <c r="A57" s="26">
        <v>20441</v>
      </c>
      <c r="B57" s="27">
        <v>20</v>
      </c>
      <c r="C57" s="27" t="s">
        <v>51</v>
      </c>
      <c r="D57" s="28">
        <v>17631516</v>
      </c>
      <c r="E57" s="54">
        <v>0</v>
      </c>
      <c r="F57" s="28">
        <f t="shared" si="1"/>
        <v>17631516</v>
      </c>
      <c r="G57" s="29">
        <v>0</v>
      </c>
    </row>
    <row r="58" spans="1:7" ht="15.6" x14ac:dyDescent="0.3">
      <c r="A58" s="26">
        <v>2045</v>
      </c>
      <c r="B58" s="27"/>
      <c r="C58" s="27" t="s">
        <v>52</v>
      </c>
      <c r="D58" s="28">
        <f>+D59+D60+D61+D62+D63</f>
        <v>60194657</v>
      </c>
      <c r="E58" s="54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3">
      <c r="A59" s="26">
        <v>20451</v>
      </c>
      <c r="B59" s="27">
        <v>20</v>
      </c>
      <c r="C59" s="27" t="s">
        <v>53</v>
      </c>
      <c r="D59" s="28">
        <v>5000000</v>
      </c>
      <c r="E59" s="54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3">
      <c r="A60" s="55">
        <v>20452</v>
      </c>
      <c r="B60" s="30">
        <v>20</v>
      </c>
      <c r="C60" s="30" t="s">
        <v>54</v>
      </c>
      <c r="D60" s="56">
        <v>10500000</v>
      </c>
      <c r="E60" s="54">
        <v>0</v>
      </c>
      <c r="F60" s="56">
        <f t="shared" si="1"/>
        <v>10500000</v>
      </c>
      <c r="G60" s="29">
        <v>0</v>
      </c>
    </row>
    <row r="61" spans="1:7" s="57" customFormat="1" ht="34.5" customHeight="1" x14ac:dyDescent="0.3">
      <c r="A61" s="55">
        <v>20456</v>
      </c>
      <c r="B61" s="30">
        <v>20</v>
      </c>
      <c r="C61" s="30" t="s">
        <v>55</v>
      </c>
      <c r="D61" s="56">
        <v>4999995</v>
      </c>
      <c r="E61" s="54">
        <v>0</v>
      </c>
      <c r="F61" s="56">
        <f t="shared" si="1"/>
        <v>4999995</v>
      </c>
      <c r="G61" s="29">
        <v>0</v>
      </c>
    </row>
    <row r="62" spans="1:7" ht="18.75" customHeight="1" x14ac:dyDescent="0.3">
      <c r="A62" s="26">
        <v>204510</v>
      </c>
      <c r="B62" s="27">
        <v>20</v>
      </c>
      <c r="C62" s="27" t="s">
        <v>56</v>
      </c>
      <c r="D62" s="28">
        <v>31694662</v>
      </c>
      <c r="E62" s="54">
        <v>0</v>
      </c>
      <c r="F62" s="28">
        <f t="shared" si="1"/>
        <v>31694662</v>
      </c>
      <c r="G62" s="218">
        <v>0</v>
      </c>
    </row>
    <row r="63" spans="1:7" ht="18.75" customHeight="1" x14ac:dyDescent="0.3">
      <c r="A63" s="26">
        <v>204513</v>
      </c>
      <c r="B63" s="27">
        <v>20</v>
      </c>
      <c r="C63" s="27" t="s">
        <v>57</v>
      </c>
      <c r="D63" s="28">
        <v>8000000</v>
      </c>
      <c r="E63" s="54">
        <v>0</v>
      </c>
      <c r="F63" s="28">
        <f t="shared" si="1"/>
        <v>8000000</v>
      </c>
      <c r="G63" s="218">
        <v>0</v>
      </c>
    </row>
    <row r="64" spans="1:7" ht="18" customHeight="1" x14ac:dyDescent="0.3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18">
        <f>+G65+G66</f>
        <v>12635354</v>
      </c>
    </row>
    <row r="65" spans="1:7" ht="18" customHeight="1" x14ac:dyDescent="0.3">
      <c r="A65" s="26">
        <v>20462</v>
      </c>
      <c r="B65" s="27">
        <v>20</v>
      </c>
      <c r="C65" s="27" t="s">
        <v>59</v>
      </c>
      <c r="D65" s="28">
        <v>4220000</v>
      </c>
      <c r="E65" s="54">
        <v>0</v>
      </c>
      <c r="F65" s="28">
        <f t="shared" si="1"/>
        <v>4220000</v>
      </c>
      <c r="G65" s="218">
        <v>0</v>
      </c>
    </row>
    <row r="66" spans="1:7" ht="18" customHeight="1" x14ac:dyDescent="0.3">
      <c r="A66" s="26">
        <v>20465</v>
      </c>
      <c r="B66" s="27">
        <v>20</v>
      </c>
      <c r="C66" s="27" t="s">
        <v>60</v>
      </c>
      <c r="D66" s="28">
        <v>12635354</v>
      </c>
      <c r="E66" s="54">
        <v>0</v>
      </c>
      <c r="F66" s="28">
        <f t="shared" si="1"/>
        <v>12635354</v>
      </c>
      <c r="G66" s="218">
        <v>12635354</v>
      </c>
    </row>
    <row r="67" spans="1:7" ht="18" customHeight="1" x14ac:dyDescent="0.3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18">
        <f>+G68</f>
        <v>0</v>
      </c>
    </row>
    <row r="68" spans="1:7" ht="18" customHeight="1" x14ac:dyDescent="0.3">
      <c r="A68" s="26">
        <v>20476</v>
      </c>
      <c r="B68" s="27">
        <v>20</v>
      </c>
      <c r="C68" s="27" t="s">
        <v>62</v>
      </c>
      <c r="D68" s="28">
        <v>35889007</v>
      </c>
      <c r="E68" s="54">
        <v>0</v>
      </c>
      <c r="F68" s="28">
        <f t="shared" si="1"/>
        <v>35889007</v>
      </c>
      <c r="G68" s="218">
        <v>0</v>
      </c>
    </row>
    <row r="69" spans="1:7" ht="18" customHeight="1" x14ac:dyDescent="0.3">
      <c r="A69" s="26">
        <v>2048</v>
      </c>
      <c r="B69" s="27"/>
      <c r="C69" s="27" t="s">
        <v>63</v>
      </c>
      <c r="D69" s="28">
        <f>+D70</f>
        <v>4617733</v>
      </c>
      <c r="E69" s="54">
        <f>+E70</f>
        <v>0</v>
      </c>
      <c r="F69" s="28">
        <f t="shared" si="1"/>
        <v>4617733</v>
      </c>
      <c r="G69" s="218">
        <f>+G70</f>
        <v>4617733</v>
      </c>
    </row>
    <row r="70" spans="1:7" ht="18" customHeight="1" x14ac:dyDescent="0.3">
      <c r="A70" s="26">
        <v>20486</v>
      </c>
      <c r="B70" s="27">
        <v>20</v>
      </c>
      <c r="C70" s="27" t="s">
        <v>64</v>
      </c>
      <c r="D70" s="28">
        <v>4617733</v>
      </c>
      <c r="E70" s="54">
        <v>0</v>
      </c>
      <c r="F70" s="28">
        <f t="shared" si="1"/>
        <v>4617733</v>
      </c>
      <c r="G70" s="218">
        <v>4617733</v>
      </c>
    </row>
    <row r="71" spans="1:7" ht="15.6" x14ac:dyDescent="0.3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18">
        <f>+G72</f>
        <v>0</v>
      </c>
    </row>
    <row r="72" spans="1:7" ht="22.5" customHeight="1" x14ac:dyDescent="0.3">
      <c r="A72" s="26">
        <v>20495</v>
      </c>
      <c r="B72" s="27">
        <v>20</v>
      </c>
      <c r="C72" s="27" t="s">
        <v>66</v>
      </c>
      <c r="D72" s="28">
        <v>56234082</v>
      </c>
      <c r="E72" s="54">
        <v>0</v>
      </c>
      <c r="F72" s="28">
        <f t="shared" si="1"/>
        <v>56234082</v>
      </c>
      <c r="G72" s="218">
        <v>0</v>
      </c>
    </row>
    <row r="73" spans="1:7" ht="24.75" customHeight="1" x14ac:dyDescent="0.3">
      <c r="A73" s="26">
        <v>20414</v>
      </c>
      <c r="B73" s="27">
        <v>20</v>
      </c>
      <c r="C73" s="27" t="s">
        <v>67</v>
      </c>
      <c r="D73" s="28">
        <v>27500</v>
      </c>
      <c r="E73" s="54">
        <v>0</v>
      </c>
      <c r="F73" s="28">
        <f t="shared" si="1"/>
        <v>27500</v>
      </c>
      <c r="G73" s="218">
        <v>0</v>
      </c>
    </row>
    <row r="74" spans="1:7" ht="22.5" customHeight="1" x14ac:dyDescent="0.3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18">
        <f>+G75</f>
        <v>0</v>
      </c>
    </row>
    <row r="75" spans="1:7" ht="18.75" customHeight="1" x14ac:dyDescent="0.3">
      <c r="A75" s="26">
        <v>204214</v>
      </c>
      <c r="B75" s="27">
        <v>20</v>
      </c>
      <c r="C75" s="27" t="s">
        <v>69</v>
      </c>
      <c r="D75" s="28">
        <v>33880000</v>
      </c>
      <c r="E75" s="54">
        <v>0</v>
      </c>
      <c r="F75" s="28">
        <f>+D75-E75</f>
        <v>33880000</v>
      </c>
      <c r="G75" s="218">
        <v>0</v>
      </c>
    </row>
    <row r="76" spans="1:7" ht="18.75" customHeight="1" x14ac:dyDescent="0.3">
      <c r="A76" s="26">
        <v>20441</v>
      </c>
      <c r="B76" s="27"/>
      <c r="C76" s="27" t="s">
        <v>70</v>
      </c>
      <c r="D76" s="28">
        <f>+D77</f>
        <v>95160001.329999998</v>
      </c>
      <c r="E76" s="54">
        <f>+E77</f>
        <v>0</v>
      </c>
      <c r="F76" s="28">
        <f t="shared" si="1"/>
        <v>95160001.329999998</v>
      </c>
      <c r="G76" s="218">
        <f>+G77</f>
        <v>0</v>
      </c>
    </row>
    <row r="77" spans="1:7" ht="18.75" customHeight="1" x14ac:dyDescent="0.3">
      <c r="A77" s="26">
        <v>2044113</v>
      </c>
      <c r="B77" s="27">
        <v>20</v>
      </c>
      <c r="C77" s="27" t="s">
        <v>70</v>
      </c>
      <c r="D77" s="28">
        <v>95160001.329999998</v>
      </c>
      <c r="E77" s="54">
        <v>0</v>
      </c>
      <c r="F77" s="28">
        <f>+D77-E77</f>
        <v>95160001.329999998</v>
      </c>
      <c r="G77" s="218">
        <v>0</v>
      </c>
    </row>
    <row r="78" spans="1:7" ht="18.75" customHeight="1" x14ac:dyDescent="0.3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18">
        <f>+G79</f>
        <v>0</v>
      </c>
    </row>
    <row r="79" spans="1:7" ht="18.75" customHeight="1" x14ac:dyDescent="0.3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18">
        <f>+G80</f>
        <v>0</v>
      </c>
    </row>
    <row r="80" spans="1:7" ht="18.75" customHeight="1" x14ac:dyDescent="0.3">
      <c r="A80" s="26">
        <v>361</v>
      </c>
      <c r="B80" s="27"/>
      <c r="C80" s="27" t="s">
        <v>73</v>
      </c>
      <c r="D80" s="28">
        <f t="shared" si="2"/>
        <v>132590319</v>
      </c>
      <c r="E80" s="54">
        <f t="shared" si="2"/>
        <v>0</v>
      </c>
      <c r="F80" s="28">
        <f>+D80-E80</f>
        <v>132590319</v>
      </c>
      <c r="G80" s="218">
        <f>+G81</f>
        <v>0</v>
      </c>
    </row>
    <row r="81" spans="1:240" ht="18.75" customHeight="1" thickBot="1" x14ac:dyDescent="0.35">
      <c r="A81" s="32">
        <v>36113</v>
      </c>
      <c r="B81" s="33">
        <v>20</v>
      </c>
      <c r="C81" s="33" t="s">
        <v>74</v>
      </c>
      <c r="D81" s="36">
        <v>132590319</v>
      </c>
      <c r="E81" s="35">
        <v>0</v>
      </c>
      <c r="F81" s="36">
        <f>+D81-E81</f>
        <v>132590319</v>
      </c>
      <c r="G81" s="219">
        <v>0</v>
      </c>
    </row>
    <row r="82" spans="1:240" ht="15" thickBot="1" x14ac:dyDescent="0.35">
      <c r="A82" s="58"/>
      <c r="D82" s="59"/>
      <c r="E82" s="8"/>
      <c r="F82" s="59"/>
      <c r="G82" s="59"/>
    </row>
    <row r="83" spans="1:240" x14ac:dyDescent="0.3">
      <c r="A83" s="1998" t="s">
        <v>1</v>
      </c>
      <c r="B83" s="1999"/>
      <c r="C83" s="1999"/>
      <c r="D83" s="1999"/>
      <c r="E83" s="1999"/>
      <c r="F83" s="1999"/>
      <c r="G83" s="2000"/>
      <c r="H83" s="238"/>
      <c r="I83" s="1996"/>
      <c r="J83" s="1996"/>
      <c r="K83" s="1996"/>
      <c r="L83" s="1996"/>
      <c r="M83" s="1996"/>
      <c r="N83" s="1996"/>
      <c r="O83" s="1996"/>
      <c r="P83" s="1996"/>
      <c r="Q83" s="1996"/>
      <c r="R83" s="1996"/>
      <c r="S83" s="1996"/>
      <c r="T83" s="1996"/>
      <c r="U83" s="1996"/>
      <c r="V83" s="1996"/>
      <c r="W83" s="1996"/>
      <c r="X83" s="1996"/>
      <c r="Y83" s="1996"/>
      <c r="Z83" s="1996"/>
      <c r="AA83" s="1996"/>
      <c r="AB83" s="1996"/>
      <c r="AC83" s="1996"/>
      <c r="AD83" s="1996"/>
      <c r="AE83" s="1996"/>
      <c r="AF83" s="1996"/>
      <c r="AG83" s="1996"/>
      <c r="AH83" s="1996"/>
      <c r="AI83" s="1996"/>
      <c r="AJ83" s="1996"/>
      <c r="AK83" s="1996"/>
      <c r="AL83" s="1996"/>
      <c r="AM83" s="1996"/>
      <c r="AN83" s="1996"/>
      <c r="AO83" s="1996"/>
      <c r="AP83" s="1996"/>
      <c r="AQ83" s="1996"/>
      <c r="AR83" s="1996"/>
      <c r="AS83" s="1996"/>
      <c r="AT83" s="1996"/>
      <c r="AU83" s="1996"/>
      <c r="AV83" s="1996"/>
      <c r="AW83" s="1996"/>
      <c r="AX83" s="1996"/>
      <c r="AY83" s="1996"/>
      <c r="AZ83" s="1996"/>
      <c r="BA83" s="1996"/>
      <c r="BB83" s="1996"/>
      <c r="BC83" s="1996"/>
      <c r="BD83" s="1996"/>
      <c r="BE83" s="1996"/>
      <c r="BF83" s="1996"/>
      <c r="BG83" s="1996"/>
      <c r="BH83" s="1996"/>
      <c r="BI83" s="1996"/>
      <c r="BJ83" s="1996"/>
      <c r="BK83" s="1996"/>
      <c r="BL83" s="1996"/>
      <c r="BM83" s="1996"/>
      <c r="BN83" s="1996"/>
      <c r="BO83" s="1996"/>
      <c r="BP83" s="1996"/>
      <c r="BQ83" s="1996"/>
      <c r="BR83" s="1996"/>
      <c r="BS83" s="1996"/>
      <c r="BT83" s="1996"/>
      <c r="BU83" s="1996"/>
      <c r="BV83" s="1996"/>
      <c r="BW83" s="1996"/>
      <c r="BX83" s="1996"/>
      <c r="BY83" s="1996"/>
      <c r="BZ83" s="1996"/>
      <c r="CA83" s="1996"/>
      <c r="CB83" s="1996"/>
      <c r="CC83" s="1996"/>
      <c r="CD83" s="1996"/>
      <c r="CE83" s="1996"/>
      <c r="CF83" s="1996"/>
      <c r="CG83" s="1996"/>
      <c r="CH83" s="1996"/>
      <c r="CI83" s="1996"/>
      <c r="CJ83" s="1996"/>
      <c r="CK83" s="1996"/>
      <c r="CL83" s="1998"/>
      <c r="CM83" s="1999"/>
      <c r="CN83" s="1999"/>
      <c r="CO83" s="1999"/>
      <c r="CP83" s="1999"/>
      <c r="CQ83" s="1999"/>
      <c r="CR83" s="2000"/>
      <c r="CS83" s="1998"/>
      <c r="CT83" s="1999"/>
      <c r="CU83" s="1999"/>
      <c r="CV83" s="1999"/>
      <c r="CW83" s="1999"/>
      <c r="CX83" s="1999"/>
      <c r="CY83" s="2000"/>
      <c r="CZ83" s="1998"/>
      <c r="DA83" s="1999"/>
      <c r="DB83" s="1999"/>
      <c r="DC83" s="1999"/>
      <c r="DD83" s="1999"/>
      <c r="DE83" s="1999"/>
      <c r="DF83" s="2000"/>
      <c r="DG83" s="1998"/>
      <c r="DH83" s="1999"/>
      <c r="DI83" s="1999"/>
      <c r="DJ83" s="1999"/>
      <c r="DK83" s="1999"/>
      <c r="DL83" s="1999"/>
      <c r="DM83" s="2000"/>
      <c r="DN83" s="1998"/>
      <c r="DO83" s="1999"/>
      <c r="DP83" s="1999"/>
      <c r="DQ83" s="1999"/>
      <c r="DR83" s="1999"/>
      <c r="DS83" s="1999"/>
      <c r="DT83" s="2000"/>
      <c r="DU83" s="1998"/>
      <c r="DV83" s="1999"/>
      <c r="DW83" s="1999"/>
      <c r="DX83" s="1999"/>
      <c r="DY83" s="1999"/>
      <c r="DZ83" s="1999"/>
      <c r="EA83" s="2000"/>
      <c r="EB83" s="1998"/>
      <c r="EC83" s="1999"/>
      <c r="ED83" s="1999"/>
      <c r="EE83" s="1999"/>
      <c r="EF83" s="1999"/>
      <c r="EG83" s="1999"/>
      <c r="EH83" s="2000"/>
      <c r="EI83" s="1998"/>
      <c r="EJ83" s="1999"/>
      <c r="EK83" s="1999"/>
      <c r="EL83" s="1999"/>
      <c r="EM83" s="1999"/>
      <c r="EN83" s="1999"/>
      <c r="EO83" s="2000"/>
      <c r="EP83" s="1998"/>
      <c r="EQ83" s="1999"/>
      <c r="ER83" s="1999"/>
      <c r="ES83" s="1999"/>
      <c r="ET83" s="1999"/>
      <c r="EU83" s="1999"/>
      <c r="EV83" s="2000"/>
      <c r="EW83" s="1998"/>
      <c r="EX83" s="1999"/>
      <c r="EY83" s="1999"/>
      <c r="EZ83" s="1999"/>
      <c r="FA83" s="1999"/>
      <c r="FB83" s="1999"/>
      <c r="FC83" s="2000"/>
      <c r="FD83" s="1998"/>
      <c r="FE83" s="1999"/>
      <c r="FF83" s="1999"/>
      <c r="FG83" s="1999"/>
      <c r="FH83" s="1999"/>
      <c r="FI83" s="1999"/>
      <c r="FJ83" s="2000"/>
      <c r="FK83" s="1998"/>
      <c r="FL83" s="1999"/>
      <c r="FM83" s="1999"/>
      <c r="FN83" s="1999"/>
      <c r="FO83" s="1999"/>
      <c r="FP83" s="1999"/>
      <c r="FQ83" s="2000"/>
      <c r="FR83" s="1998"/>
      <c r="FS83" s="1999"/>
      <c r="FT83" s="1999"/>
      <c r="FU83" s="1999"/>
      <c r="FV83" s="1999"/>
      <c r="FW83" s="1999"/>
      <c r="FX83" s="2000"/>
      <c r="FY83" s="1998"/>
      <c r="FZ83" s="1999"/>
      <c r="GA83" s="1999"/>
      <c r="GB83" s="1999"/>
      <c r="GC83" s="1999"/>
      <c r="GD83" s="1999"/>
      <c r="GE83" s="2000"/>
      <c r="GF83" s="1998"/>
      <c r="GG83" s="1999"/>
      <c r="GH83" s="1999"/>
      <c r="GI83" s="1999"/>
      <c r="GJ83" s="1999"/>
      <c r="GK83" s="1999"/>
      <c r="GL83" s="2000"/>
      <c r="GM83" s="1998"/>
      <c r="GN83" s="1999"/>
      <c r="GO83" s="1999"/>
      <c r="GP83" s="1999"/>
      <c r="GQ83" s="1999"/>
      <c r="GR83" s="1999"/>
      <c r="GS83" s="2000"/>
      <c r="GT83" s="1998"/>
      <c r="GU83" s="1999"/>
      <c r="GV83" s="1999"/>
      <c r="GW83" s="1999"/>
      <c r="GX83" s="1999"/>
      <c r="GY83" s="1999"/>
      <c r="GZ83" s="2000"/>
      <c r="HA83" s="1998"/>
      <c r="HB83" s="1999"/>
      <c r="HC83" s="1999"/>
      <c r="HD83" s="1999"/>
      <c r="HE83" s="1999"/>
      <c r="HF83" s="1999"/>
      <c r="HG83" s="2000"/>
      <c r="HH83" s="1998"/>
      <c r="HI83" s="1999"/>
      <c r="HJ83" s="1999"/>
      <c r="HK83" s="1999"/>
      <c r="HL83" s="1999"/>
      <c r="HM83" s="1999"/>
      <c r="HN83" s="2000"/>
      <c r="HO83" s="1998"/>
      <c r="HP83" s="1999"/>
      <c r="HQ83" s="1999"/>
      <c r="HR83" s="1999"/>
      <c r="HS83" s="1999"/>
      <c r="HT83" s="1999"/>
      <c r="HU83" s="2000"/>
      <c r="HV83" s="1998"/>
      <c r="HW83" s="1999"/>
      <c r="HX83" s="1999"/>
      <c r="HY83" s="1999"/>
      <c r="HZ83" s="1999"/>
      <c r="IA83" s="1999"/>
      <c r="IB83" s="2000"/>
      <c r="IC83" s="1998"/>
      <c r="ID83" s="1999"/>
      <c r="IE83" s="1999"/>
      <c r="IF83" s="1999"/>
    </row>
    <row r="84" spans="1:240" ht="15.75" customHeight="1" x14ac:dyDescent="0.3">
      <c r="A84" s="1995" t="s">
        <v>2</v>
      </c>
      <c r="B84" s="1996"/>
      <c r="C84" s="1996"/>
      <c r="D84" s="1996"/>
      <c r="E84" s="1996"/>
      <c r="F84" s="1996"/>
      <c r="G84" s="1997"/>
    </row>
    <row r="85" spans="1:240" x14ac:dyDescent="0.3">
      <c r="A85" s="6" t="s">
        <v>0</v>
      </c>
      <c r="G85" s="5"/>
    </row>
    <row r="86" spans="1:240" ht="12.75" customHeight="1" x14ac:dyDescent="0.3">
      <c r="A86" s="2"/>
      <c r="G86" s="7"/>
    </row>
    <row r="87" spans="1:240" x14ac:dyDescent="0.3">
      <c r="A87" s="2" t="s">
        <v>3</v>
      </c>
      <c r="C87" s="1" t="s">
        <v>4</v>
      </c>
      <c r="E87" s="3" t="s">
        <v>5</v>
      </c>
      <c r="F87" s="3" t="str">
        <f>F50</f>
        <v>ENERO</v>
      </c>
      <c r="G87" s="5" t="str">
        <f>G50</f>
        <v>VIGENCIA FISCAL: 2017</v>
      </c>
    </row>
    <row r="88" spans="1:240" ht="7.5" customHeight="1" thickBot="1" x14ac:dyDescent="0.35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5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2" thickBot="1" x14ac:dyDescent="0.35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302140345389</v>
      </c>
    </row>
    <row r="91" spans="1:240" ht="35.25" customHeight="1" x14ac:dyDescent="0.3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</f>
        <v>270959345389</v>
      </c>
    </row>
    <row r="92" spans="1:240" ht="15.6" x14ac:dyDescent="0.3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3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3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3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3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3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3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6" x14ac:dyDescent="0.3">
      <c r="A99" s="26">
        <v>113601</v>
      </c>
      <c r="B99" s="27"/>
      <c r="C99" s="30" t="s">
        <v>85</v>
      </c>
      <c r="D99" s="28">
        <f>+D100+D101</f>
        <v>59162718545</v>
      </c>
      <c r="E99" s="31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3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3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6" x14ac:dyDescent="0.3">
      <c r="A102" s="26">
        <v>113605</v>
      </c>
      <c r="B102" s="27"/>
      <c r="C102" s="30" t="s">
        <v>88</v>
      </c>
      <c r="D102" s="28">
        <f>+D103+D104</f>
        <v>3688341671</v>
      </c>
      <c r="E102" s="31">
        <f>+E103+E104</f>
        <v>0</v>
      </c>
      <c r="F102" s="28">
        <f>+D102-E102</f>
        <v>3688341671</v>
      </c>
      <c r="G102" s="218">
        <f>+G103+G104</f>
        <v>0</v>
      </c>
    </row>
    <row r="103" spans="1:240" ht="39.75" customHeight="1" x14ac:dyDescent="0.3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18">
        <v>0</v>
      </c>
    </row>
    <row r="104" spans="1:240" ht="41.25" customHeight="1" x14ac:dyDescent="0.3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18">
        <v>0</v>
      </c>
    </row>
    <row r="105" spans="1:240" ht="15.6" x14ac:dyDescent="0.3">
      <c r="A105" s="26">
        <v>113607</v>
      </c>
      <c r="B105" s="27"/>
      <c r="C105" s="30" t="s">
        <v>90</v>
      </c>
      <c r="D105" s="28">
        <f>+D106</f>
        <v>281232645.5</v>
      </c>
      <c r="E105" s="31">
        <f>+E106</f>
        <v>0</v>
      </c>
      <c r="F105" s="28">
        <f>+D105-E105</f>
        <v>281232645.5</v>
      </c>
      <c r="G105" s="218">
        <f>+G106</f>
        <v>0</v>
      </c>
    </row>
    <row r="106" spans="1:240" ht="39.75" customHeight="1" thickBot="1" x14ac:dyDescent="0.35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219">
        <v>0</v>
      </c>
    </row>
    <row r="107" spans="1:240" ht="49.5" customHeight="1" thickBot="1" x14ac:dyDescent="0.35">
      <c r="A107" s="38"/>
      <c r="B107" s="39"/>
      <c r="C107" s="75"/>
      <c r="D107" s="42"/>
      <c r="E107" s="41"/>
      <c r="F107" s="42"/>
      <c r="G107" s="42"/>
    </row>
    <row r="108" spans="1:240" ht="15" customHeight="1" x14ac:dyDescent="0.3">
      <c r="A108" s="1998" t="s">
        <v>1</v>
      </c>
      <c r="B108" s="1999"/>
      <c r="C108" s="1999"/>
      <c r="D108" s="1999"/>
      <c r="E108" s="1999"/>
      <c r="F108" s="1999"/>
      <c r="G108" s="2000"/>
      <c r="H108" s="104"/>
      <c r="I108" s="1996"/>
      <c r="J108" s="1996"/>
      <c r="K108" s="1996"/>
      <c r="L108" s="1996"/>
      <c r="M108" s="1996"/>
      <c r="N108" s="1996"/>
      <c r="O108" s="1996"/>
      <c r="P108" s="1996"/>
      <c r="Q108" s="1996"/>
      <c r="R108" s="1996"/>
      <c r="S108" s="1996"/>
      <c r="T108" s="1996"/>
      <c r="U108" s="1996"/>
      <c r="V108" s="1996"/>
      <c r="W108" s="1996"/>
      <c r="X108" s="1996"/>
      <c r="Y108" s="1996"/>
      <c r="Z108" s="1996"/>
      <c r="AA108" s="1996"/>
      <c r="AB108" s="1996"/>
      <c r="AC108" s="1996"/>
      <c r="AD108" s="1996"/>
      <c r="AE108" s="1996"/>
      <c r="AF108" s="1996"/>
      <c r="AG108" s="1996"/>
      <c r="AH108" s="1996"/>
      <c r="AI108" s="1996"/>
      <c r="AJ108" s="1996"/>
      <c r="AK108" s="1996"/>
      <c r="AL108" s="1996"/>
      <c r="AM108" s="1996"/>
      <c r="AN108" s="1996"/>
      <c r="AO108" s="1996"/>
      <c r="AP108" s="1996"/>
      <c r="AQ108" s="1996"/>
      <c r="AR108" s="1996"/>
      <c r="AS108" s="1996"/>
      <c r="AT108" s="1996"/>
      <c r="AU108" s="1996"/>
      <c r="AV108" s="1996"/>
      <c r="AW108" s="1996"/>
      <c r="AX108" s="1996"/>
      <c r="AY108" s="1996"/>
      <c r="AZ108" s="1996"/>
      <c r="BA108" s="1996"/>
      <c r="BB108" s="1996"/>
      <c r="BC108" s="1996"/>
      <c r="BD108" s="1996"/>
      <c r="BE108" s="1996"/>
      <c r="BF108" s="1996"/>
      <c r="BG108" s="1996"/>
      <c r="BH108" s="1996"/>
      <c r="BI108" s="1996"/>
      <c r="BJ108" s="1996"/>
      <c r="BK108" s="1996"/>
      <c r="BL108" s="1996"/>
      <c r="BM108" s="1996"/>
      <c r="BN108" s="1996"/>
      <c r="BO108" s="1996"/>
      <c r="BP108" s="1996"/>
      <c r="BQ108" s="1996"/>
      <c r="BR108" s="1996"/>
      <c r="BS108" s="1996"/>
      <c r="BT108" s="1996"/>
      <c r="BU108" s="1996"/>
      <c r="BV108" s="1996"/>
      <c r="BW108" s="1996"/>
      <c r="BX108" s="1996"/>
      <c r="BY108" s="1996"/>
      <c r="BZ108" s="1996"/>
      <c r="CA108" s="1996"/>
      <c r="CB108" s="1996"/>
      <c r="CC108" s="1996"/>
      <c r="CD108" s="1996"/>
      <c r="CE108" s="1996"/>
      <c r="CF108" s="1996"/>
      <c r="CG108" s="1996"/>
      <c r="CH108" s="1996"/>
      <c r="CI108" s="1996"/>
      <c r="CJ108" s="1996"/>
      <c r="CK108" s="1996"/>
      <c r="CL108" s="1995"/>
      <c r="CM108" s="1996"/>
      <c r="CN108" s="1996"/>
      <c r="CO108" s="1996"/>
      <c r="CP108" s="1996"/>
      <c r="CQ108" s="1996"/>
      <c r="CR108" s="1997"/>
      <c r="CS108" s="1995"/>
      <c r="CT108" s="1996"/>
      <c r="CU108" s="1996"/>
      <c r="CV108" s="1996"/>
      <c r="CW108" s="1996"/>
      <c r="CX108" s="1996"/>
      <c r="CY108" s="1997"/>
      <c r="CZ108" s="1995"/>
      <c r="DA108" s="1996"/>
      <c r="DB108" s="1996"/>
      <c r="DC108" s="1996"/>
      <c r="DD108" s="1996"/>
      <c r="DE108" s="1996"/>
      <c r="DF108" s="1997"/>
      <c r="DG108" s="1995"/>
      <c r="DH108" s="1996"/>
      <c r="DI108" s="1996"/>
      <c r="DJ108" s="1996"/>
      <c r="DK108" s="1996"/>
      <c r="DL108" s="1996"/>
      <c r="DM108" s="1997"/>
      <c r="DN108" s="1995"/>
      <c r="DO108" s="1996"/>
      <c r="DP108" s="1996"/>
      <c r="DQ108" s="1996"/>
      <c r="DR108" s="1996"/>
      <c r="DS108" s="1996"/>
      <c r="DT108" s="1997"/>
      <c r="DU108" s="1995"/>
      <c r="DV108" s="1996"/>
      <c r="DW108" s="1996"/>
      <c r="DX108" s="1996"/>
      <c r="DY108" s="1996"/>
      <c r="DZ108" s="1996"/>
      <c r="EA108" s="1997"/>
      <c r="EB108" s="1995"/>
      <c r="EC108" s="1996"/>
      <c r="ED108" s="1996"/>
      <c r="EE108" s="1996"/>
      <c r="EF108" s="1996"/>
      <c r="EG108" s="1996"/>
      <c r="EH108" s="1997"/>
      <c r="EI108" s="1995"/>
      <c r="EJ108" s="1996"/>
      <c r="EK108" s="1996"/>
      <c r="EL108" s="1996"/>
      <c r="EM108" s="1996"/>
      <c r="EN108" s="1996"/>
      <c r="EO108" s="1997"/>
      <c r="EP108" s="1995"/>
      <c r="EQ108" s="1996"/>
      <c r="ER108" s="1996"/>
      <c r="ES108" s="1996"/>
      <c r="ET108" s="1996"/>
      <c r="EU108" s="1996"/>
      <c r="EV108" s="1997"/>
      <c r="EW108" s="1995"/>
      <c r="EX108" s="1996"/>
      <c r="EY108" s="1996"/>
      <c r="EZ108" s="1996"/>
      <c r="FA108" s="1996"/>
      <c r="FB108" s="1996"/>
      <c r="FC108" s="1997"/>
      <c r="FD108" s="1995"/>
      <c r="FE108" s="1996"/>
      <c r="FF108" s="1996"/>
      <c r="FG108" s="1996"/>
      <c r="FH108" s="1996"/>
      <c r="FI108" s="1996"/>
      <c r="FJ108" s="1997"/>
      <c r="FK108" s="1995"/>
      <c r="FL108" s="1996"/>
      <c r="FM108" s="1996"/>
      <c r="FN108" s="1996"/>
      <c r="FO108" s="1996"/>
      <c r="FP108" s="1996"/>
      <c r="FQ108" s="1997"/>
      <c r="FR108" s="1995"/>
      <c r="FS108" s="1996"/>
      <c r="FT108" s="1996"/>
      <c r="FU108" s="1996"/>
      <c r="FV108" s="1996"/>
      <c r="FW108" s="1996"/>
      <c r="FX108" s="1997"/>
      <c r="FY108" s="1995"/>
      <c r="FZ108" s="1996"/>
      <c r="GA108" s="1996"/>
      <c r="GB108" s="1996"/>
      <c r="GC108" s="1996"/>
      <c r="GD108" s="1996"/>
      <c r="GE108" s="1997"/>
      <c r="GF108" s="1995"/>
      <c r="GG108" s="1996"/>
      <c r="GH108" s="1996"/>
      <c r="GI108" s="1996"/>
      <c r="GJ108" s="1996"/>
      <c r="GK108" s="1996"/>
      <c r="GL108" s="1997"/>
      <c r="GM108" s="1995"/>
      <c r="GN108" s="1996"/>
      <c r="GO108" s="1996"/>
      <c r="GP108" s="1996"/>
      <c r="GQ108" s="1996"/>
      <c r="GR108" s="1996"/>
      <c r="GS108" s="1997"/>
      <c r="GT108" s="1995"/>
      <c r="GU108" s="1996"/>
      <c r="GV108" s="1996"/>
      <c r="GW108" s="1996"/>
      <c r="GX108" s="1996"/>
      <c r="GY108" s="1996"/>
      <c r="GZ108" s="1997"/>
      <c r="HA108" s="1995"/>
      <c r="HB108" s="1996"/>
      <c r="HC108" s="1996"/>
      <c r="HD108" s="1996"/>
      <c r="HE108" s="1996"/>
      <c r="HF108" s="1996"/>
      <c r="HG108" s="1997"/>
      <c r="HH108" s="1995"/>
      <c r="HI108" s="1996"/>
      <c r="HJ108" s="1996"/>
      <c r="HK108" s="1996"/>
      <c r="HL108" s="1996"/>
      <c r="HM108" s="1996"/>
      <c r="HN108" s="1997"/>
      <c r="HO108" s="1995"/>
      <c r="HP108" s="1996"/>
      <c r="HQ108" s="1996"/>
      <c r="HR108" s="1996"/>
      <c r="HS108" s="1996"/>
      <c r="HT108" s="1996"/>
      <c r="HU108" s="1997"/>
      <c r="HV108" s="1995"/>
      <c r="HW108" s="1996"/>
      <c r="HX108" s="1996"/>
      <c r="HY108" s="1996"/>
      <c r="HZ108" s="1996"/>
      <c r="IA108" s="1996"/>
      <c r="IB108" s="1997"/>
      <c r="IC108" s="1995"/>
      <c r="ID108" s="1996"/>
      <c r="IE108" s="1996"/>
      <c r="IF108" s="1996"/>
    </row>
    <row r="109" spans="1:240" ht="12" customHeight="1" x14ac:dyDescent="0.3">
      <c r="A109" s="1995" t="s">
        <v>2</v>
      </c>
      <c r="B109" s="1996"/>
      <c r="C109" s="1996"/>
      <c r="D109" s="1996"/>
      <c r="E109" s="1996"/>
      <c r="F109" s="1996"/>
      <c r="G109" s="1997"/>
      <c r="H109" s="104"/>
      <c r="I109" s="1996"/>
      <c r="J109" s="1996"/>
      <c r="K109" s="1996"/>
      <c r="L109" s="1996"/>
      <c r="M109" s="1996"/>
      <c r="N109" s="1996"/>
      <c r="O109" s="1996"/>
      <c r="P109" s="1996"/>
      <c r="Q109" s="1996"/>
      <c r="R109" s="1996"/>
      <c r="S109" s="1996"/>
      <c r="T109" s="1996"/>
      <c r="U109" s="1996"/>
      <c r="V109" s="1996"/>
      <c r="W109" s="1996"/>
      <c r="X109" s="1996"/>
      <c r="Y109" s="1996"/>
      <c r="Z109" s="1996"/>
      <c r="AA109" s="1996"/>
      <c r="AB109" s="1996"/>
      <c r="AC109" s="1996"/>
      <c r="AD109" s="1996"/>
      <c r="AE109" s="1996"/>
      <c r="AF109" s="1996"/>
      <c r="AG109" s="1996"/>
      <c r="AH109" s="1996"/>
      <c r="AI109" s="1996"/>
      <c r="AJ109" s="1996"/>
      <c r="AK109" s="1996"/>
      <c r="AL109" s="1996"/>
      <c r="AM109" s="1996"/>
      <c r="AN109" s="1996"/>
      <c r="AO109" s="1996"/>
      <c r="AP109" s="1996"/>
      <c r="AQ109" s="1996"/>
      <c r="AR109" s="1996"/>
      <c r="AS109" s="1996"/>
      <c r="AT109" s="1996"/>
      <c r="AU109" s="1996"/>
      <c r="AV109" s="1996"/>
      <c r="AW109" s="1996"/>
      <c r="AX109" s="1996"/>
      <c r="AY109" s="1996"/>
      <c r="AZ109" s="1996"/>
      <c r="BA109" s="1996"/>
      <c r="BB109" s="1996"/>
      <c r="BC109" s="1996"/>
      <c r="BD109" s="1996"/>
      <c r="BE109" s="1996"/>
      <c r="BF109" s="1996"/>
      <c r="BG109" s="1996"/>
      <c r="BH109" s="1996"/>
      <c r="BI109" s="1996"/>
      <c r="BJ109" s="1996"/>
      <c r="BK109" s="1996"/>
      <c r="BL109" s="1996"/>
      <c r="BM109" s="1996"/>
      <c r="BN109" s="1996"/>
      <c r="BO109" s="1996"/>
      <c r="BP109" s="1996"/>
      <c r="BQ109" s="1996"/>
      <c r="BR109" s="1996"/>
      <c r="BS109" s="1996"/>
      <c r="BT109" s="1996"/>
      <c r="BU109" s="1996"/>
      <c r="BV109" s="1996"/>
      <c r="BW109" s="1996"/>
      <c r="BX109" s="1996"/>
      <c r="BY109" s="1996"/>
      <c r="BZ109" s="1996"/>
      <c r="CA109" s="1996"/>
      <c r="CB109" s="1996"/>
      <c r="CC109" s="1996"/>
      <c r="CD109" s="1996"/>
      <c r="CE109" s="1996"/>
      <c r="CF109" s="1996"/>
      <c r="CG109" s="1996"/>
      <c r="CH109" s="1996"/>
      <c r="CI109" s="1996"/>
      <c r="CJ109" s="1996"/>
      <c r="CK109" s="1996"/>
      <c r="CL109" s="1995"/>
      <c r="CM109" s="1996"/>
      <c r="CN109" s="1996"/>
      <c r="CO109" s="1996"/>
      <c r="CP109" s="1996"/>
      <c r="CQ109" s="1996"/>
      <c r="CR109" s="1997"/>
      <c r="CS109" s="1995"/>
      <c r="CT109" s="1996"/>
      <c r="CU109" s="1996"/>
      <c r="CV109" s="1996"/>
      <c r="CW109" s="1996"/>
      <c r="CX109" s="1996"/>
      <c r="CY109" s="1997"/>
      <c r="CZ109" s="1995"/>
      <c r="DA109" s="1996"/>
      <c r="DB109" s="1996"/>
      <c r="DC109" s="1996"/>
      <c r="DD109" s="1996"/>
      <c r="DE109" s="1996"/>
      <c r="DF109" s="1997"/>
      <c r="DG109" s="1995"/>
      <c r="DH109" s="1996"/>
      <c r="DI109" s="1996"/>
      <c r="DJ109" s="1996"/>
      <c r="DK109" s="1996"/>
      <c r="DL109" s="1996"/>
      <c r="DM109" s="1997"/>
      <c r="DN109" s="1995"/>
      <c r="DO109" s="1996"/>
      <c r="DP109" s="1996"/>
      <c r="DQ109" s="1996"/>
      <c r="DR109" s="1996"/>
      <c r="DS109" s="1996"/>
      <c r="DT109" s="1997"/>
      <c r="DU109" s="1995"/>
      <c r="DV109" s="1996"/>
      <c r="DW109" s="1996"/>
      <c r="DX109" s="1996"/>
      <c r="DY109" s="1996"/>
      <c r="DZ109" s="1996"/>
      <c r="EA109" s="1997"/>
      <c r="EB109" s="1995"/>
      <c r="EC109" s="1996"/>
      <c r="ED109" s="1996"/>
      <c r="EE109" s="1996"/>
      <c r="EF109" s="1996"/>
      <c r="EG109" s="1996"/>
      <c r="EH109" s="1997"/>
      <c r="EI109" s="1995"/>
      <c r="EJ109" s="1996"/>
      <c r="EK109" s="1996"/>
      <c r="EL109" s="1996"/>
      <c r="EM109" s="1996"/>
      <c r="EN109" s="1996"/>
      <c r="EO109" s="1997"/>
      <c r="EP109" s="1995"/>
      <c r="EQ109" s="1996"/>
      <c r="ER109" s="1996"/>
      <c r="ES109" s="1996"/>
      <c r="ET109" s="1996"/>
      <c r="EU109" s="1996"/>
      <c r="EV109" s="1997"/>
      <c r="EW109" s="1995"/>
      <c r="EX109" s="1996"/>
      <c r="EY109" s="1996"/>
      <c r="EZ109" s="1996"/>
      <c r="FA109" s="1996"/>
      <c r="FB109" s="1996"/>
      <c r="FC109" s="1997"/>
      <c r="FD109" s="1995"/>
      <c r="FE109" s="1996"/>
      <c r="FF109" s="1996"/>
      <c r="FG109" s="1996"/>
      <c r="FH109" s="1996"/>
      <c r="FI109" s="1996"/>
      <c r="FJ109" s="1997"/>
      <c r="FK109" s="1995"/>
      <c r="FL109" s="1996"/>
      <c r="FM109" s="1996"/>
      <c r="FN109" s="1996"/>
      <c r="FO109" s="1996"/>
      <c r="FP109" s="1996"/>
      <c r="FQ109" s="1997"/>
      <c r="FR109" s="1995"/>
      <c r="FS109" s="1996"/>
      <c r="FT109" s="1996"/>
      <c r="FU109" s="1996"/>
      <c r="FV109" s="1996"/>
      <c r="FW109" s="1996"/>
      <c r="FX109" s="1997"/>
      <c r="FY109" s="1995"/>
      <c r="FZ109" s="1996"/>
      <c r="GA109" s="1996"/>
      <c r="GB109" s="1996"/>
      <c r="GC109" s="1996"/>
      <c r="GD109" s="1996"/>
      <c r="GE109" s="1997"/>
      <c r="GF109" s="1995"/>
      <c r="GG109" s="1996"/>
      <c r="GH109" s="1996"/>
      <c r="GI109" s="1996"/>
      <c r="GJ109" s="1996"/>
      <c r="GK109" s="1996"/>
      <c r="GL109" s="1997"/>
      <c r="GM109" s="1995"/>
      <c r="GN109" s="1996"/>
      <c r="GO109" s="1996"/>
      <c r="GP109" s="1996"/>
      <c r="GQ109" s="1996"/>
      <c r="GR109" s="1996"/>
      <c r="GS109" s="1997"/>
      <c r="GT109" s="1995"/>
      <c r="GU109" s="1996"/>
      <c r="GV109" s="1996"/>
      <c r="GW109" s="1996"/>
      <c r="GX109" s="1996"/>
      <c r="GY109" s="1996"/>
      <c r="GZ109" s="1997"/>
      <c r="HA109" s="1995"/>
      <c r="HB109" s="1996"/>
      <c r="HC109" s="1996"/>
      <c r="HD109" s="1996"/>
      <c r="HE109" s="1996"/>
      <c r="HF109" s="1996"/>
      <c r="HG109" s="1997"/>
      <c r="HH109" s="1995"/>
      <c r="HI109" s="1996"/>
      <c r="HJ109" s="1996"/>
      <c r="HK109" s="1996"/>
      <c r="HL109" s="1996"/>
      <c r="HM109" s="1996"/>
      <c r="HN109" s="1997"/>
      <c r="HO109" s="1995"/>
      <c r="HP109" s="1996"/>
      <c r="HQ109" s="1996"/>
      <c r="HR109" s="1996"/>
      <c r="HS109" s="1996"/>
      <c r="HT109" s="1996"/>
      <c r="HU109" s="1997"/>
      <c r="HV109" s="1995"/>
      <c r="HW109" s="1996"/>
      <c r="HX109" s="1996"/>
      <c r="HY109" s="1996"/>
      <c r="HZ109" s="1996"/>
      <c r="IA109" s="1996"/>
      <c r="IB109" s="1997"/>
      <c r="IC109" s="1995"/>
      <c r="ID109" s="1996"/>
      <c r="IE109" s="1996"/>
      <c r="IF109" s="1996"/>
    </row>
    <row r="110" spans="1:240" ht="14.25" customHeight="1" x14ac:dyDescent="0.3">
      <c r="A110" s="6" t="s">
        <v>0</v>
      </c>
      <c r="G110" s="5"/>
    </row>
    <row r="111" spans="1:240" ht="18" customHeight="1" thickBot="1" x14ac:dyDescent="0.35">
      <c r="A111" s="2" t="s">
        <v>3</v>
      </c>
      <c r="C111" s="1" t="s">
        <v>4</v>
      </c>
      <c r="E111" s="3" t="s">
        <v>5</v>
      </c>
      <c r="F111" s="3" t="str">
        <f>F87</f>
        <v>ENERO</v>
      </c>
      <c r="G111" s="5" t="str">
        <f>G87</f>
        <v>VIGENCIA FISCAL: 2017</v>
      </c>
    </row>
    <row r="112" spans="1:240" ht="63" customHeight="1" thickBot="1" x14ac:dyDescent="0.35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3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20.25" customHeight="1" x14ac:dyDescent="0.3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3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3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0</v>
      </c>
    </row>
    <row r="117" spans="1:7" s="57" customFormat="1" ht="15.75" customHeight="1" x14ac:dyDescent="0.3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0</v>
      </c>
    </row>
    <row r="118" spans="1:7" ht="48" customHeight="1" x14ac:dyDescent="0.3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0</v>
      </c>
    </row>
    <row r="119" spans="1:7" ht="31.2" x14ac:dyDescent="0.3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0</v>
      </c>
    </row>
    <row r="120" spans="1:7" s="57" customFormat="1" ht="54" customHeight="1" x14ac:dyDescent="0.3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3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3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5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2" thickBot="1" x14ac:dyDescent="0.35">
      <c r="A124" s="2001" t="s">
        <v>99</v>
      </c>
      <c r="B124" s="2002"/>
      <c r="C124" s="2003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302268380442</v>
      </c>
    </row>
    <row r="125" spans="1:7" x14ac:dyDescent="0.3">
      <c r="A125" s="2"/>
      <c r="G125" s="5"/>
    </row>
    <row r="126" spans="1:7" x14ac:dyDescent="0.3">
      <c r="A126" s="2"/>
      <c r="G126" s="5"/>
    </row>
    <row r="127" spans="1:7" x14ac:dyDescent="0.3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3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3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3">
      <c r="A130" s="95"/>
      <c r="B130" s="92"/>
      <c r="C130" s="92"/>
      <c r="D130" s="92"/>
      <c r="E130" s="96"/>
      <c r="F130" s="96"/>
      <c r="G130" s="97"/>
    </row>
    <row r="131" spans="1:7" x14ac:dyDescent="0.3">
      <c r="A131" s="91"/>
      <c r="B131" s="92"/>
      <c r="C131" s="92"/>
      <c r="D131" s="99"/>
      <c r="E131" s="100"/>
      <c r="F131" s="99"/>
      <c r="G131" s="94"/>
    </row>
    <row r="132" spans="1:7" x14ac:dyDescent="0.3">
      <c r="A132" s="95"/>
      <c r="B132" s="92"/>
      <c r="C132" s="92"/>
      <c r="D132" s="99"/>
      <c r="E132" s="100"/>
      <c r="F132" s="99"/>
      <c r="G132" s="94"/>
    </row>
    <row r="133" spans="1:7" x14ac:dyDescent="0.3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3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3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" thickBot="1" x14ac:dyDescent="0.35">
      <c r="A136" s="103"/>
      <c r="B136" s="62"/>
      <c r="C136" s="62"/>
      <c r="D136" s="62"/>
      <c r="E136" s="63"/>
      <c r="F136" s="63"/>
      <c r="G136" s="65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F136"/>
  <sheetViews>
    <sheetView zoomScaleNormal="100" workbookViewId="0">
      <selection sqref="A1:G136"/>
    </sheetView>
  </sheetViews>
  <sheetFormatPr baseColWidth="10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x14ac:dyDescent="0.3">
      <c r="A1" s="1998" t="s">
        <v>1</v>
      </c>
      <c r="B1" s="1999"/>
      <c r="C1" s="1999"/>
      <c r="D1" s="1999"/>
      <c r="E1" s="1999"/>
      <c r="F1" s="1999"/>
      <c r="G1" s="2000"/>
    </row>
    <row r="2" spans="1:7" x14ac:dyDescent="0.3">
      <c r="A2" s="1995" t="s">
        <v>2</v>
      </c>
      <c r="B2" s="1996"/>
      <c r="C2" s="1996"/>
      <c r="D2" s="1996"/>
      <c r="E2" s="1996"/>
      <c r="F2" s="1996"/>
      <c r="G2" s="1997"/>
    </row>
    <row r="3" spans="1:7" x14ac:dyDescent="0.3">
      <c r="A3" s="2"/>
      <c r="G3" s="5"/>
    </row>
    <row r="4" spans="1:7" ht="12.75" customHeight="1" x14ac:dyDescent="0.3">
      <c r="A4" s="6" t="s">
        <v>0</v>
      </c>
      <c r="G4" s="5"/>
    </row>
    <row r="5" spans="1:7" ht="34.5" hidden="1" customHeight="1" x14ac:dyDescent="0.3">
      <c r="A5" s="2"/>
      <c r="G5" s="7"/>
    </row>
    <row r="6" spans="1:7" x14ac:dyDescent="0.3">
      <c r="A6" s="2" t="s">
        <v>3</v>
      </c>
      <c r="C6" s="1" t="s">
        <v>4</v>
      </c>
      <c r="E6" s="4" t="s">
        <v>5</v>
      </c>
      <c r="F6" s="3" t="s">
        <v>114</v>
      </c>
      <c r="G6" s="5" t="s">
        <v>6</v>
      </c>
    </row>
    <row r="7" spans="1:7" ht="5.25" customHeight="1" thickBot="1" x14ac:dyDescent="0.35">
      <c r="A7" s="2"/>
      <c r="D7" s="1"/>
      <c r="E7" s="8"/>
      <c r="F7" s="1"/>
      <c r="G7" s="9"/>
    </row>
    <row r="8" spans="1:7" ht="57.75" customHeight="1" thickBot="1" x14ac:dyDescent="0.35">
      <c r="A8" s="10" t="s">
        <v>7</v>
      </c>
      <c r="B8" s="226"/>
      <c r="C8" s="226" t="s">
        <v>8</v>
      </c>
      <c r="D8" s="225" t="s">
        <v>9</v>
      </c>
      <c r="E8" s="227" t="s">
        <v>10</v>
      </c>
      <c r="F8" s="225" t="s">
        <v>11</v>
      </c>
      <c r="G8" s="225" t="s">
        <v>12</v>
      </c>
    </row>
    <row r="9" spans="1:7" ht="16.2" thickBot="1" x14ac:dyDescent="0.35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434133079</v>
      </c>
    </row>
    <row r="10" spans="1:7" ht="15.6" x14ac:dyDescent="0.3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393972492</v>
      </c>
    </row>
    <row r="11" spans="1:7" ht="15.6" x14ac:dyDescent="0.3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393972492</v>
      </c>
    </row>
    <row r="12" spans="1:7" ht="18" customHeight="1" x14ac:dyDescent="0.3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6" x14ac:dyDescent="0.3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6" x14ac:dyDescent="0.3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110781966</v>
      </c>
    </row>
    <row r="15" spans="1:7" ht="15.6" x14ac:dyDescent="0.3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0</v>
      </c>
    </row>
    <row r="16" spans="1:7" ht="15.6" x14ac:dyDescent="0.3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0</v>
      </c>
    </row>
    <row r="17" spans="1:7" ht="15.6" x14ac:dyDescent="0.3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0</v>
      </c>
    </row>
    <row r="18" spans="1:7" ht="15.6" x14ac:dyDescent="0.3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0</v>
      </c>
    </row>
    <row r="19" spans="1:7" ht="15.6" x14ac:dyDescent="0.3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0</v>
      </c>
    </row>
    <row r="20" spans="1:7" ht="14.25" customHeight="1" x14ac:dyDescent="0.3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6" x14ac:dyDescent="0.3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0</v>
      </c>
    </row>
    <row r="22" spans="1:7" ht="15.6" x14ac:dyDescent="0.3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0</v>
      </c>
    </row>
    <row r="23" spans="1:7" ht="15.6" x14ac:dyDescent="0.3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0</v>
      </c>
    </row>
    <row r="24" spans="1:7" ht="15.6" x14ac:dyDescent="0.3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0</v>
      </c>
    </row>
    <row r="25" spans="1:7" ht="15.6" x14ac:dyDescent="0.3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0</v>
      </c>
    </row>
    <row r="26" spans="1:7" ht="15.6" x14ac:dyDescent="0.3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0</v>
      </c>
    </row>
    <row r="27" spans="1:7" ht="30.75" customHeight="1" x14ac:dyDescent="0.3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3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0</v>
      </c>
    </row>
    <row r="29" spans="1:7" ht="15.6" x14ac:dyDescent="0.3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0</v>
      </c>
    </row>
    <row r="30" spans="1:7" ht="15.6" x14ac:dyDescent="0.3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283190526</v>
      </c>
    </row>
    <row r="31" spans="1:7" ht="15.6" x14ac:dyDescent="0.3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f t="shared" si="0"/>
        <v>7796698</v>
      </c>
      <c r="G31" s="29">
        <v>0</v>
      </c>
    </row>
    <row r="32" spans="1:7" ht="15.6" x14ac:dyDescent="0.3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283190526</v>
      </c>
    </row>
    <row r="33" spans="1:7" ht="31.2" x14ac:dyDescent="0.3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6" x14ac:dyDescent="0.3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0</v>
      </c>
    </row>
    <row r="35" spans="1:7" ht="15.6" x14ac:dyDescent="0.3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0</v>
      </c>
    </row>
    <row r="36" spans="1:7" ht="15.6" x14ac:dyDescent="0.3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0</v>
      </c>
    </row>
    <row r="37" spans="1:7" ht="15.6" x14ac:dyDescent="0.3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0</v>
      </c>
    </row>
    <row r="38" spans="1:7" ht="15.6" x14ac:dyDescent="0.3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0</v>
      </c>
    </row>
    <row r="39" spans="1:7" ht="15.6" x14ac:dyDescent="0.3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6" x14ac:dyDescent="0.3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3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6" x14ac:dyDescent="0.3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2" thickBot="1" x14ac:dyDescent="0.35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2" thickBot="1" x14ac:dyDescent="0.35">
      <c r="A44" s="38"/>
      <c r="B44" s="39"/>
      <c r="C44" s="39"/>
      <c r="D44" s="40"/>
      <c r="E44" s="41"/>
      <c r="F44" s="42"/>
      <c r="G44" s="40"/>
    </row>
    <row r="45" spans="1:7" x14ac:dyDescent="0.3">
      <c r="A45" s="1998"/>
      <c r="B45" s="1999"/>
      <c r="C45" s="1999"/>
      <c r="D45" s="1999"/>
      <c r="E45" s="1999"/>
      <c r="F45" s="1999"/>
      <c r="G45" s="2000"/>
    </row>
    <row r="46" spans="1:7" x14ac:dyDescent="0.3">
      <c r="A46" s="1995" t="s">
        <v>1</v>
      </c>
      <c r="B46" s="1996"/>
      <c r="C46" s="1996"/>
      <c r="D46" s="1996"/>
      <c r="E46" s="1996"/>
      <c r="F46" s="1996"/>
      <c r="G46" s="1997"/>
    </row>
    <row r="47" spans="1:7" x14ac:dyDescent="0.3">
      <c r="A47" s="1995" t="s">
        <v>2</v>
      </c>
      <c r="B47" s="1996"/>
      <c r="C47" s="1996"/>
      <c r="D47" s="1996"/>
      <c r="E47" s="1996"/>
      <c r="F47" s="1996"/>
      <c r="G47" s="1997"/>
    </row>
    <row r="48" spans="1:7" x14ac:dyDescent="0.3">
      <c r="A48" s="6" t="s">
        <v>0</v>
      </c>
      <c r="G48" s="5"/>
    </row>
    <row r="49" spans="1:7" ht="6" customHeight="1" x14ac:dyDescent="0.3">
      <c r="A49" s="2"/>
      <c r="G49" s="7"/>
    </row>
    <row r="50" spans="1:7" x14ac:dyDescent="0.3">
      <c r="A50" s="2" t="s">
        <v>3</v>
      </c>
      <c r="C50" s="1" t="s">
        <v>4</v>
      </c>
      <c r="E50" s="4" t="s">
        <v>5</v>
      </c>
      <c r="F50" s="3" t="str">
        <f>F6</f>
        <v>FEBRERO</v>
      </c>
      <c r="G50" s="5" t="str">
        <f>G6</f>
        <v>VIGENCIA FISCAL: 2017</v>
      </c>
    </row>
    <row r="51" spans="1:7" ht="5.25" customHeight="1" thickBot="1" x14ac:dyDescent="0.35">
      <c r="A51" s="2"/>
      <c r="G51" s="5"/>
    </row>
    <row r="52" spans="1:7" ht="57.75" customHeight="1" thickBot="1" x14ac:dyDescent="0.35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3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40160587</v>
      </c>
    </row>
    <row r="54" spans="1:7" ht="15.6" x14ac:dyDescent="0.3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40160587</v>
      </c>
    </row>
    <row r="55" spans="1:7" ht="15.6" x14ac:dyDescent="0.3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40160587</v>
      </c>
    </row>
    <row r="56" spans="1:7" ht="15.6" x14ac:dyDescent="0.3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3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0</v>
      </c>
    </row>
    <row r="58" spans="1:7" ht="15.6" x14ac:dyDescent="0.3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3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3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0</v>
      </c>
    </row>
    <row r="61" spans="1:7" s="57" customFormat="1" ht="34.5" customHeight="1" x14ac:dyDescent="0.3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0</v>
      </c>
    </row>
    <row r="62" spans="1:7" ht="18.75" customHeight="1" x14ac:dyDescent="0.3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0</v>
      </c>
    </row>
    <row r="63" spans="1:7" ht="18.75" customHeight="1" x14ac:dyDescent="0.3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0</v>
      </c>
    </row>
    <row r="64" spans="1:7" ht="18" customHeight="1" x14ac:dyDescent="0.3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12635354</v>
      </c>
    </row>
    <row r="65" spans="1:7" ht="18" customHeight="1" x14ac:dyDescent="0.3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0</v>
      </c>
    </row>
    <row r="66" spans="1:7" ht="18" customHeight="1" x14ac:dyDescent="0.3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3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0</v>
      </c>
    </row>
    <row r="68" spans="1:7" ht="18" customHeight="1" x14ac:dyDescent="0.3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0</v>
      </c>
    </row>
    <row r="69" spans="1:7" ht="18" customHeight="1" x14ac:dyDescent="0.3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3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6" x14ac:dyDescent="0.3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0</v>
      </c>
    </row>
    <row r="72" spans="1:7" ht="22.5" customHeight="1" x14ac:dyDescent="0.3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0</v>
      </c>
    </row>
    <row r="73" spans="1:7" ht="24.75" customHeight="1" x14ac:dyDescent="0.3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3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22880000</v>
      </c>
    </row>
    <row r="75" spans="1:7" ht="18.75" customHeight="1" x14ac:dyDescent="0.3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22880000</v>
      </c>
    </row>
    <row r="76" spans="1:7" ht="18.75" customHeight="1" x14ac:dyDescent="0.3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0</v>
      </c>
    </row>
    <row r="77" spans="1:7" ht="18.75" customHeight="1" x14ac:dyDescent="0.3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0</v>
      </c>
    </row>
    <row r="78" spans="1:7" ht="18.75" customHeight="1" x14ac:dyDescent="0.3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0</v>
      </c>
    </row>
    <row r="79" spans="1:7" ht="18.75" customHeight="1" x14ac:dyDescent="0.3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0</v>
      </c>
    </row>
    <row r="80" spans="1:7" ht="18.75" customHeight="1" x14ac:dyDescent="0.3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0</v>
      </c>
    </row>
    <row r="81" spans="1:240" ht="18.75" customHeight="1" thickBot="1" x14ac:dyDescent="0.35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0</v>
      </c>
    </row>
    <row r="82" spans="1:240" ht="15" thickBot="1" x14ac:dyDescent="0.35">
      <c r="A82" s="58"/>
      <c r="D82" s="59"/>
      <c r="E82" s="8"/>
      <c r="F82" s="59"/>
      <c r="G82" s="59"/>
    </row>
    <row r="83" spans="1:240" x14ac:dyDescent="0.3">
      <c r="A83" s="1998" t="s">
        <v>1</v>
      </c>
      <c r="B83" s="1999"/>
      <c r="C83" s="1999"/>
      <c r="D83" s="1999"/>
      <c r="E83" s="1999"/>
      <c r="F83" s="1999"/>
      <c r="G83" s="2000"/>
      <c r="H83" s="60"/>
      <c r="I83" s="1999"/>
      <c r="J83" s="1999"/>
      <c r="K83" s="1999"/>
      <c r="L83" s="2000"/>
      <c r="M83" s="1998"/>
      <c r="N83" s="1999"/>
      <c r="O83" s="1999"/>
      <c r="P83" s="1999"/>
      <c r="Q83" s="1999"/>
      <c r="R83" s="1999"/>
      <c r="S83" s="2000"/>
      <c r="T83" s="1998"/>
      <c r="U83" s="1999"/>
      <c r="V83" s="1999"/>
      <c r="W83" s="1999"/>
      <c r="X83" s="1999"/>
      <c r="Y83" s="1999"/>
      <c r="Z83" s="2000"/>
      <c r="AA83" s="1998"/>
      <c r="AB83" s="1999"/>
      <c r="AC83" s="1999"/>
      <c r="AD83" s="1999"/>
      <c r="AE83" s="1999"/>
      <c r="AF83" s="1999"/>
      <c r="AG83" s="2000"/>
      <c r="AH83" s="1998"/>
      <c r="AI83" s="1999"/>
      <c r="AJ83" s="1999"/>
      <c r="AK83" s="1999"/>
      <c r="AL83" s="1999"/>
      <c r="AM83" s="1999"/>
      <c r="AN83" s="2000"/>
      <c r="AO83" s="1998"/>
      <c r="AP83" s="1999"/>
      <c r="AQ83" s="1999"/>
      <c r="AR83" s="1999"/>
      <c r="AS83" s="1999"/>
      <c r="AT83" s="1999"/>
      <c r="AU83" s="2000"/>
      <c r="AV83" s="1998"/>
      <c r="AW83" s="1999"/>
      <c r="AX83" s="1999"/>
      <c r="AY83" s="1999"/>
      <c r="AZ83" s="1999"/>
      <c r="BA83" s="1999"/>
      <c r="BB83" s="2000"/>
      <c r="BC83" s="1998"/>
      <c r="BD83" s="1999"/>
      <c r="BE83" s="1999"/>
      <c r="BF83" s="1999"/>
      <c r="BG83" s="1999"/>
      <c r="BH83" s="1999"/>
      <c r="BI83" s="2000"/>
      <c r="BJ83" s="1998"/>
      <c r="BK83" s="1999"/>
      <c r="BL83" s="1999"/>
      <c r="BM83" s="1999"/>
      <c r="BN83" s="1999"/>
      <c r="BO83" s="1999"/>
      <c r="BP83" s="2000"/>
      <c r="BQ83" s="1998"/>
      <c r="BR83" s="1999"/>
      <c r="BS83" s="1999"/>
      <c r="BT83" s="1999"/>
      <c r="BU83" s="1999"/>
      <c r="BV83" s="1999"/>
      <c r="BW83" s="2000"/>
      <c r="BX83" s="1998"/>
      <c r="BY83" s="1999"/>
      <c r="BZ83" s="1999"/>
      <c r="CA83" s="1999"/>
      <c r="CB83" s="1999"/>
      <c r="CC83" s="1999"/>
      <c r="CD83" s="2000"/>
      <c r="CE83" s="1998"/>
      <c r="CF83" s="1999"/>
      <c r="CG83" s="1999"/>
      <c r="CH83" s="1999"/>
      <c r="CI83" s="1999"/>
      <c r="CJ83" s="1999"/>
      <c r="CK83" s="2000"/>
      <c r="CL83" s="1998"/>
      <c r="CM83" s="1999"/>
      <c r="CN83" s="1999"/>
      <c r="CO83" s="1999"/>
      <c r="CP83" s="1999"/>
      <c r="CQ83" s="1999"/>
      <c r="CR83" s="2000"/>
      <c r="CS83" s="1998"/>
      <c r="CT83" s="1999"/>
      <c r="CU83" s="1999"/>
      <c r="CV83" s="1999"/>
      <c r="CW83" s="1999"/>
      <c r="CX83" s="1999"/>
      <c r="CY83" s="2000"/>
      <c r="CZ83" s="1998"/>
      <c r="DA83" s="1999"/>
      <c r="DB83" s="1999"/>
      <c r="DC83" s="1999"/>
      <c r="DD83" s="1999"/>
      <c r="DE83" s="1999"/>
      <c r="DF83" s="2000"/>
      <c r="DG83" s="1998"/>
      <c r="DH83" s="1999"/>
      <c r="DI83" s="1999"/>
      <c r="DJ83" s="1999"/>
      <c r="DK83" s="1999"/>
      <c r="DL83" s="1999"/>
      <c r="DM83" s="2000"/>
      <c r="DN83" s="1998"/>
      <c r="DO83" s="1999"/>
      <c r="DP83" s="1999"/>
      <c r="DQ83" s="1999"/>
      <c r="DR83" s="1999"/>
      <c r="DS83" s="1999"/>
      <c r="DT83" s="2000"/>
      <c r="DU83" s="1998"/>
      <c r="DV83" s="1999"/>
      <c r="DW83" s="1999"/>
      <c r="DX83" s="1999"/>
      <c r="DY83" s="1999"/>
      <c r="DZ83" s="1999"/>
      <c r="EA83" s="2000"/>
      <c r="EB83" s="1998"/>
      <c r="EC83" s="1999"/>
      <c r="ED83" s="1999"/>
      <c r="EE83" s="1999"/>
      <c r="EF83" s="1999"/>
      <c r="EG83" s="1999"/>
      <c r="EH83" s="2000"/>
      <c r="EI83" s="1998"/>
      <c r="EJ83" s="1999"/>
      <c r="EK83" s="1999"/>
      <c r="EL83" s="1999"/>
      <c r="EM83" s="1999"/>
      <c r="EN83" s="1999"/>
      <c r="EO83" s="2000"/>
      <c r="EP83" s="1998"/>
      <c r="EQ83" s="1999"/>
      <c r="ER83" s="1999"/>
      <c r="ES83" s="1999"/>
      <c r="ET83" s="1999"/>
      <c r="EU83" s="1999"/>
      <c r="EV83" s="2000"/>
      <c r="EW83" s="1998"/>
      <c r="EX83" s="1999"/>
      <c r="EY83" s="1999"/>
      <c r="EZ83" s="1999"/>
      <c r="FA83" s="1999"/>
      <c r="FB83" s="1999"/>
      <c r="FC83" s="2000"/>
      <c r="FD83" s="1998"/>
      <c r="FE83" s="1999"/>
      <c r="FF83" s="1999"/>
      <c r="FG83" s="1999"/>
      <c r="FH83" s="1999"/>
      <c r="FI83" s="1999"/>
      <c r="FJ83" s="2000"/>
      <c r="FK83" s="1998"/>
      <c r="FL83" s="1999"/>
      <c r="FM83" s="1999"/>
      <c r="FN83" s="1999"/>
      <c r="FO83" s="1999"/>
      <c r="FP83" s="1999"/>
      <c r="FQ83" s="2000"/>
      <c r="FR83" s="1998"/>
      <c r="FS83" s="1999"/>
      <c r="FT83" s="1999"/>
      <c r="FU83" s="1999"/>
      <c r="FV83" s="1999"/>
      <c r="FW83" s="1999"/>
      <c r="FX83" s="2000"/>
      <c r="FY83" s="1998"/>
      <c r="FZ83" s="1999"/>
      <c r="GA83" s="1999"/>
      <c r="GB83" s="1999"/>
      <c r="GC83" s="1999"/>
      <c r="GD83" s="1999"/>
      <c r="GE83" s="2000"/>
      <c r="GF83" s="1998"/>
      <c r="GG83" s="1999"/>
      <c r="GH83" s="1999"/>
      <c r="GI83" s="1999"/>
      <c r="GJ83" s="1999"/>
      <c r="GK83" s="1999"/>
      <c r="GL83" s="2000"/>
      <c r="GM83" s="1998"/>
      <c r="GN83" s="1999"/>
      <c r="GO83" s="1999"/>
      <c r="GP83" s="1999"/>
      <c r="GQ83" s="1999"/>
      <c r="GR83" s="1999"/>
      <c r="GS83" s="2000"/>
      <c r="GT83" s="1998"/>
      <c r="GU83" s="1999"/>
      <c r="GV83" s="1999"/>
      <c r="GW83" s="1999"/>
      <c r="GX83" s="1999"/>
      <c r="GY83" s="1999"/>
      <c r="GZ83" s="2000"/>
      <c r="HA83" s="1998"/>
      <c r="HB83" s="1999"/>
      <c r="HC83" s="1999"/>
      <c r="HD83" s="1999"/>
      <c r="HE83" s="1999"/>
      <c r="HF83" s="1999"/>
      <c r="HG83" s="2000"/>
      <c r="HH83" s="1998"/>
      <c r="HI83" s="1999"/>
      <c r="HJ83" s="1999"/>
      <c r="HK83" s="1999"/>
      <c r="HL83" s="1999"/>
      <c r="HM83" s="1999"/>
      <c r="HN83" s="2000"/>
      <c r="HO83" s="1998"/>
      <c r="HP83" s="1999"/>
      <c r="HQ83" s="1999"/>
      <c r="HR83" s="1999"/>
      <c r="HS83" s="1999"/>
      <c r="HT83" s="1999"/>
      <c r="HU83" s="2000"/>
      <c r="HV83" s="1998"/>
      <c r="HW83" s="1999"/>
      <c r="HX83" s="1999"/>
      <c r="HY83" s="1999"/>
      <c r="HZ83" s="1999"/>
      <c r="IA83" s="1999"/>
      <c r="IB83" s="2000"/>
      <c r="IC83" s="1998"/>
      <c r="ID83" s="1999"/>
      <c r="IE83" s="1999"/>
      <c r="IF83" s="1999"/>
    </row>
    <row r="84" spans="1:240" ht="15.75" customHeight="1" x14ac:dyDescent="0.3">
      <c r="A84" s="1995" t="s">
        <v>2</v>
      </c>
      <c r="B84" s="1996"/>
      <c r="C84" s="1996"/>
      <c r="D84" s="1996"/>
      <c r="E84" s="1996"/>
      <c r="F84" s="1996"/>
      <c r="G84" s="1997"/>
    </row>
    <row r="85" spans="1:240" x14ac:dyDescent="0.3">
      <c r="A85" s="6" t="s">
        <v>0</v>
      </c>
      <c r="G85" s="5"/>
    </row>
    <row r="86" spans="1:240" ht="12.75" customHeight="1" x14ac:dyDescent="0.3">
      <c r="A86" s="2"/>
      <c r="G86" s="7"/>
    </row>
    <row r="87" spans="1:240" x14ac:dyDescent="0.3">
      <c r="A87" s="2" t="s">
        <v>3</v>
      </c>
      <c r="C87" s="1" t="s">
        <v>4</v>
      </c>
      <c r="E87" s="4" t="s">
        <v>5</v>
      </c>
      <c r="F87" s="3" t="str">
        <f>F50</f>
        <v>FEBRERO</v>
      </c>
      <c r="G87" s="5" t="str">
        <f>G50</f>
        <v>VIGENCIA FISCAL: 2017</v>
      </c>
    </row>
    <row r="88" spans="1:240" ht="7.5" customHeight="1" thickBot="1" x14ac:dyDescent="0.35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5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2" thickBot="1" x14ac:dyDescent="0.35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302816956941</v>
      </c>
    </row>
    <row r="91" spans="1:240" ht="35.25" customHeight="1" x14ac:dyDescent="0.3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</f>
        <v>270959345389</v>
      </c>
    </row>
    <row r="92" spans="1:240" ht="15.6" x14ac:dyDescent="0.3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3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3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3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3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3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3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6" x14ac:dyDescent="0.3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3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3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6" x14ac:dyDescent="0.3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0</v>
      </c>
    </row>
    <row r="103" spans="1:240" ht="39.75" customHeight="1" x14ac:dyDescent="0.3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0</v>
      </c>
    </row>
    <row r="104" spans="1:240" ht="41.25" customHeight="1" thickBot="1" x14ac:dyDescent="0.35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0</v>
      </c>
    </row>
    <row r="105" spans="1:240" ht="15.6" x14ac:dyDescent="0.3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0</v>
      </c>
    </row>
    <row r="106" spans="1:240" ht="39.75" customHeight="1" thickBot="1" x14ac:dyDescent="0.35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0</v>
      </c>
    </row>
    <row r="107" spans="1:240" ht="49.5" customHeight="1" thickBot="1" x14ac:dyDescent="0.35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3">
      <c r="A108" s="1998" t="s">
        <v>1</v>
      </c>
      <c r="B108" s="1999"/>
      <c r="C108" s="1999"/>
      <c r="D108" s="1999"/>
      <c r="E108" s="1999"/>
      <c r="F108" s="1999"/>
      <c r="G108" s="2000"/>
      <c r="H108" s="76"/>
      <c r="I108" s="1996"/>
      <c r="J108" s="1996"/>
      <c r="K108" s="1996"/>
      <c r="L108" s="1997"/>
      <c r="M108" s="1995"/>
      <c r="N108" s="1996"/>
      <c r="O108" s="1996"/>
      <c r="P108" s="1996"/>
      <c r="Q108" s="1996"/>
      <c r="R108" s="1996"/>
      <c r="S108" s="1997"/>
      <c r="T108" s="1995"/>
      <c r="U108" s="1996"/>
      <c r="V108" s="1996"/>
      <c r="W108" s="1996"/>
      <c r="X108" s="1996"/>
      <c r="Y108" s="1996"/>
      <c r="Z108" s="1997"/>
      <c r="AA108" s="1995"/>
      <c r="AB108" s="1996"/>
      <c r="AC108" s="1996"/>
      <c r="AD108" s="1996"/>
      <c r="AE108" s="1996"/>
      <c r="AF108" s="1996"/>
      <c r="AG108" s="1997"/>
      <c r="AH108" s="1995"/>
      <c r="AI108" s="1996"/>
      <c r="AJ108" s="1996"/>
      <c r="AK108" s="1996"/>
      <c r="AL108" s="1996"/>
      <c r="AM108" s="1996"/>
      <c r="AN108" s="1997"/>
      <c r="AO108" s="1995"/>
      <c r="AP108" s="1996"/>
      <c r="AQ108" s="1996"/>
      <c r="AR108" s="1996"/>
      <c r="AS108" s="1996"/>
      <c r="AT108" s="1996"/>
      <c r="AU108" s="1997"/>
      <c r="AV108" s="1995"/>
      <c r="AW108" s="1996"/>
      <c r="AX108" s="1996"/>
      <c r="AY108" s="1996"/>
      <c r="AZ108" s="1996"/>
      <c r="BA108" s="1996"/>
      <c r="BB108" s="1997"/>
      <c r="BC108" s="1995"/>
      <c r="BD108" s="1996"/>
      <c r="BE108" s="1996"/>
      <c r="BF108" s="1996"/>
      <c r="BG108" s="1996"/>
      <c r="BH108" s="1996"/>
      <c r="BI108" s="1997"/>
      <c r="BJ108" s="1995"/>
      <c r="BK108" s="1996"/>
      <c r="BL108" s="1996"/>
      <c r="BM108" s="1996"/>
      <c r="BN108" s="1996"/>
      <c r="BO108" s="1996"/>
      <c r="BP108" s="1997"/>
      <c r="BQ108" s="1995"/>
      <c r="BR108" s="1996"/>
      <c r="BS108" s="1996"/>
      <c r="BT108" s="1996"/>
      <c r="BU108" s="1996"/>
      <c r="BV108" s="1996"/>
      <c r="BW108" s="1997"/>
      <c r="BX108" s="1995"/>
      <c r="BY108" s="1996"/>
      <c r="BZ108" s="1996"/>
      <c r="CA108" s="1996"/>
      <c r="CB108" s="1996"/>
      <c r="CC108" s="1996"/>
      <c r="CD108" s="1997"/>
      <c r="CE108" s="1995"/>
      <c r="CF108" s="1996"/>
      <c r="CG108" s="1996"/>
      <c r="CH108" s="1996"/>
      <c r="CI108" s="1996"/>
      <c r="CJ108" s="1996"/>
      <c r="CK108" s="1997"/>
      <c r="CL108" s="1995"/>
      <c r="CM108" s="1996"/>
      <c r="CN108" s="1996"/>
      <c r="CO108" s="1996"/>
      <c r="CP108" s="1996"/>
      <c r="CQ108" s="1996"/>
      <c r="CR108" s="1997"/>
      <c r="CS108" s="1995"/>
      <c r="CT108" s="1996"/>
      <c r="CU108" s="1996"/>
      <c r="CV108" s="1996"/>
      <c r="CW108" s="1996"/>
      <c r="CX108" s="1996"/>
      <c r="CY108" s="1997"/>
      <c r="CZ108" s="1995"/>
      <c r="DA108" s="1996"/>
      <c r="DB108" s="1996"/>
      <c r="DC108" s="1996"/>
      <c r="DD108" s="1996"/>
      <c r="DE108" s="1996"/>
      <c r="DF108" s="1997"/>
      <c r="DG108" s="1995"/>
      <c r="DH108" s="1996"/>
      <c r="DI108" s="1996"/>
      <c r="DJ108" s="1996"/>
      <c r="DK108" s="1996"/>
      <c r="DL108" s="1996"/>
      <c r="DM108" s="1997"/>
      <c r="DN108" s="1995"/>
      <c r="DO108" s="1996"/>
      <c r="DP108" s="1996"/>
      <c r="DQ108" s="1996"/>
      <c r="DR108" s="1996"/>
      <c r="DS108" s="1996"/>
      <c r="DT108" s="1997"/>
      <c r="DU108" s="1995"/>
      <c r="DV108" s="1996"/>
      <c r="DW108" s="1996"/>
      <c r="DX108" s="1996"/>
      <c r="DY108" s="1996"/>
      <c r="DZ108" s="1996"/>
      <c r="EA108" s="1997"/>
      <c r="EB108" s="1995"/>
      <c r="EC108" s="1996"/>
      <c r="ED108" s="1996"/>
      <c r="EE108" s="1996"/>
      <c r="EF108" s="1996"/>
      <c r="EG108" s="1996"/>
      <c r="EH108" s="1997"/>
      <c r="EI108" s="1995"/>
      <c r="EJ108" s="1996"/>
      <c r="EK108" s="1996"/>
      <c r="EL108" s="1996"/>
      <c r="EM108" s="1996"/>
      <c r="EN108" s="1996"/>
      <c r="EO108" s="1997"/>
      <c r="EP108" s="1995"/>
      <c r="EQ108" s="1996"/>
      <c r="ER108" s="1996"/>
      <c r="ES108" s="1996"/>
      <c r="ET108" s="1996"/>
      <c r="EU108" s="1996"/>
      <c r="EV108" s="1997"/>
      <c r="EW108" s="1995"/>
      <c r="EX108" s="1996"/>
      <c r="EY108" s="1996"/>
      <c r="EZ108" s="1996"/>
      <c r="FA108" s="1996"/>
      <c r="FB108" s="1996"/>
      <c r="FC108" s="1997"/>
      <c r="FD108" s="1995"/>
      <c r="FE108" s="1996"/>
      <c r="FF108" s="1996"/>
      <c r="FG108" s="1996"/>
      <c r="FH108" s="1996"/>
      <c r="FI108" s="1996"/>
      <c r="FJ108" s="1997"/>
      <c r="FK108" s="1995"/>
      <c r="FL108" s="1996"/>
      <c r="FM108" s="1996"/>
      <c r="FN108" s="1996"/>
      <c r="FO108" s="1996"/>
      <c r="FP108" s="1996"/>
      <c r="FQ108" s="1997"/>
      <c r="FR108" s="1995"/>
      <c r="FS108" s="1996"/>
      <c r="FT108" s="1996"/>
      <c r="FU108" s="1996"/>
      <c r="FV108" s="1996"/>
      <c r="FW108" s="1996"/>
      <c r="FX108" s="1997"/>
      <c r="FY108" s="1995"/>
      <c r="FZ108" s="1996"/>
      <c r="GA108" s="1996"/>
      <c r="GB108" s="1996"/>
      <c r="GC108" s="1996"/>
      <c r="GD108" s="1996"/>
      <c r="GE108" s="1997"/>
      <c r="GF108" s="1995"/>
      <c r="GG108" s="1996"/>
      <c r="GH108" s="1996"/>
      <c r="GI108" s="1996"/>
      <c r="GJ108" s="1996"/>
      <c r="GK108" s="1996"/>
      <c r="GL108" s="1997"/>
      <c r="GM108" s="1995"/>
      <c r="GN108" s="1996"/>
      <c r="GO108" s="1996"/>
      <c r="GP108" s="1996"/>
      <c r="GQ108" s="1996"/>
      <c r="GR108" s="1996"/>
      <c r="GS108" s="1997"/>
      <c r="GT108" s="1995"/>
      <c r="GU108" s="1996"/>
      <c r="GV108" s="1996"/>
      <c r="GW108" s="1996"/>
      <c r="GX108" s="1996"/>
      <c r="GY108" s="1996"/>
      <c r="GZ108" s="1997"/>
      <c r="HA108" s="1995"/>
      <c r="HB108" s="1996"/>
      <c r="HC108" s="1996"/>
      <c r="HD108" s="1996"/>
      <c r="HE108" s="1996"/>
      <c r="HF108" s="1996"/>
      <c r="HG108" s="1997"/>
      <c r="HH108" s="1995"/>
      <c r="HI108" s="1996"/>
      <c r="HJ108" s="1996"/>
      <c r="HK108" s="1996"/>
      <c r="HL108" s="1996"/>
      <c r="HM108" s="1996"/>
      <c r="HN108" s="1997"/>
      <c r="HO108" s="1995"/>
      <c r="HP108" s="1996"/>
      <c r="HQ108" s="1996"/>
      <c r="HR108" s="1996"/>
      <c r="HS108" s="1996"/>
      <c r="HT108" s="1996"/>
      <c r="HU108" s="1997"/>
      <c r="HV108" s="1995"/>
      <c r="HW108" s="1996"/>
      <c r="HX108" s="1996"/>
      <c r="HY108" s="1996"/>
      <c r="HZ108" s="1996"/>
      <c r="IA108" s="1996"/>
      <c r="IB108" s="1997"/>
      <c r="IC108" s="1995"/>
      <c r="ID108" s="1996"/>
      <c r="IE108" s="1996"/>
      <c r="IF108" s="1996"/>
    </row>
    <row r="109" spans="1:240" ht="12" customHeight="1" x14ac:dyDescent="0.3">
      <c r="A109" s="1995" t="s">
        <v>2</v>
      </c>
      <c r="B109" s="1996"/>
      <c r="C109" s="1996"/>
      <c r="D109" s="1996"/>
      <c r="E109" s="1996"/>
      <c r="F109" s="1996"/>
      <c r="G109" s="1997"/>
      <c r="H109" s="76"/>
      <c r="I109" s="1996"/>
      <c r="J109" s="1996"/>
      <c r="K109" s="1996"/>
      <c r="L109" s="1997"/>
      <c r="M109" s="1995"/>
      <c r="N109" s="1996"/>
      <c r="O109" s="1996"/>
      <c r="P109" s="1996"/>
      <c r="Q109" s="1996"/>
      <c r="R109" s="1996"/>
      <c r="S109" s="1997"/>
      <c r="T109" s="1995"/>
      <c r="U109" s="1996"/>
      <c r="V109" s="1996"/>
      <c r="W109" s="1996"/>
      <c r="X109" s="1996"/>
      <c r="Y109" s="1996"/>
      <c r="Z109" s="1997"/>
      <c r="AA109" s="1995"/>
      <c r="AB109" s="1996"/>
      <c r="AC109" s="1996"/>
      <c r="AD109" s="1996"/>
      <c r="AE109" s="1996"/>
      <c r="AF109" s="1996"/>
      <c r="AG109" s="1997"/>
      <c r="AH109" s="1995"/>
      <c r="AI109" s="1996"/>
      <c r="AJ109" s="1996"/>
      <c r="AK109" s="1996"/>
      <c r="AL109" s="1996"/>
      <c r="AM109" s="1996"/>
      <c r="AN109" s="1997"/>
      <c r="AO109" s="1995"/>
      <c r="AP109" s="1996"/>
      <c r="AQ109" s="1996"/>
      <c r="AR109" s="1996"/>
      <c r="AS109" s="1996"/>
      <c r="AT109" s="1996"/>
      <c r="AU109" s="1997"/>
      <c r="AV109" s="1995"/>
      <c r="AW109" s="1996"/>
      <c r="AX109" s="1996"/>
      <c r="AY109" s="1996"/>
      <c r="AZ109" s="1996"/>
      <c r="BA109" s="1996"/>
      <c r="BB109" s="1997"/>
      <c r="BC109" s="1995"/>
      <c r="BD109" s="1996"/>
      <c r="BE109" s="1996"/>
      <c r="BF109" s="1996"/>
      <c r="BG109" s="1996"/>
      <c r="BH109" s="1996"/>
      <c r="BI109" s="1997"/>
      <c r="BJ109" s="1995"/>
      <c r="BK109" s="1996"/>
      <c r="BL109" s="1996"/>
      <c r="BM109" s="1996"/>
      <c r="BN109" s="1996"/>
      <c r="BO109" s="1996"/>
      <c r="BP109" s="1997"/>
      <c r="BQ109" s="1995"/>
      <c r="BR109" s="1996"/>
      <c r="BS109" s="1996"/>
      <c r="BT109" s="1996"/>
      <c r="BU109" s="1996"/>
      <c r="BV109" s="1996"/>
      <c r="BW109" s="1997"/>
      <c r="BX109" s="1995"/>
      <c r="BY109" s="1996"/>
      <c r="BZ109" s="1996"/>
      <c r="CA109" s="1996"/>
      <c r="CB109" s="1996"/>
      <c r="CC109" s="1996"/>
      <c r="CD109" s="1997"/>
      <c r="CE109" s="1995"/>
      <c r="CF109" s="1996"/>
      <c r="CG109" s="1996"/>
      <c r="CH109" s="1996"/>
      <c r="CI109" s="1996"/>
      <c r="CJ109" s="1996"/>
      <c r="CK109" s="1997"/>
      <c r="CL109" s="1995"/>
      <c r="CM109" s="1996"/>
      <c r="CN109" s="1996"/>
      <c r="CO109" s="1996"/>
      <c r="CP109" s="1996"/>
      <c r="CQ109" s="1996"/>
      <c r="CR109" s="1997"/>
      <c r="CS109" s="1995"/>
      <c r="CT109" s="1996"/>
      <c r="CU109" s="1996"/>
      <c r="CV109" s="1996"/>
      <c r="CW109" s="1996"/>
      <c r="CX109" s="1996"/>
      <c r="CY109" s="1997"/>
      <c r="CZ109" s="1995"/>
      <c r="DA109" s="1996"/>
      <c r="DB109" s="1996"/>
      <c r="DC109" s="1996"/>
      <c r="DD109" s="1996"/>
      <c r="DE109" s="1996"/>
      <c r="DF109" s="1997"/>
      <c r="DG109" s="1995"/>
      <c r="DH109" s="1996"/>
      <c r="DI109" s="1996"/>
      <c r="DJ109" s="1996"/>
      <c r="DK109" s="1996"/>
      <c r="DL109" s="1996"/>
      <c r="DM109" s="1997"/>
      <c r="DN109" s="1995"/>
      <c r="DO109" s="1996"/>
      <c r="DP109" s="1996"/>
      <c r="DQ109" s="1996"/>
      <c r="DR109" s="1996"/>
      <c r="DS109" s="1996"/>
      <c r="DT109" s="1997"/>
      <c r="DU109" s="1995"/>
      <c r="DV109" s="1996"/>
      <c r="DW109" s="1996"/>
      <c r="DX109" s="1996"/>
      <c r="DY109" s="1996"/>
      <c r="DZ109" s="1996"/>
      <c r="EA109" s="1997"/>
      <c r="EB109" s="1995"/>
      <c r="EC109" s="1996"/>
      <c r="ED109" s="1996"/>
      <c r="EE109" s="1996"/>
      <c r="EF109" s="1996"/>
      <c r="EG109" s="1996"/>
      <c r="EH109" s="1997"/>
      <c r="EI109" s="1995"/>
      <c r="EJ109" s="1996"/>
      <c r="EK109" s="1996"/>
      <c r="EL109" s="1996"/>
      <c r="EM109" s="1996"/>
      <c r="EN109" s="1996"/>
      <c r="EO109" s="1997"/>
      <c r="EP109" s="1995"/>
      <c r="EQ109" s="1996"/>
      <c r="ER109" s="1996"/>
      <c r="ES109" s="1996"/>
      <c r="ET109" s="1996"/>
      <c r="EU109" s="1996"/>
      <c r="EV109" s="1997"/>
      <c r="EW109" s="1995"/>
      <c r="EX109" s="1996"/>
      <c r="EY109" s="1996"/>
      <c r="EZ109" s="1996"/>
      <c r="FA109" s="1996"/>
      <c r="FB109" s="1996"/>
      <c r="FC109" s="1997"/>
      <c r="FD109" s="1995"/>
      <c r="FE109" s="1996"/>
      <c r="FF109" s="1996"/>
      <c r="FG109" s="1996"/>
      <c r="FH109" s="1996"/>
      <c r="FI109" s="1996"/>
      <c r="FJ109" s="1997"/>
      <c r="FK109" s="1995"/>
      <c r="FL109" s="1996"/>
      <c r="FM109" s="1996"/>
      <c r="FN109" s="1996"/>
      <c r="FO109" s="1996"/>
      <c r="FP109" s="1996"/>
      <c r="FQ109" s="1997"/>
      <c r="FR109" s="1995"/>
      <c r="FS109" s="1996"/>
      <c r="FT109" s="1996"/>
      <c r="FU109" s="1996"/>
      <c r="FV109" s="1996"/>
      <c r="FW109" s="1996"/>
      <c r="FX109" s="1997"/>
      <c r="FY109" s="1995"/>
      <c r="FZ109" s="1996"/>
      <c r="GA109" s="1996"/>
      <c r="GB109" s="1996"/>
      <c r="GC109" s="1996"/>
      <c r="GD109" s="1996"/>
      <c r="GE109" s="1997"/>
      <c r="GF109" s="1995"/>
      <c r="GG109" s="1996"/>
      <c r="GH109" s="1996"/>
      <c r="GI109" s="1996"/>
      <c r="GJ109" s="1996"/>
      <c r="GK109" s="1996"/>
      <c r="GL109" s="1997"/>
      <c r="GM109" s="1995"/>
      <c r="GN109" s="1996"/>
      <c r="GO109" s="1996"/>
      <c r="GP109" s="1996"/>
      <c r="GQ109" s="1996"/>
      <c r="GR109" s="1996"/>
      <c r="GS109" s="1997"/>
      <c r="GT109" s="1995"/>
      <c r="GU109" s="1996"/>
      <c r="GV109" s="1996"/>
      <c r="GW109" s="1996"/>
      <c r="GX109" s="1996"/>
      <c r="GY109" s="1996"/>
      <c r="GZ109" s="1997"/>
      <c r="HA109" s="1995"/>
      <c r="HB109" s="1996"/>
      <c r="HC109" s="1996"/>
      <c r="HD109" s="1996"/>
      <c r="HE109" s="1996"/>
      <c r="HF109" s="1996"/>
      <c r="HG109" s="1997"/>
      <c r="HH109" s="1995"/>
      <c r="HI109" s="1996"/>
      <c r="HJ109" s="1996"/>
      <c r="HK109" s="1996"/>
      <c r="HL109" s="1996"/>
      <c r="HM109" s="1996"/>
      <c r="HN109" s="1997"/>
      <c r="HO109" s="1995"/>
      <c r="HP109" s="1996"/>
      <c r="HQ109" s="1996"/>
      <c r="HR109" s="1996"/>
      <c r="HS109" s="1996"/>
      <c r="HT109" s="1996"/>
      <c r="HU109" s="1997"/>
      <c r="HV109" s="1995"/>
      <c r="HW109" s="1996"/>
      <c r="HX109" s="1996"/>
      <c r="HY109" s="1996"/>
      <c r="HZ109" s="1996"/>
      <c r="IA109" s="1996"/>
      <c r="IB109" s="1997"/>
      <c r="IC109" s="1995"/>
      <c r="ID109" s="1996"/>
      <c r="IE109" s="1996"/>
      <c r="IF109" s="1996"/>
    </row>
    <row r="110" spans="1:240" ht="14.25" customHeight="1" x14ac:dyDescent="0.3">
      <c r="A110" s="6" t="s">
        <v>0</v>
      </c>
      <c r="G110" s="5"/>
    </row>
    <row r="111" spans="1:240" ht="18" customHeight="1" thickBot="1" x14ac:dyDescent="0.35">
      <c r="A111" s="2" t="s">
        <v>3</v>
      </c>
      <c r="C111" s="1" t="s">
        <v>4</v>
      </c>
      <c r="E111" s="4" t="s">
        <v>5</v>
      </c>
      <c r="F111" s="3" t="str">
        <f>F87</f>
        <v>FEBRERO</v>
      </c>
      <c r="G111" s="5" t="str">
        <f>G87</f>
        <v>VIGENCIA FISCAL: 2017</v>
      </c>
    </row>
    <row r="112" spans="1:240" ht="63" customHeight="1" thickBot="1" x14ac:dyDescent="0.35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3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39.75" customHeight="1" x14ac:dyDescent="0.3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3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3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676611552</v>
      </c>
    </row>
    <row r="117" spans="1:7" s="57" customFormat="1" ht="15.75" customHeight="1" x14ac:dyDescent="0.3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676611552</v>
      </c>
    </row>
    <row r="118" spans="1:7" ht="48" customHeight="1" x14ac:dyDescent="0.3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89127659</v>
      </c>
    </row>
    <row r="119" spans="1:7" ht="31.2" x14ac:dyDescent="0.3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587483893</v>
      </c>
    </row>
    <row r="120" spans="1:7" s="57" customFormat="1" ht="54" customHeight="1" x14ac:dyDescent="0.3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3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3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5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2" thickBot="1" x14ac:dyDescent="0.35">
      <c r="A124" s="2001" t="s">
        <v>99</v>
      </c>
      <c r="B124" s="2002"/>
      <c r="C124" s="2003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303251090020</v>
      </c>
    </row>
    <row r="125" spans="1:7" x14ac:dyDescent="0.3">
      <c r="A125" s="2"/>
      <c r="G125" s="5"/>
    </row>
    <row r="126" spans="1:7" x14ac:dyDescent="0.3">
      <c r="A126" s="2"/>
      <c r="G126" s="5"/>
    </row>
    <row r="127" spans="1:7" x14ac:dyDescent="0.3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3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3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3">
      <c r="A130" s="95"/>
      <c r="B130" s="92"/>
      <c r="C130" s="92"/>
      <c r="D130" s="92"/>
      <c r="E130" s="96"/>
      <c r="F130" s="96"/>
      <c r="G130" s="97"/>
    </row>
    <row r="131" spans="1:7" x14ac:dyDescent="0.3">
      <c r="A131" s="91"/>
      <c r="B131" s="92"/>
      <c r="C131" s="92"/>
      <c r="D131" s="99"/>
      <c r="E131" s="100"/>
      <c r="F131" s="99"/>
      <c r="G131" s="94"/>
    </row>
    <row r="132" spans="1:7" x14ac:dyDescent="0.3">
      <c r="A132" s="95"/>
      <c r="B132" s="92"/>
      <c r="C132" s="92"/>
      <c r="D132" s="99"/>
      <c r="E132" s="100"/>
      <c r="F132" s="99"/>
      <c r="G132" s="94"/>
    </row>
    <row r="133" spans="1:7" x14ac:dyDescent="0.3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3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3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" thickBot="1" x14ac:dyDescent="0.35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16383" man="1"/>
    <brk id="81" max="16383" man="1"/>
    <brk id="106" max="16383" man="1"/>
  </rowBreaks>
  <colBreaks count="1" manualBreakCount="1">
    <brk id="7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B136"/>
  <sheetViews>
    <sheetView topLeftCell="A103" zoomScaleNormal="100" workbookViewId="0">
      <selection activeCell="F48" sqref="F48"/>
    </sheetView>
  </sheetViews>
  <sheetFormatPr baseColWidth="10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x14ac:dyDescent="0.3">
      <c r="A1" s="1998" t="s">
        <v>1</v>
      </c>
      <c r="B1" s="1999"/>
      <c r="C1" s="1999"/>
      <c r="D1" s="1999"/>
      <c r="E1" s="1999"/>
      <c r="F1" s="1999"/>
      <c r="G1" s="2000"/>
    </row>
    <row r="2" spans="1:7" x14ac:dyDescent="0.3">
      <c r="A2" s="1995" t="s">
        <v>2</v>
      </c>
      <c r="B2" s="1996"/>
      <c r="C2" s="1996"/>
      <c r="D2" s="1996"/>
      <c r="E2" s="1996"/>
      <c r="F2" s="1996"/>
      <c r="G2" s="1997"/>
    </row>
    <row r="3" spans="1:7" x14ac:dyDescent="0.3">
      <c r="A3" s="2"/>
      <c r="G3" s="5"/>
    </row>
    <row r="4" spans="1:7" ht="12.75" customHeight="1" x14ac:dyDescent="0.3">
      <c r="A4" s="6" t="s">
        <v>0</v>
      </c>
      <c r="G4" s="5"/>
    </row>
    <row r="5" spans="1:7" ht="34.5" hidden="1" customHeight="1" x14ac:dyDescent="0.3">
      <c r="A5" s="2"/>
      <c r="G5" s="7"/>
    </row>
    <row r="6" spans="1:7" x14ac:dyDescent="0.3">
      <c r="A6" s="2" t="s">
        <v>3</v>
      </c>
      <c r="C6" s="1" t="s">
        <v>4</v>
      </c>
      <c r="E6" s="4" t="s">
        <v>5</v>
      </c>
      <c r="F6" s="3" t="s">
        <v>226</v>
      </c>
      <c r="G6" s="5" t="s">
        <v>6</v>
      </c>
    </row>
    <row r="7" spans="1:7" ht="5.25" customHeight="1" thickBot="1" x14ac:dyDescent="0.35">
      <c r="A7" s="2"/>
      <c r="D7" s="1"/>
      <c r="E7" s="8"/>
      <c r="F7" s="1"/>
      <c r="G7" s="9"/>
    </row>
    <row r="8" spans="1:7" ht="57.75" customHeight="1" thickBot="1" x14ac:dyDescent="0.35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2" thickBot="1" x14ac:dyDescent="0.35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6" x14ac:dyDescent="0.3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6" x14ac:dyDescent="0.3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3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6" x14ac:dyDescent="0.3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6" x14ac:dyDescent="0.3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6" x14ac:dyDescent="0.3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6" x14ac:dyDescent="0.3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6" x14ac:dyDescent="0.3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6" x14ac:dyDescent="0.3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6" x14ac:dyDescent="0.3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3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6" x14ac:dyDescent="0.3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6" x14ac:dyDescent="0.3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6" x14ac:dyDescent="0.3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6" x14ac:dyDescent="0.3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6" x14ac:dyDescent="0.3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6" x14ac:dyDescent="0.3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3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3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6" x14ac:dyDescent="0.3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6" x14ac:dyDescent="0.3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6" x14ac:dyDescent="0.3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6" x14ac:dyDescent="0.3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2" x14ac:dyDescent="0.3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6" x14ac:dyDescent="0.3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6" x14ac:dyDescent="0.3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6" x14ac:dyDescent="0.3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6" x14ac:dyDescent="0.3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6" x14ac:dyDescent="0.3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6" x14ac:dyDescent="0.3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6" x14ac:dyDescent="0.3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3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6" x14ac:dyDescent="0.3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2" thickBot="1" x14ac:dyDescent="0.35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2" thickBot="1" x14ac:dyDescent="0.35">
      <c r="A44" s="38"/>
      <c r="B44" s="39"/>
      <c r="C44" s="39"/>
      <c r="D44" s="40"/>
      <c r="E44" s="41"/>
      <c r="F44" s="42"/>
      <c r="G44" s="40"/>
    </row>
    <row r="45" spans="1:7" x14ac:dyDescent="0.3">
      <c r="A45" s="1998"/>
      <c r="B45" s="1999"/>
      <c r="C45" s="1999"/>
      <c r="D45" s="1999"/>
      <c r="E45" s="1999"/>
      <c r="F45" s="1999"/>
      <c r="G45" s="2000"/>
    </row>
    <row r="46" spans="1:7" x14ac:dyDescent="0.3">
      <c r="A46" s="1995" t="s">
        <v>1</v>
      </c>
      <c r="B46" s="1996"/>
      <c r="C46" s="1996"/>
      <c r="D46" s="1996"/>
      <c r="E46" s="1996"/>
      <c r="F46" s="1996"/>
      <c r="G46" s="1997"/>
    </row>
    <row r="47" spans="1:7" x14ac:dyDescent="0.3">
      <c r="A47" s="1995" t="s">
        <v>2</v>
      </c>
      <c r="B47" s="1996"/>
      <c r="C47" s="1996"/>
      <c r="D47" s="1996"/>
      <c r="E47" s="1996"/>
      <c r="F47" s="1996"/>
      <c r="G47" s="1997"/>
    </row>
    <row r="48" spans="1:7" x14ac:dyDescent="0.3">
      <c r="A48" s="6" t="s">
        <v>0</v>
      </c>
      <c r="G48" s="5"/>
    </row>
    <row r="49" spans="1:7" ht="6" customHeight="1" x14ac:dyDescent="0.3">
      <c r="A49" s="2"/>
      <c r="G49" s="7"/>
    </row>
    <row r="50" spans="1:7" x14ac:dyDescent="0.3">
      <c r="A50" s="2" t="s">
        <v>3</v>
      </c>
      <c r="C50" s="1" t="s">
        <v>4</v>
      </c>
      <c r="E50" s="4" t="s">
        <v>5</v>
      </c>
      <c r="F50" s="3" t="str">
        <f>F6</f>
        <v>MARZO</v>
      </c>
      <c r="G50" s="5" t="str">
        <f>G6</f>
        <v>VIGENCIA FISCAL: 2017</v>
      </c>
    </row>
    <row r="51" spans="1:7" ht="5.25" customHeight="1" thickBot="1" x14ac:dyDescent="0.35">
      <c r="A51" s="2"/>
      <c r="G51" s="5"/>
    </row>
    <row r="52" spans="1:7" ht="57.75" customHeight="1" thickBot="1" x14ac:dyDescent="0.35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3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6" x14ac:dyDescent="0.3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6" x14ac:dyDescent="0.3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6" x14ac:dyDescent="0.3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3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6" x14ac:dyDescent="0.3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3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3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3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3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3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3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3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3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3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3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3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3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6" x14ac:dyDescent="0.3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3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3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3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3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3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3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3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3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3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6" ht="18.75" customHeight="1" thickBot="1" x14ac:dyDescent="0.35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6" ht="15" thickBot="1" x14ac:dyDescent="0.35">
      <c r="A82" s="58"/>
      <c r="D82" s="59"/>
      <c r="E82" s="8"/>
      <c r="F82" s="59"/>
      <c r="G82" s="59"/>
    </row>
    <row r="83" spans="1:236" ht="18.75" customHeight="1" x14ac:dyDescent="0.3">
      <c r="A83" s="1998" t="s">
        <v>1</v>
      </c>
      <c r="B83" s="1999"/>
      <c r="C83" s="1999"/>
      <c r="D83" s="1999"/>
      <c r="E83" s="1999"/>
      <c r="F83" s="1999"/>
      <c r="G83" s="2000"/>
      <c r="H83" s="229"/>
      <c r="I83" s="1996"/>
      <c r="J83" s="1996"/>
      <c r="K83" s="1996"/>
      <c r="L83" s="1996"/>
      <c r="M83" s="1996"/>
      <c r="N83" s="1996"/>
      <c r="O83" s="1996"/>
      <c r="P83" s="1996"/>
      <c r="Q83" s="1996"/>
      <c r="R83" s="1996"/>
      <c r="S83" s="1996"/>
      <c r="T83" s="1996"/>
      <c r="U83" s="1996"/>
      <c r="V83" s="1996"/>
      <c r="W83" s="1996"/>
      <c r="X83" s="1996"/>
      <c r="Y83" s="1996"/>
      <c r="Z83" s="1996"/>
      <c r="AA83" s="1996"/>
      <c r="AB83" s="1996"/>
      <c r="AC83" s="1996"/>
      <c r="AD83" s="1998"/>
      <c r="AE83" s="1999"/>
      <c r="AF83" s="1999"/>
      <c r="AG83" s="1999"/>
      <c r="AH83" s="1999"/>
      <c r="AI83" s="1999"/>
      <c r="AJ83" s="2000"/>
      <c r="AK83" s="1998"/>
      <c r="AL83" s="1999"/>
      <c r="AM83" s="1999"/>
      <c r="AN83" s="1999"/>
      <c r="AO83" s="1999"/>
      <c r="AP83" s="1999"/>
      <c r="AQ83" s="2000"/>
      <c r="AR83" s="1998"/>
      <c r="AS83" s="1999"/>
      <c r="AT83" s="1999"/>
      <c r="AU83" s="1999"/>
      <c r="AV83" s="1999"/>
      <c r="AW83" s="1999"/>
      <c r="AX83" s="2000"/>
      <c r="AY83" s="1998"/>
      <c r="AZ83" s="1999"/>
      <c r="BA83" s="1999"/>
      <c r="BB83" s="1999"/>
      <c r="BC83" s="1999"/>
      <c r="BD83" s="1999"/>
      <c r="BE83" s="2000"/>
      <c r="BF83" s="1998"/>
      <c r="BG83" s="1999"/>
      <c r="BH83" s="1999"/>
      <c r="BI83" s="1999"/>
      <c r="BJ83" s="1999"/>
      <c r="BK83" s="1999"/>
      <c r="BL83" s="2000"/>
      <c r="BM83" s="1998"/>
      <c r="BN83" s="1999"/>
      <c r="BO83" s="1999"/>
      <c r="BP83" s="1999"/>
      <c r="BQ83" s="1999"/>
      <c r="BR83" s="1999"/>
      <c r="BS83" s="2000"/>
      <c r="BT83" s="1998"/>
      <c r="BU83" s="1999"/>
      <c r="BV83" s="1999"/>
      <c r="BW83" s="1999"/>
      <c r="BX83" s="1999"/>
      <c r="BY83" s="1999"/>
      <c r="BZ83" s="2000"/>
      <c r="CA83" s="1998"/>
      <c r="CB83" s="1999"/>
      <c r="CC83" s="1999"/>
      <c r="CD83" s="1999"/>
      <c r="CE83" s="1999"/>
      <c r="CF83" s="1999"/>
      <c r="CG83" s="2000"/>
      <c r="CH83" s="1998"/>
      <c r="CI83" s="1999"/>
      <c r="CJ83" s="1999"/>
      <c r="CK83" s="1999"/>
      <c r="CL83" s="1999"/>
      <c r="CM83" s="1999"/>
      <c r="CN83" s="2000"/>
      <c r="CO83" s="1998"/>
      <c r="CP83" s="1999"/>
      <c r="CQ83" s="1999"/>
      <c r="CR83" s="1999"/>
      <c r="CS83" s="1999"/>
      <c r="CT83" s="1999"/>
      <c r="CU83" s="2000"/>
      <c r="CV83" s="1998"/>
      <c r="CW83" s="1999"/>
      <c r="CX83" s="1999"/>
      <c r="CY83" s="1999"/>
      <c r="CZ83" s="1999"/>
      <c r="DA83" s="1999"/>
      <c r="DB83" s="2000"/>
      <c r="DC83" s="1998"/>
      <c r="DD83" s="1999"/>
      <c r="DE83" s="1999"/>
      <c r="DF83" s="1999"/>
      <c r="DG83" s="1999"/>
      <c r="DH83" s="1999"/>
      <c r="DI83" s="2000"/>
      <c r="DJ83" s="1998"/>
      <c r="DK83" s="1999"/>
      <c r="DL83" s="1999"/>
      <c r="DM83" s="1999"/>
      <c r="DN83" s="1999"/>
      <c r="DO83" s="1999"/>
      <c r="DP83" s="2000"/>
      <c r="DQ83" s="1998"/>
      <c r="DR83" s="1999"/>
      <c r="DS83" s="1999"/>
      <c r="DT83" s="1999"/>
      <c r="DU83" s="1999"/>
      <c r="DV83" s="1999"/>
      <c r="DW83" s="2000"/>
      <c r="DX83" s="1998"/>
      <c r="DY83" s="1999"/>
      <c r="DZ83" s="1999"/>
      <c r="EA83" s="1999"/>
      <c r="EB83" s="1999"/>
      <c r="EC83" s="1999"/>
      <c r="ED83" s="2000"/>
      <c r="EE83" s="1998"/>
      <c r="EF83" s="1999"/>
      <c r="EG83" s="1999"/>
      <c r="EH83" s="1999"/>
      <c r="EI83" s="1999"/>
      <c r="EJ83" s="1999"/>
      <c r="EK83" s="2000"/>
      <c r="EL83" s="1998"/>
      <c r="EM83" s="1999"/>
      <c r="EN83" s="1999"/>
      <c r="EO83" s="1999"/>
      <c r="EP83" s="1999"/>
      <c r="EQ83" s="1999"/>
      <c r="ER83" s="2000"/>
      <c r="ES83" s="1998"/>
      <c r="ET83" s="1999"/>
      <c r="EU83" s="1999"/>
      <c r="EV83" s="1999"/>
      <c r="EW83" s="1999"/>
      <c r="EX83" s="1999"/>
      <c r="EY83" s="2000"/>
      <c r="EZ83" s="1998"/>
      <c r="FA83" s="1999"/>
      <c r="FB83" s="1999"/>
      <c r="FC83" s="1999"/>
      <c r="FD83" s="1999"/>
      <c r="FE83" s="1999"/>
      <c r="FF83" s="2000"/>
      <c r="FG83" s="1998"/>
      <c r="FH83" s="1999"/>
      <c r="FI83" s="1999"/>
      <c r="FJ83" s="1999"/>
      <c r="FK83" s="1999"/>
      <c r="FL83" s="1999"/>
      <c r="FM83" s="2000"/>
      <c r="FN83" s="1998"/>
      <c r="FO83" s="1999"/>
      <c r="FP83" s="1999"/>
      <c r="FQ83" s="1999"/>
      <c r="FR83" s="1999"/>
      <c r="FS83" s="1999"/>
      <c r="FT83" s="2000"/>
      <c r="FU83" s="1998"/>
      <c r="FV83" s="1999"/>
      <c r="FW83" s="1999"/>
      <c r="FX83" s="1999"/>
      <c r="FY83" s="1999"/>
      <c r="FZ83" s="1999"/>
      <c r="GA83" s="2000"/>
      <c r="GB83" s="1998"/>
      <c r="GC83" s="1999"/>
      <c r="GD83" s="1999"/>
      <c r="GE83" s="1999"/>
      <c r="GF83" s="1999"/>
      <c r="GG83" s="1999"/>
      <c r="GH83" s="2000"/>
      <c r="GI83" s="1998"/>
      <c r="GJ83" s="1999"/>
      <c r="GK83" s="1999"/>
      <c r="GL83" s="1999"/>
      <c r="GM83" s="1999"/>
      <c r="GN83" s="1999"/>
      <c r="GO83" s="2000"/>
      <c r="GP83" s="1998"/>
      <c r="GQ83" s="1999"/>
      <c r="GR83" s="1999"/>
      <c r="GS83" s="1999"/>
      <c r="GT83" s="1999"/>
      <c r="GU83" s="1999"/>
      <c r="GV83" s="2000"/>
      <c r="GW83" s="1998"/>
      <c r="GX83" s="1999"/>
      <c r="GY83" s="1999"/>
      <c r="GZ83" s="1999"/>
      <c r="HA83" s="1999"/>
      <c r="HB83" s="1999"/>
      <c r="HC83" s="2000"/>
      <c r="HD83" s="1998"/>
      <c r="HE83" s="1999"/>
      <c r="HF83" s="1999"/>
      <c r="HG83" s="1999"/>
      <c r="HH83" s="1999"/>
      <c r="HI83" s="1999"/>
      <c r="HJ83" s="2000"/>
      <c r="HK83" s="1998"/>
      <c r="HL83" s="1999"/>
      <c r="HM83" s="1999"/>
      <c r="HN83" s="1999"/>
      <c r="HO83" s="1999"/>
      <c r="HP83" s="1999"/>
      <c r="HQ83" s="2000"/>
      <c r="HR83" s="1998"/>
      <c r="HS83" s="1999"/>
      <c r="HT83" s="1999"/>
      <c r="HU83" s="1999"/>
      <c r="HV83" s="1999"/>
      <c r="HW83" s="1999"/>
      <c r="HX83" s="2000"/>
      <c r="HY83" s="1998"/>
      <c r="HZ83" s="1999"/>
      <c r="IA83" s="1999"/>
      <c r="IB83" s="1999"/>
    </row>
    <row r="84" spans="1:236" ht="15.75" customHeight="1" x14ac:dyDescent="0.3">
      <c r="A84" s="1995" t="s">
        <v>2</v>
      </c>
      <c r="B84" s="1996"/>
      <c r="C84" s="1996"/>
      <c r="D84" s="1996"/>
      <c r="E84" s="1996"/>
      <c r="F84" s="1996"/>
      <c r="G84" s="1997"/>
    </row>
    <row r="85" spans="1:236" x14ac:dyDescent="0.3">
      <c r="A85" s="6" t="s">
        <v>0</v>
      </c>
      <c r="G85" s="5"/>
    </row>
    <row r="86" spans="1:236" ht="12.75" customHeight="1" x14ac:dyDescent="0.3">
      <c r="A86" s="2"/>
      <c r="G86" s="7"/>
    </row>
    <row r="87" spans="1:236" x14ac:dyDescent="0.3">
      <c r="A87" s="2" t="s">
        <v>3</v>
      </c>
      <c r="C87" s="1" t="s">
        <v>4</v>
      </c>
      <c r="E87" s="4" t="s">
        <v>5</v>
      </c>
      <c r="F87" s="3" t="str">
        <f>F50</f>
        <v>MARZO</v>
      </c>
      <c r="G87" s="5" t="str">
        <f>G50</f>
        <v>VIGENCIA FISCAL: 2017</v>
      </c>
    </row>
    <row r="88" spans="1:236" ht="7.5" customHeight="1" thickBot="1" x14ac:dyDescent="0.35">
      <c r="A88" s="61"/>
      <c r="B88" s="62"/>
      <c r="C88" s="62"/>
      <c r="D88" s="63"/>
      <c r="E88" s="64"/>
      <c r="F88" s="63"/>
      <c r="G88" s="65"/>
    </row>
    <row r="89" spans="1:236" ht="61.5" customHeight="1" thickBot="1" x14ac:dyDescent="0.35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6" ht="16.2" thickBot="1" x14ac:dyDescent="0.35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308076827390.40002</v>
      </c>
    </row>
    <row r="91" spans="1:236" ht="35.25" customHeight="1" x14ac:dyDescent="0.3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+G92+G99+G102+G105</f>
        <v>274873550007</v>
      </c>
    </row>
    <row r="92" spans="1:236" ht="15.6" x14ac:dyDescent="0.3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6" ht="57.75" customHeight="1" x14ac:dyDescent="0.3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6" ht="36" customHeight="1" x14ac:dyDescent="0.3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6" ht="36" customHeight="1" x14ac:dyDescent="0.3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6" ht="36" customHeight="1" x14ac:dyDescent="0.3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6" ht="36" customHeight="1" x14ac:dyDescent="0.3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6" ht="52.5" customHeight="1" x14ac:dyDescent="0.3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6" ht="15.6" x14ac:dyDescent="0.3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6" ht="79.5" customHeight="1" x14ac:dyDescent="0.3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6" ht="48.75" customHeight="1" x14ac:dyDescent="0.3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6" ht="15.6" x14ac:dyDescent="0.3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6" ht="39.75" customHeight="1" x14ac:dyDescent="0.3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6" ht="41.25" customHeight="1" thickBot="1" x14ac:dyDescent="0.35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142790319</v>
      </c>
    </row>
    <row r="105" spans="1:236" ht="15.6" x14ac:dyDescent="0.3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36" ht="39.75" customHeight="1" thickBot="1" x14ac:dyDescent="0.35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36" ht="49.5" customHeight="1" thickBot="1" x14ac:dyDescent="0.35">
      <c r="A107" s="230"/>
      <c r="B107" s="39"/>
      <c r="C107" s="75"/>
      <c r="D107" s="42"/>
      <c r="E107" s="41"/>
      <c r="F107" s="42"/>
      <c r="G107" s="231"/>
    </row>
    <row r="108" spans="1:236" ht="15" customHeight="1" x14ac:dyDescent="0.3">
      <c r="A108" s="1998" t="s">
        <v>1</v>
      </c>
      <c r="B108" s="1999"/>
      <c r="C108" s="1999"/>
      <c r="D108" s="1999"/>
      <c r="E108" s="1999"/>
      <c r="F108" s="1999"/>
      <c r="G108" s="2000"/>
      <c r="H108" s="229"/>
      <c r="I108" s="1996"/>
      <c r="J108" s="1996"/>
      <c r="K108" s="1996"/>
      <c r="L108" s="1996"/>
      <c r="M108" s="1996"/>
      <c r="N108" s="1996"/>
      <c r="O108" s="1996"/>
      <c r="P108" s="1996"/>
      <c r="Q108" s="1996"/>
      <c r="R108" s="1996"/>
      <c r="S108" s="1996"/>
      <c r="T108" s="1996"/>
      <c r="U108" s="1996"/>
      <c r="V108" s="1996"/>
      <c r="W108" s="1996"/>
      <c r="X108" s="1996"/>
      <c r="Y108" s="1996"/>
      <c r="Z108" s="1996"/>
      <c r="AA108" s="1996"/>
      <c r="AB108" s="1996"/>
      <c r="AC108" s="1996"/>
      <c r="AD108" s="1995"/>
      <c r="AE108" s="1996"/>
      <c r="AF108" s="1996"/>
      <c r="AG108" s="1996"/>
      <c r="AH108" s="1996"/>
      <c r="AI108" s="1996"/>
      <c r="AJ108" s="1997"/>
      <c r="AK108" s="1995"/>
      <c r="AL108" s="1996"/>
      <c r="AM108" s="1996"/>
      <c r="AN108" s="1996"/>
      <c r="AO108" s="1996"/>
      <c r="AP108" s="1996"/>
      <c r="AQ108" s="1997"/>
      <c r="AR108" s="1995"/>
      <c r="AS108" s="1996"/>
      <c r="AT108" s="1996"/>
      <c r="AU108" s="1996"/>
      <c r="AV108" s="1996"/>
      <c r="AW108" s="1996"/>
      <c r="AX108" s="1997"/>
      <c r="AY108" s="1995"/>
      <c r="AZ108" s="1996"/>
      <c r="BA108" s="1996"/>
      <c r="BB108" s="1996"/>
      <c r="BC108" s="1996"/>
      <c r="BD108" s="1996"/>
      <c r="BE108" s="1997"/>
      <c r="BF108" s="1995"/>
      <c r="BG108" s="1996"/>
      <c r="BH108" s="1996"/>
      <c r="BI108" s="1996"/>
      <c r="BJ108" s="1996"/>
      <c r="BK108" s="1996"/>
      <c r="BL108" s="1997"/>
      <c r="BM108" s="1995"/>
      <c r="BN108" s="1996"/>
      <c r="BO108" s="1996"/>
      <c r="BP108" s="1996"/>
      <c r="BQ108" s="1996"/>
      <c r="BR108" s="1996"/>
      <c r="BS108" s="1997"/>
      <c r="BT108" s="1995"/>
      <c r="BU108" s="1996"/>
      <c r="BV108" s="1996"/>
      <c r="BW108" s="1996"/>
      <c r="BX108" s="1996"/>
      <c r="BY108" s="1996"/>
      <c r="BZ108" s="1997"/>
      <c r="CA108" s="1995"/>
      <c r="CB108" s="1996"/>
      <c r="CC108" s="1996"/>
      <c r="CD108" s="1996"/>
      <c r="CE108" s="1996"/>
      <c r="CF108" s="1996"/>
      <c r="CG108" s="1997"/>
      <c r="CH108" s="1995"/>
      <c r="CI108" s="1996"/>
      <c r="CJ108" s="1996"/>
      <c r="CK108" s="1996"/>
      <c r="CL108" s="1996"/>
      <c r="CM108" s="1996"/>
      <c r="CN108" s="1997"/>
      <c r="CO108" s="1995"/>
      <c r="CP108" s="1996"/>
      <c r="CQ108" s="1996"/>
      <c r="CR108" s="1996"/>
      <c r="CS108" s="1996"/>
      <c r="CT108" s="1996"/>
      <c r="CU108" s="1997"/>
      <c r="CV108" s="1995"/>
      <c r="CW108" s="1996"/>
      <c r="CX108" s="1996"/>
      <c r="CY108" s="1996"/>
      <c r="CZ108" s="1996"/>
      <c r="DA108" s="1996"/>
      <c r="DB108" s="1997"/>
      <c r="DC108" s="1995"/>
      <c r="DD108" s="1996"/>
      <c r="DE108" s="1996"/>
      <c r="DF108" s="1996"/>
      <c r="DG108" s="1996"/>
      <c r="DH108" s="1996"/>
      <c r="DI108" s="1997"/>
      <c r="DJ108" s="1995"/>
      <c r="DK108" s="1996"/>
      <c r="DL108" s="1996"/>
      <c r="DM108" s="1996"/>
      <c r="DN108" s="1996"/>
      <c r="DO108" s="1996"/>
      <c r="DP108" s="1997"/>
      <c r="DQ108" s="1995"/>
      <c r="DR108" s="1996"/>
      <c r="DS108" s="1996"/>
      <c r="DT108" s="1996"/>
      <c r="DU108" s="1996"/>
      <c r="DV108" s="1996"/>
      <c r="DW108" s="1997"/>
      <c r="DX108" s="1995"/>
      <c r="DY108" s="1996"/>
      <c r="DZ108" s="1996"/>
      <c r="EA108" s="1996"/>
      <c r="EB108" s="1996"/>
      <c r="EC108" s="1996"/>
      <c r="ED108" s="1997"/>
      <c r="EE108" s="1995"/>
      <c r="EF108" s="1996"/>
      <c r="EG108" s="1996"/>
      <c r="EH108" s="1996"/>
      <c r="EI108" s="1996"/>
      <c r="EJ108" s="1996"/>
      <c r="EK108" s="1997"/>
      <c r="EL108" s="1995"/>
      <c r="EM108" s="1996"/>
      <c r="EN108" s="1996"/>
      <c r="EO108" s="1996"/>
      <c r="EP108" s="1996"/>
      <c r="EQ108" s="1996"/>
      <c r="ER108" s="1997"/>
      <c r="ES108" s="1995"/>
      <c r="ET108" s="1996"/>
      <c r="EU108" s="1996"/>
      <c r="EV108" s="1996"/>
      <c r="EW108" s="1996"/>
      <c r="EX108" s="1996"/>
      <c r="EY108" s="1997"/>
      <c r="EZ108" s="1995"/>
      <c r="FA108" s="1996"/>
      <c r="FB108" s="1996"/>
      <c r="FC108" s="1996"/>
      <c r="FD108" s="1996"/>
      <c r="FE108" s="1996"/>
      <c r="FF108" s="1997"/>
      <c r="FG108" s="1995"/>
      <c r="FH108" s="1996"/>
      <c r="FI108" s="1996"/>
      <c r="FJ108" s="1996"/>
      <c r="FK108" s="1996"/>
      <c r="FL108" s="1996"/>
      <c r="FM108" s="1997"/>
      <c r="FN108" s="1995"/>
      <c r="FO108" s="1996"/>
      <c r="FP108" s="1996"/>
      <c r="FQ108" s="1996"/>
      <c r="FR108" s="1996"/>
      <c r="FS108" s="1996"/>
      <c r="FT108" s="1997"/>
      <c r="FU108" s="1995"/>
      <c r="FV108" s="1996"/>
      <c r="FW108" s="1996"/>
      <c r="FX108" s="1996"/>
      <c r="FY108" s="1996"/>
      <c r="FZ108" s="1996"/>
      <c r="GA108" s="1997"/>
      <c r="GB108" s="1995"/>
      <c r="GC108" s="1996"/>
      <c r="GD108" s="1996"/>
      <c r="GE108" s="1996"/>
      <c r="GF108" s="1996"/>
      <c r="GG108" s="1996"/>
      <c r="GH108" s="1997"/>
      <c r="GI108" s="1995"/>
      <c r="GJ108" s="1996"/>
      <c r="GK108" s="1996"/>
      <c r="GL108" s="1996"/>
      <c r="GM108" s="1996"/>
      <c r="GN108" s="1996"/>
      <c r="GO108" s="1997"/>
      <c r="GP108" s="1995"/>
      <c r="GQ108" s="1996"/>
      <c r="GR108" s="1996"/>
      <c r="GS108" s="1996"/>
      <c r="GT108" s="1996"/>
      <c r="GU108" s="1996"/>
      <c r="GV108" s="1997"/>
      <c r="GW108" s="1995"/>
      <c r="GX108" s="1996"/>
      <c r="GY108" s="1996"/>
      <c r="GZ108" s="1996"/>
      <c r="HA108" s="1996"/>
      <c r="HB108" s="1996"/>
      <c r="HC108" s="1997"/>
      <c r="HD108" s="1995"/>
      <c r="HE108" s="1996"/>
      <c r="HF108" s="1996"/>
      <c r="HG108" s="1996"/>
      <c r="HH108" s="1996"/>
      <c r="HI108" s="1996"/>
      <c r="HJ108" s="1997"/>
      <c r="HK108" s="1995"/>
      <c r="HL108" s="1996"/>
      <c r="HM108" s="1996"/>
      <c r="HN108" s="1996"/>
      <c r="HO108" s="1996"/>
      <c r="HP108" s="1996"/>
      <c r="HQ108" s="1997"/>
      <c r="HR108" s="1995"/>
      <c r="HS108" s="1996"/>
      <c r="HT108" s="1996"/>
      <c r="HU108" s="1996"/>
      <c r="HV108" s="1996"/>
      <c r="HW108" s="1996"/>
      <c r="HX108" s="1997"/>
      <c r="HY108" s="1995"/>
      <c r="HZ108" s="1996"/>
      <c r="IA108" s="1996"/>
      <c r="IB108" s="1996"/>
    </row>
    <row r="109" spans="1:236" ht="12" customHeight="1" x14ac:dyDescent="0.3">
      <c r="A109" s="1995" t="s">
        <v>2</v>
      </c>
      <c r="B109" s="1996"/>
      <c r="C109" s="1996"/>
      <c r="D109" s="1996"/>
      <c r="E109" s="1996"/>
      <c r="F109" s="1996"/>
      <c r="G109" s="1997"/>
      <c r="H109" s="229"/>
      <c r="I109" s="1996"/>
      <c r="J109" s="1996"/>
      <c r="K109" s="1996"/>
      <c r="L109" s="1996"/>
      <c r="M109" s="1996"/>
      <c r="N109" s="1996"/>
      <c r="O109" s="1996"/>
      <c r="P109" s="1996"/>
      <c r="Q109" s="1996"/>
      <c r="R109" s="1996"/>
      <c r="S109" s="1996"/>
      <c r="T109" s="1996"/>
      <c r="U109" s="1996"/>
      <c r="V109" s="1996"/>
      <c r="W109" s="1996"/>
      <c r="X109" s="1996"/>
      <c r="Y109" s="1996"/>
      <c r="Z109" s="1996"/>
      <c r="AA109" s="1996"/>
      <c r="AB109" s="1996"/>
      <c r="AC109" s="1996"/>
      <c r="AD109" s="1995"/>
      <c r="AE109" s="1996"/>
      <c r="AF109" s="1996"/>
      <c r="AG109" s="1996"/>
      <c r="AH109" s="1996"/>
      <c r="AI109" s="1996"/>
      <c r="AJ109" s="1997"/>
      <c r="AK109" s="1995"/>
      <c r="AL109" s="1996"/>
      <c r="AM109" s="1996"/>
      <c r="AN109" s="1996"/>
      <c r="AO109" s="1996"/>
      <c r="AP109" s="1996"/>
      <c r="AQ109" s="1997"/>
      <c r="AR109" s="1995"/>
      <c r="AS109" s="1996"/>
      <c r="AT109" s="1996"/>
      <c r="AU109" s="1996"/>
      <c r="AV109" s="1996"/>
      <c r="AW109" s="1996"/>
      <c r="AX109" s="1997"/>
      <c r="AY109" s="1995"/>
      <c r="AZ109" s="1996"/>
      <c r="BA109" s="1996"/>
      <c r="BB109" s="1996"/>
      <c r="BC109" s="1996"/>
      <c r="BD109" s="1996"/>
      <c r="BE109" s="1997"/>
      <c r="BF109" s="1995"/>
      <c r="BG109" s="1996"/>
      <c r="BH109" s="1996"/>
      <c r="BI109" s="1996"/>
      <c r="BJ109" s="1996"/>
      <c r="BK109" s="1996"/>
      <c r="BL109" s="1997"/>
      <c r="BM109" s="1995"/>
      <c r="BN109" s="1996"/>
      <c r="BO109" s="1996"/>
      <c r="BP109" s="1996"/>
      <c r="BQ109" s="1996"/>
      <c r="BR109" s="1996"/>
      <c r="BS109" s="1997"/>
      <c r="BT109" s="1995"/>
      <c r="BU109" s="1996"/>
      <c r="BV109" s="1996"/>
      <c r="BW109" s="1996"/>
      <c r="BX109" s="1996"/>
      <c r="BY109" s="1996"/>
      <c r="BZ109" s="1997"/>
      <c r="CA109" s="1995"/>
      <c r="CB109" s="1996"/>
      <c r="CC109" s="1996"/>
      <c r="CD109" s="1996"/>
      <c r="CE109" s="1996"/>
      <c r="CF109" s="1996"/>
      <c r="CG109" s="1997"/>
      <c r="CH109" s="1995"/>
      <c r="CI109" s="1996"/>
      <c r="CJ109" s="1996"/>
      <c r="CK109" s="1996"/>
      <c r="CL109" s="1996"/>
      <c r="CM109" s="1996"/>
      <c r="CN109" s="1997"/>
      <c r="CO109" s="1995"/>
      <c r="CP109" s="1996"/>
      <c r="CQ109" s="1996"/>
      <c r="CR109" s="1996"/>
      <c r="CS109" s="1996"/>
      <c r="CT109" s="1996"/>
      <c r="CU109" s="1997"/>
      <c r="CV109" s="1995"/>
      <c r="CW109" s="1996"/>
      <c r="CX109" s="1996"/>
      <c r="CY109" s="1996"/>
      <c r="CZ109" s="1996"/>
      <c r="DA109" s="1996"/>
      <c r="DB109" s="1997"/>
      <c r="DC109" s="1995"/>
      <c r="DD109" s="1996"/>
      <c r="DE109" s="1996"/>
      <c r="DF109" s="1996"/>
      <c r="DG109" s="1996"/>
      <c r="DH109" s="1996"/>
      <c r="DI109" s="1997"/>
      <c r="DJ109" s="1995"/>
      <c r="DK109" s="1996"/>
      <c r="DL109" s="1996"/>
      <c r="DM109" s="1996"/>
      <c r="DN109" s="1996"/>
      <c r="DO109" s="1996"/>
      <c r="DP109" s="1997"/>
      <c r="DQ109" s="1995"/>
      <c r="DR109" s="1996"/>
      <c r="DS109" s="1996"/>
      <c r="DT109" s="1996"/>
      <c r="DU109" s="1996"/>
      <c r="DV109" s="1996"/>
      <c r="DW109" s="1997"/>
      <c r="DX109" s="1995"/>
      <c r="DY109" s="1996"/>
      <c r="DZ109" s="1996"/>
      <c r="EA109" s="1996"/>
      <c r="EB109" s="1996"/>
      <c r="EC109" s="1996"/>
      <c r="ED109" s="1997"/>
      <c r="EE109" s="1995"/>
      <c r="EF109" s="1996"/>
      <c r="EG109" s="1996"/>
      <c r="EH109" s="1996"/>
      <c r="EI109" s="1996"/>
      <c r="EJ109" s="1996"/>
      <c r="EK109" s="1997"/>
      <c r="EL109" s="1995"/>
      <c r="EM109" s="1996"/>
      <c r="EN109" s="1996"/>
      <c r="EO109" s="1996"/>
      <c r="EP109" s="1996"/>
      <c r="EQ109" s="1996"/>
      <c r="ER109" s="1997"/>
      <c r="ES109" s="1995"/>
      <c r="ET109" s="1996"/>
      <c r="EU109" s="1996"/>
      <c r="EV109" s="1996"/>
      <c r="EW109" s="1996"/>
      <c r="EX109" s="1996"/>
      <c r="EY109" s="1997"/>
      <c r="EZ109" s="1995"/>
      <c r="FA109" s="1996"/>
      <c r="FB109" s="1996"/>
      <c r="FC109" s="1996"/>
      <c r="FD109" s="1996"/>
      <c r="FE109" s="1996"/>
      <c r="FF109" s="1997"/>
      <c r="FG109" s="1995"/>
      <c r="FH109" s="1996"/>
      <c r="FI109" s="1996"/>
      <c r="FJ109" s="1996"/>
      <c r="FK109" s="1996"/>
      <c r="FL109" s="1996"/>
      <c r="FM109" s="1997"/>
      <c r="FN109" s="1995"/>
      <c r="FO109" s="1996"/>
      <c r="FP109" s="1996"/>
      <c r="FQ109" s="1996"/>
      <c r="FR109" s="1996"/>
      <c r="FS109" s="1996"/>
      <c r="FT109" s="1997"/>
      <c r="FU109" s="1995"/>
      <c r="FV109" s="1996"/>
      <c r="FW109" s="1996"/>
      <c r="FX109" s="1996"/>
      <c r="FY109" s="1996"/>
      <c r="FZ109" s="1996"/>
      <c r="GA109" s="1997"/>
      <c r="GB109" s="1995"/>
      <c r="GC109" s="1996"/>
      <c r="GD109" s="1996"/>
      <c r="GE109" s="1996"/>
      <c r="GF109" s="1996"/>
      <c r="GG109" s="1996"/>
      <c r="GH109" s="1997"/>
      <c r="GI109" s="1995"/>
      <c r="GJ109" s="1996"/>
      <c r="GK109" s="1996"/>
      <c r="GL109" s="1996"/>
      <c r="GM109" s="1996"/>
      <c r="GN109" s="1996"/>
      <c r="GO109" s="1997"/>
      <c r="GP109" s="1995"/>
      <c r="GQ109" s="1996"/>
      <c r="GR109" s="1996"/>
      <c r="GS109" s="1996"/>
      <c r="GT109" s="1996"/>
      <c r="GU109" s="1996"/>
      <c r="GV109" s="1997"/>
      <c r="GW109" s="1995"/>
      <c r="GX109" s="1996"/>
      <c r="GY109" s="1996"/>
      <c r="GZ109" s="1996"/>
      <c r="HA109" s="1996"/>
      <c r="HB109" s="1996"/>
      <c r="HC109" s="1997"/>
      <c r="HD109" s="1995"/>
      <c r="HE109" s="1996"/>
      <c r="HF109" s="1996"/>
      <c r="HG109" s="1996"/>
      <c r="HH109" s="1996"/>
      <c r="HI109" s="1996"/>
      <c r="HJ109" s="1997"/>
      <c r="HK109" s="1995"/>
      <c r="HL109" s="1996"/>
      <c r="HM109" s="1996"/>
      <c r="HN109" s="1996"/>
      <c r="HO109" s="1996"/>
      <c r="HP109" s="1996"/>
      <c r="HQ109" s="1997"/>
      <c r="HR109" s="1995"/>
      <c r="HS109" s="1996"/>
      <c r="HT109" s="1996"/>
      <c r="HU109" s="1996"/>
      <c r="HV109" s="1996"/>
      <c r="HW109" s="1996"/>
      <c r="HX109" s="1997"/>
      <c r="HY109" s="1995"/>
      <c r="HZ109" s="1996"/>
      <c r="IA109" s="1996"/>
      <c r="IB109" s="1996"/>
    </row>
    <row r="110" spans="1:236" ht="14.25" customHeight="1" x14ac:dyDescent="0.3">
      <c r="A110" s="6" t="s">
        <v>0</v>
      </c>
      <c r="G110" s="5"/>
    </row>
    <row r="111" spans="1:236" ht="18" customHeight="1" thickBot="1" x14ac:dyDescent="0.35">
      <c r="A111" s="2" t="s">
        <v>3</v>
      </c>
      <c r="C111" s="1" t="s">
        <v>4</v>
      </c>
      <c r="E111" s="4" t="s">
        <v>5</v>
      </c>
      <c r="F111" s="3" t="str">
        <f>F87</f>
        <v>MARZO</v>
      </c>
      <c r="G111" s="5" t="str">
        <f>G87</f>
        <v>VIGENCIA FISCAL: 2017</v>
      </c>
    </row>
    <row r="112" spans="1:236" ht="63" customHeight="1" thickBot="1" x14ac:dyDescent="0.35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3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3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3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3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1981524350.28</v>
      </c>
    </row>
    <row r="117" spans="1:7" s="57" customFormat="1" ht="15.75" customHeight="1" x14ac:dyDescent="0.3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1981524350.28</v>
      </c>
    </row>
    <row r="118" spans="1:7" ht="48" customHeight="1" x14ac:dyDescent="0.3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2" x14ac:dyDescent="0.3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1349128659</v>
      </c>
    </row>
    <row r="120" spans="1:7" s="57" customFormat="1" ht="54" customHeight="1" x14ac:dyDescent="0.3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3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3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5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2" thickBot="1" x14ac:dyDescent="0.35">
      <c r="A124" s="2001" t="s">
        <v>99</v>
      </c>
      <c r="B124" s="2002"/>
      <c r="C124" s="2003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308850148298.66003</v>
      </c>
    </row>
    <row r="125" spans="1:7" x14ac:dyDescent="0.3">
      <c r="A125" s="2"/>
      <c r="G125" s="5"/>
    </row>
    <row r="126" spans="1:7" x14ac:dyDescent="0.3">
      <c r="A126" s="2"/>
      <c r="G126" s="5"/>
    </row>
    <row r="127" spans="1:7" x14ac:dyDescent="0.3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3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3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3">
      <c r="A130" s="95"/>
      <c r="B130" s="92"/>
      <c r="C130" s="92"/>
      <c r="D130" s="92"/>
      <c r="E130" s="96"/>
      <c r="F130" s="96"/>
      <c r="G130" s="97"/>
    </row>
    <row r="131" spans="1:7" x14ac:dyDescent="0.3">
      <c r="A131" s="91"/>
      <c r="B131" s="92"/>
      <c r="C131" s="92"/>
      <c r="D131" s="99"/>
      <c r="E131" s="100"/>
      <c r="F131" s="99"/>
      <c r="G131" s="94"/>
    </row>
    <row r="132" spans="1:7" x14ac:dyDescent="0.3">
      <c r="A132" s="95"/>
      <c r="B132" s="92"/>
      <c r="C132" s="92"/>
      <c r="D132" s="99"/>
      <c r="E132" s="100"/>
      <c r="F132" s="99"/>
      <c r="G132" s="94"/>
    </row>
    <row r="133" spans="1:7" x14ac:dyDescent="0.3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3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3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" thickBot="1" x14ac:dyDescent="0.35">
      <c r="A136" s="103"/>
      <c r="B136" s="62"/>
      <c r="C136" s="62"/>
      <c r="D136" s="62"/>
      <c r="E136" s="63"/>
      <c r="F136" s="63"/>
      <c r="G136" s="65"/>
    </row>
  </sheetData>
  <mergeCells count="109">
    <mergeCell ref="A124:C124"/>
    <mergeCell ref="FN109:FT109"/>
    <mergeCell ref="FU109:GA109"/>
    <mergeCell ref="GB109:GH109"/>
    <mergeCell ref="GI109:GO109"/>
    <mergeCell ref="GP109:GV109"/>
    <mergeCell ref="GW109:HC109"/>
    <mergeCell ref="DX109:ED109"/>
    <mergeCell ref="EE109:EK109"/>
    <mergeCell ref="EL109:ER109"/>
    <mergeCell ref="ES109:EY109"/>
    <mergeCell ref="EZ109:FF109"/>
    <mergeCell ref="FG109:FM109"/>
    <mergeCell ref="CH109:CN109"/>
    <mergeCell ref="CO109:CU109"/>
    <mergeCell ref="CV109:DB109"/>
    <mergeCell ref="DC109:DI109"/>
    <mergeCell ref="DJ109:DP109"/>
    <mergeCell ref="DQ109:DW109"/>
    <mergeCell ref="AR109:AX109"/>
    <mergeCell ref="AY109:BE109"/>
    <mergeCell ref="BF109:BL109"/>
    <mergeCell ref="BM109:BS109"/>
    <mergeCell ref="BT109:BZ109"/>
    <mergeCell ref="CA109:CG109"/>
    <mergeCell ref="HD108:HJ108"/>
    <mergeCell ref="HK108:HQ108"/>
    <mergeCell ref="HR108:HX108"/>
    <mergeCell ref="HY108:IB108"/>
    <mergeCell ref="GI108:GO108"/>
    <mergeCell ref="GP108:GV108"/>
    <mergeCell ref="GW108:HC108"/>
    <mergeCell ref="BM108:BS108"/>
    <mergeCell ref="BT108:BZ108"/>
    <mergeCell ref="CA108:CG108"/>
    <mergeCell ref="HD109:HJ109"/>
    <mergeCell ref="HK109:HQ109"/>
    <mergeCell ref="HR109:HX109"/>
    <mergeCell ref="HY109:IB109"/>
    <mergeCell ref="A109:G109"/>
    <mergeCell ref="I109:O109"/>
    <mergeCell ref="P109:V109"/>
    <mergeCell ref="W109:AC109"/>
    <mergeCell ref="AD109:AJ109"/>
    <mergeCell ref="AK109:AQ109"/>
    <mergeCell ref="FN108:FT108"/>
    <mergeCell ref="FU108:GA108"/>
    <mergeCell ref="GB108:GH108"/>
    <mergeCell ref="DX108:ED108"/>
    <mergeCell ref="EE108:EK108"/>
    <mergeCell ref="EL108:ER108"/>
    <mergeCell ref="ES108:EY108"/>
    <mergeCell ref="EZ108:FF108"/>
    <mergeCell ref="FG108:FM108"/>
    <mergeCell ref="CH108:CN108"/>
    <mergeCell ref="CO108:CU108"/>
    <mergeCell ref="CV108:DB108"/>
    <mergeCell ref="DC108:DI108"/>
    <mergeCell ref="DJ108:DP108"/>
    <mergeCell ref="DQ108:DW108"/>
    <mergeCell ref="AR108:AX108"/>
    <mergeCell ref="AY108:BE108"/>
    <mergeCell ref="BF108:BL108"/>
    <mergeCell ref="HK83:HQ83"/>
    <mergeCell ref="HR83:HX83"/>
    <mergeCell ref="HY83:IB83"/>
    <mergeCell ref="A84:G84"/>
    <mergeCell ref="A108:G108"/>
    <mergeCell ref="I108:O108"/>
    <mergeCell ref="P108:V108"/>
    <mergeCell ref="W108:AC108"/>
    <mergeCell ref="AD108:AJ108"/>
    <mergeCell ref="AK108:AQ108"/>
    <mergeCell ref="FU83:GA83"/>
    <mergeCell ref="GB83:GH83"/>
    <mergeCell ref="GI83:GO83"/>
    <mergeCell ref="GP83:GV83"/>
    <mergeCell ref="GW83:HC83"/>
    <mergeCell ref="HD83:HJ83"/>
    <mergeCell ref="EE83:EK83"/>
    <mergeCell ref="EL83:ER83"/>
    <mergeCell ref="ES83:EY83"/>
    <mergeCell ref="EZ83:FF83"/>
    <mergeCell ref="FG83:FM83"/>
    <mergeCell ref="FN83:FT83"/>
    <mergeCell ref="CO83:CU83"/>
    <mergeCell ref="CV83:DB83"/>
    <mergeCell ref="DC83:DI83"/>
    <mergeCell ref="DJ83:DP83"/>
    <mergeCell ref="DQ83:DW83"/>
    <mergeCell ref="DX83:ED83"/>
    <mergeCell ref="AY83:BE83"/>
    <mergeCell ref="BF83:BL83"/>
    <mergeCell ref="BM83:BS83"/>
    <mergeCell ref="BT83:BZ83"/>
    <mergeCell ref="CA83:CG83"/>
    <mergeCell ref="CH83:CN83"/>
    <mergeCell ref="I83:O83"/>
    <mergeCell ref="P83:V83"/>
    <mergeCell ref="W83:AC83"/>
    <mergeCell ref="AD83:AJ83"/>
    <mergeCell ref="AK83:AQ83"/>
    <mergeCell ref="AR83:AX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zoomScaleNormal="100" workbookViewId="0">
      <selection activeCell="A106" sqref="A91:G106"/>
    </sheetView>
  </sheetViews>
  <sheetFormatPr baseColWidth="10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x14ac:dyDescent="0.3">
      <c r="A1" s="1998" t="s">
        <v>1</v>
      </c>
      <c r="B1" s="1999"/>
      <c r="C1" s="1999"/>
      <c r="D1" s="1999"/>
      <c r="E1" s="1999"/>
      <c r="F1" s="1999"/>
      <c r="G1" s="2000"/>
    </row>
    <row r="2" spans="1:7" x14ac:dyDescent="0.3">
      <c r="A2" s="1995" t="s">
        <v>2</v>
      </c>
      <c r="B2" s="1996"/>
      <c r="C2" s="1996"/>
      <c r="D2" s="1996"/>
      <c r="E2" s="1996"/>
      <c r="F2" s="1996"/>
      <c r="G2" s="1997"/>
    </row>
    <row r="3" spans="1:7" x14ac:dyDescent="0.3">
      <c r="A3" s="2"/>
      <c r="G3" s="5"/>
    </row>
    <row r="4" spans="1:7" ht="12.75" customHeight="1" x14ac:dyDescent="0.3">
      <c r="A4" s="6" t="s">
        <v>0</v>
      </c>
      <c r="G4" s="5"/>
    </row>
    <row r="5" spans="1:7" ht="34.5" hidden="1" customHeight="1" x14ac:dyDescent="0.3">
      <c r="A5" s="2"/>
      <c r="G5" s="7"/>
    </row>
    <row r="6" spans="1:7" x14ac:dyDescent="0.3">
      <c r="A6" s="2" t="s">
        <v>3</v>
      </c>
      <c r="C6" s="1" t="s">
        <v>4</v>
      </c>
      <c r="E6" s="4" t="s">
        <v>5</v>
      </c>
      <c r="F6" s="3" t="s">
        <v>227</v>
      </c>
      <c r="G6" s="5" t="s">
        <v>6</v>
      </c>
    </row>
    <row r="7" spans="1:7" ht="5.25" customHeight="1" thickBot="1" x14ac:dyDescent="0.35">
      <c r="A7" s="2"/>
      <c r="D7" s="1"/>
      <c r="E7" s="8"/>
      <c r="F7" s="1"/>
      <c r="G7" s="9"/>
    </row>
    <row r="8" spans="1:7" ht="57.75" customHeight="1" thickBot="1" x14ac:dyDescent="0.35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2" thickBot="1" x14ac:dyDescent="0.35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6" x14ac:dyDescent="0.3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6" x14ac:dyDescent="0.3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3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6" x14ac:dyDescent="0.3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6" x14ac:dyDescent="0.3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6" x14ac:dyDescent="0.3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6" x14ac:dyDescent="0.3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6" x14ac:dyDescent="0.3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6" x14ac:dyDescent="0.3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6" x14ac:dyDescent="0.3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3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6" x14ac:dyDescent="0.3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6" x14ac:dyDescent="0.3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6" x14ac:dyDescent="0.3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6" x14ac:dyDescent="0.3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6" x14ac:dyDescent="0.3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6" x14ac:dyDescent="0.3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3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3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6" x14ac:dyDescent="0.3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6" x14ac:dyDescent="0.3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6" x14ac:dyDescent="0.3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6" x14ac:dyDescent="0.3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2" x14ac:dyDescent="0.3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6" x14ac:dyDescent="0.3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6" x14ac:dyDescent="0.3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6" x14ac:dyDescent="0.3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6" x14ac:dyDescent="0.3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6" x14ac:dyDescent="0.3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6" x14ac:dyDescent="0.3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6" x14ac:dyDescent="0.3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3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6" x14ac:dyDescent="0.3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2" thickBot="1" x14ac:dyDescent="0.35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2" thickBot="1" x14ac:dyDescent="0.35">
      <c r="A44" s="38"/>
      <c r="B44" s="39"/>
      <c r="C44" s="39"/>
      <c r="D44" s="40"/>
      <c r="E44" s="41"/>
      <c r="F44" s="42"/>
      <c r="G44" s="40"/>
    </row>
    <row r="45" spans="1:7" x14ac:dyDescent="0.3">
      <c r="A45" s="1998"/>
      <c r="B45" s="1999"/>
      <c r="C45" s="1999"/>
      <c r="D45" s="1999"/>
      <c r="E45" s="1999"/>
      <c r="F45" s="1999"/>
      <c r="G45" s="2000"/>
    </row>
    <row r="46" spans="1:7" x14ac:dyDescent="0.3">
      <c r="A46" s="1995" t="s">
        <v>1</v>
      </c>
      <c r="B46" s="1996"/>
      <c r="C46" s="1996"/>
      <c r="D46" s="1996"/>
      <c r="E46" s="1996"/>
      <c r="F46" s="1996"/>
      <c r="G46" s="1997"/>
    </row>
    <row r="47" spans="1:7" x14ac:dyDescent="0.3">
      <c r="A47" s="1995" t="s">
        <v>2</v>
      </c>
      <c r="B47" s="1996"/>
      <c r="C47" s="1996"/>
      <c r="D47" s="1996"/>
      <c r="E47" s="1996"/>
      <c r="F47" s="1996"/>
      <c r="G47" s="1997"/>
    </row>
    <row r="48" spans="1:7" x14ac:dyDescent="0.3">
      <c r="A48" s="6" t="s">
        <v>0</v>
      </c>
      <c r="G48" s="5"/>
    </row>
    <row r="49" spans="1:7" ht="6" customHeight="1" x14ac:dyDescent="0.3">
      <c r="A49" s="2"/>
      <c r="G49" s="7"/>
    </row>
    <row r="50" spans="1:7" x14ac:dyDescent="0.3">
      <c r="A50" s="2" t="s">
        <v>3</v>
      </c>
      <c r="C50" s="1" t="s">
        <v>4</v>
      </c>
      <c r="E50" s="4" t="s">
        <v>5</v>
      </c>
      <c r="F50" s="3" t="str">
        <f>F6</f>
        <v>ABRIL</v>
      </c>
      <c r="G50" s="5" t="str">
        <f>G6</f>
        <v>VIGENCIA FISCAL: 2017</v>
      </c>
    </row>
    <row r="51" spans="1:7" ht="5.25" customHeight="1" thickBot="1" x14ac:dyDescent="0.35">
      <c r="A51" s="2"/>
      <c r="G51" s="5"/>
    </row>
    <row r="52" spans="1:7" ht="57.75" customHeight="1" thickBot="1" x14ac:dyDescent="0.35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3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6" x14ac:dyDescent="0.3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6" x14ac:dyDescent="0.3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6" x14ac:dyDescent="0.3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3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6" x14ac:dyDescent="0.3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3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3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3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3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3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3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3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3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3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3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3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3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6" x14ac:dyDescent="0.3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3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3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3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3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3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3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3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3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3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40" ht="18.75" customHeight="1" thickBot="1" x14ac:dyDescent="0.35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40" ht="15" thickBot="1" x14ac:dyDescent="0.35">
      <c r="A82" s="58"/>
      <c r="D82" s="59"/>
      <c r="E82" s="8"/>
      <c r="F82" s="59"/>
      <c r="G82" s="59"/>
    </row>
    <row r="83" spans="1:240" x14ac:dyDescent="0.3">
      <c r="A83" s="1998" t="s">
        <v>1</v>
      </c>
      <c r="B83" s="1999"/>
      <c r="C83" s="1999"/>
      <c r="D83" s="1999"/>
      <c r="E83" s="1999"/>
      <c r="F83" s="1999"/>
      <c r="G83" s="2000"/>
      <c r="H83" s="236"/>
      <c r="I83" s="1996"/>
      <c r="J83" s="1996"/>
      <c r="K83" s="1996"/>
      <c r="L83" s="1996"/>
      <c r="M83" s="1996"/>
      <c r="N83" s="1996"/>
      <c r="O83" s="1996"/>
      <c r="P83" s="1996"/>
      <c r="Q83" s="1996"/>
      <c r="R83" s="1996"/>
      <c r="S83" s="1996"/>
      <c r="T83" s="1996"/>
      <c r="U83" s="1996"/>
      <c r="V83" s="1996"/>
      <c r="W83" s="1996"/>
      <c r="X83" s="1996"/>
      <c r="Y83" s="1996"/>
      <c r="Z83" s="1996"/>
      <c r="AA83" s="1996"/>
      <c r="AB83" s="1996"/>
      <c r="AC83" s="1996"/>
      <c r="AD83" s="1996"/>
      <c r="AE83" s="1996"/>
      <c r="AF83" s="1996"/>
      <c r="AG83" s="1996"/>
      <c r="AH83" s="1996"/>
      <c r="AI83" s="1996"/>
      <c r="AJ83" s="1996"/>
      <c r="AK83" s="1996"/>
      <c r="AL83" s="1996"/>
      <c r="AM83" s="1996"/>
      <c r="AN83" s="1996"/>
      <c r="AO83" s="1996"/>
      <c r="AP83" s="1996"/>
      <c r="AQ83" s="1996"/>
      <c r="AR83" s="1996"/>
      <c r="AS83" s="1996"/>
      <c r="AT83" s="1996"/>
      <c r="AU83" s="1996"/>
      <c r="AV83" s="1996"/>
      <c r="AW83" s="1996"/>
      <c r="AX83" s="1996"/>
      <c r="AY83" s="1996"/>
      <c r="AZ83" s="1996"/>
      <c r="BA83" s="1996"/>
      <c r="BB83" s="1996"/>
      <c r="BC83" s="1996"/>
      <c r="BD83" s="1996"/>
      <c r="BE83" s="1996"/>
      <c r="BF83" s="1996"/>
      <c r="BG83" s="1996"/>
      <c r="BH83" s="1996"/>
      <c r="BI83" s="1996"/>
      <c r="BJ83" s="1996"/>
      <c r="BK83" s="1996"/>
      <c r="BL83" s="1996"/>
      <c r="BM83" s="1996"/>
      <c r="BN83" s="1996"/>
      <c r="BO83" s="1996"/>
      <c r="BP83" s="1996"/>
      <c r="BQ83" s="1996"/>
      <c r="BR83" s="1996"/>
      <c r="BS83" s="1996"/>
      <c r="BT83" s="1996"/>
      <c r="BU83" s="1996"/>
      <c r="BV83" s="1996"/>
      <c r="BW83" s="1996"/>
      <c r="BX83" s="1998"/>
      <c r="BY83" s="1999"/>
      <c r="BZ83" s="1999"/>
      <c r="CA83" s="1999"/>
      <c r="CB83" s="1999"/>
      <c r="CC83" s="1999"/>
      <c r="CD83" s="2000"/>
      <c r="CE83" s="1998"/>
      <c r="CF83" s="1999"/>
      <c r="CG83" s="1999"/>
      <c r="CH83" s="1999"/>
      <c r="CI83" s="1999"/>
      <c r="CJ83" s="1999"/>
      <c r="CK83" s="2000"/>
      <c r="CL83" s="1998"/>
      <c r="CM83" s="1999"/>
      <c r="CN83" s="1999"/>
      <c r="CO83" s="1999"/>
      <c r="CP83" s="1999"/>
      <c r="CQ83" s="1999"/>
      <c r="CR83" s="2000"/>
      <c r="CS83" s="1998"/>
      <c r="CT83" s="1999"/>
      <c r="CU83" s="1999"/>
      <c r="CV83" s="1999"/>
      <c r="CW83" s="1999"/>
      <c r="CX83" s="1999"/>
      <c r="CY83" s="2000"/>
      <c r="CZ83" s="1998"/>
      <c r="DA83" s="1999"/>
      <c r="DB83" s="1999"/>
      <c r="DC83" s="1999"/>
      <c r="DD83" s="1999"/>
      <c r="DE83" s="1999"/>
      <c r="DF83" s="2000"/>
      <c r="DG83" s="1998"/>
      <c r="DH83" s="1999"/>
      <c r="DI83" s="1999"/>
      <c r="DJ83" s="1999"/>
      <c r="DK83" s="1999"/>
      <c r="DL83" s="1999"/>
      <c r="DM83" s="2000"/>
      <c r="DN83" s="1998"/>
      <c r="DO83" s="1999"/>
      <c r="DP83" s="1999"/>
      <c r="DQ83" s="1999"/>
      <c r="DR83" s="1999"/>
      <c r="DS83" s="1999"/>
      <c r="DT83" s="2000"/>
      <c r="DU83" s="1998"/>
      <c r="DV83" s="1999"/>
      <c r="DW83" s="1999"/>
      <c r="DX83" s="1999"/>
      <c r="DY83" s="1999"/>
      <c r="DZ83" s="1999"/>
      <c r="EA83" s="2000"/>
      <c r="EB83" s="1998"/>
      <c r="EC83" s="1999"/>
      <c r="ED83" s="1999"/>
      <c r="EE83" s="1999"/>
      <c r="EF83" s="1999"/>
      <c r="EG83" s="1999"/>
      <c r="EH83" s="2000"/>
      <c r="EI83" s="1998"/>
      <c r="EJ83" s="1999"/>
      <c r="EK83" s="1999"/>
      <c r="EL83" s="1999"/>
      <c r="EM83" s="1999"/>
      <c r="EN83" s="1999"/>
      <c r="EO83" s="2000"/>
      <c r="EP83" s="1998"/>
      <c r="EQ83" s="1999"/>
      <c r="ER83" s="1999"/>
      <c r="ES83" s="1999"/>
      <c r="ET83" s="1999"/>
      <c r="EU83" s="1999"/>
      <c r="EV83" s="2000"/>
      <c r="EW83" s="1998"/>
      <c r="EX83" s="1999"/>
      <c r="EY83" s="1999"/>
      <c r="EZ83" s="1999"/>
      <c r="FA83" s="1999"/>
      <c r="FB83" s="1999"/>
      <c r="FC83" s="2000"/>
      <c r="FD83" s="1998"/>
      <c r="FE83" s="1999"/>
      <c r="FF83" s="1999"/>
      <c r="FG83" s="1999"/>
      <c r="FH83" s="1999"/>
      <c r="FI83" s="1999"/>
      <c r="FJ83" s="2000"/>
      <c r="FK83" s="1998"/>
      <c r="FL83" s="1999"/>
      <c r="FM83" s="1999"/>
      <c r="FN83" s="1999"/>
      <c r="FO83" s="1999"/>
      <c r="FP83" s="1999"/>
      <c r="FQ83" s="2000"/>
      <c r="FR83" s="1998"/>
      <c r="FS83" s="1999"/>
      <c r="FT83" s="1999"/>
      <c r="FU83" s="1999"/>
      <c r="FV83" s="1999"/>
      <c r="FW83" s="1999"/>
      <c r="FX83" s="2000"/>
      <c r="FY83" s="1998"/>
      <c r="FZ83" s="1999"/>
      <c r="GA83" s="1999"/>
      <c r="GB83" s="1999"/>
      <c r="GC83" s="1999"/>
      <c r="GD83" s="1999"/>
      <c r="GE83" s="2000"/>
      <c r="GF83" s="1998"/>
      <c r="GG83" s="1999"/>
      <c r="GH83" s="1999"/>
      <c r="GI83" s="1999"/>
      <c r="GJ83" s="1999"/>
      <c r="GK83" s="1999"/>
      <c r="GL83" s="2000"/>
      <c r="GM83" s="1998"/>
      <c r="GN83" s="1999"/>
      <c r="GO83" s="1999"/>
      <c r="GP83" s="1999"/>
      <c r="GQ83" s="1999"/>
      <c r="GR83" s="1999"/>
      <c r="GS83" s="2000"/>
      <c r="GT83" s="1998"/>
      <c r="GU83" s="1999"/>
      <c r="GV83" s="1999"/>
      <c r="GW83" s="1999"/>
      <c r="GX83" s="1999"/>
      <c r="GY83" s="1999"/>
      <c r="GZ83" s="2000"/>
      <c r="HA83" s="1998"/>
      <c r="HB83" s="1999"/>
      <c r="HC83" s="1999"/>
      <c r="HD83" s="1999"/>
      <c r="HE83" s="1999"/>
      <c r="HF83" s="1999"/>
      <c r="HG83" s="2000"/>
      <c r="HH83" s="1998"/>
      <c r="HI83" s="1999"/>
      <c r="HJ83" s="1999"/>
      <c r="HK83" s="1999"/>
      <c r="HL83" s="1999"/>
      <c r="HM83" s="1999"/>
      <c r="HN83" s="2000"/>
      <c r="HO83" s="1998"/>
      <c r="HP83" s="1999"/>
      <c r="HQ83" s="1999"/>
      <c r="HR83" s="1999"/>
      <c r="HS83" s="1999"/>
      <c r="HT83" s="1999"/>
      <c r="HU83" s="2000"/>
      <c r="HV83" s="1998"/>
      <c r="HW83" s="1999"/>
      <c r="HX83" s="1999"/>
      <c r="HY83" s="1999"/>
      <c r="HZ83" s="1999"/>
      <c r="IA83" s="1999"/>
      <c r="IB83" s="2000"/>
      <c r="IC83" s="1998"/>
      <c r="ID83" s="1999"/>
      <c r="IE83" s="1999"/>
      <c r="IF83" s="1999"/>
    </row>
    <row r="84" spans="1:240" ht="15.75" customHeight="1" x14ac:dyDescent="0.3">
      <c r="A84" s="1995" t="s">
        <v>2</v>
      </c>
      <c r="B84" s="1996"/>
      <c r="C84" s="1996"/>
      <c r="D84" s="1996"/>
      <c r="E84" s="1996"/>
      <c r="F84" s="1996"/>
      <c r="G84" s="1997"/>
    </row>
    <row r="85" spans="1:240" x14ac:dyDescent="0.3">
      <c r="A85" s="6" t="s">
        <v>0</v>
      </c>
      <c r="G85" s="5"/>
    </row>
    <row r="86" spans="1:240" ht="12.75" customHeight="1" x14ac:dyDescent="0.3">
      <c r="A86" s="2"/>
      <c r="G86" s="7"/>
    </row>
    <row r="87" spans="1:240" x14ac:dyDescent="0.3">
      <c r="A87" s="2" t="s">
        <v>3</v>
      </c>
      <c r="C87" s="1" t="s">
        <v>4</v>
      </c>
      <c r="E87" s="4" t="s">
        <v>5</v>
      </c>
      <c r="F87" s="3" t="str">
        <f>F50</f>
        <v>ABRIL</v>
      </c>
      <c r="G87" s="5" t="str">
        <f>G50</f>
        <v>VIGENCIA FISCAL: 2017</v>
      </c>
    </row>
    <row r="88" spans="1:240" ht="7.5" customHeight="1" thickBot="1" x14ac:dyDescent="0.35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5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2" thickBot="1" x14ac:dyDescent="0.35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2" si="3">+D90-E90</f>
        <v>578520230924.90002</v>
      </c>
      <c r="G90" s="223">
        <f>+G91+G113+G116+G120</f>
        <v>308346666400.40002</v>
      </c>
    </row>
    <row r="91" spans="1:240" ht="35.25" customHeight="1" x14ac:dyDescent="0.3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274873550007</v>
      </c>
    </row>
    <row r="92" spans="1:240" ht="15.6" x14ac:dyDescent="0.3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3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3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3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3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3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3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6" x14ac:dyDescent="0.3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3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3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6" x14ac:dyDescent="0.3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 t="shared" si="3"/>
        <v>3688341671</v>
      </c>
      <c r="G102" s="29">
        <f>+G103+G104</f>
        <v>3688341671</v>
      </c>
    </row>
    <row r="103" spans="1:240" ht="39.75" customHeight="1" x14ac:dyDescent="0.3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40" ht="41.25" customHeight="1" x14ac:dyDescent="0.3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40" ht="15.6" x14ac:dyDescent="0.3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40" ht="39.75" customHeight="1" thickBot="1" x14ac:dyDescent="0.35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40" ht="49.5" customHeight="1" thickBot="1" x14ac:dyDescent="0.35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3">
      <c r="A108" s="1998" t="s">
        <v>1</v>
      </c>
      <c r="B108" s="1999"/>
      <c r="C108" s="1999"/>
      <c r="D108" s="1999"/>
      <c r="E108" s="1999"/>
      <c r="F108" s="1999"/>
      <c r="G108" s="2000"/>
      <c r="H108" s="236"/>
      <c r="I108" s="1996"/>
      <c r="J108" s="1996"/>
      <c r="K108" s="1996"/>
      <c r="L108" s="1996"/>
      <c r="M108" s="1996"/>
      <c r="N108" s="1996"/>
      <c r="O108" s="1996"/>
      <c r="P108" s="1996"/>
      <c r="Q108" s="1996"/>
      <c r="R108" s="1996"/>
      <c r="S108" s="1996"/>
      <c r="T108" s="1996"/>
      <c r="U108" s="1996"/>
      <c r="V108" s="1996"/>
      <c r="W108" s="1996"/>
      <c r="X108" s="1996"/>
      <c r="Y108" s="1996"/>
      <c r="Z108" s="1996"/>
      <c r="AA108" s="1996"/>
      <c r="AB108" s="1996"/>
      <c r="AC108" s="1996"/>
      <c r="AD108" s="1996"/>
      <c r="AE108" s="1996"/>
      <c r="AF108" s="1996"/>
      <c r="AG108" s="1996"/>
      <c r="AH108" s="1996"/>
      <c r="AI108" s="1996"/>
      <c r="AJ108" s="1996"/>
      <c r="AK108" s="1996"/>
      <c r="AL108" s="1996"/>
      <c r="AM108" s="1996"/>
      <c r="AN108" s="1996"/>
      <c r="AO108" s="1996"/>
      <c r="AP108" s="1996"/>
      <c r="AQ108" s="1996"/>
      <c r="AR108" s="1996"/>
      <c r="AS108" s="1996"/>
      <c r="AT108" s="1996"/>
      <c r="AU108" s="1996"/>
      <c r="AV108" s="1996"/>
      <c r="AW108" s="1996"/>
      <c r="AX108" s="1996"/>
      <c r="AY108" s="1996"/>
      <c r="AZ108" s="1996"/>
      <c r="BA108" s="1996"/>
      <c r="BB108" s="1996"/>
      <c r="BC108" s="1996"/>
      <c r="BD108" s="1996"/>
      <c r="BE108" s="1996"/>
      <c r="BF108" s="1996"/>
      <c r="BG108" s="1996"/>
      <c r="BH108" s="1996"/>
      <c r="BI108" s="1996"/>
      <c r="BJ108" s="1996"/>
      <c r="BK108" s="1996"/>
      <c r="BL108" s="1996"/>
      <c r="BM108" s="1996"/>
      <c r="BN108" s="1996"/>
      <c r="BO108" s="1996"/>
      <c r="BP108" s="1996"/>
      <c r="BQ108" s="1996"/>
      <c r="BR108" s="1996"/>
      <c r="BS108" s="1996"/>
      <c r="BT108" s="1996"/>
      <c r="BU108" s="1996"/>
      <c r="BV108" s="1996"/>
      <c r="BW108" s="1996"/>
      <c r="BX108" s="1995"/>
      <c r="BY108" s="1996"/>
      <c r="BZ108" s="1996"/>
      <c r="CA108" s="1996"/>
      <c r="CB108" s="1996"/>
      <c r="CC108" s="1996"/>
      <c r="CD108" s="1997"/>
      <c r="CE108" s="1995"/>
      <c r="CF108" s="1996"/>
      <c r="CG108" s="1996"/>
      <c r="CH108" s="1996"/>
      <c r="CI108" s="1996"/>
      <c r="CJ108" s="1996"/>
      <c r="CK108" s="1997"/>
      <c r="CL108" s="1995"/>
      <c r="CM108" s="1996"/>
      <c r="CN108" s="1996"/>
      <c r="CO108" s="1996"/>
      <c r="CP108" s="1996"/>
      <c r="CQ108" s="1996"/>
      <c r="CR108" s="1997"/>
      <c r="CS108" s="1995"/>
      <c r="CT108" s="1996"/>
      <c r="CU108" s="1996"/>
      <c r="CV108" s="1996"/>
      <c r="CW108" s="1996"/>
      <c r="CX108" s="1996"/>
      <c r="CY108" s="1997"/>
      <c r="CZ108" s="1995"/>
      <c r="DA108" s="1996"/>
      <c r="DB108" s="1996"/>
      <c r="DC108" s="1996"/>
      <c r="DD108" s="1996"/>
      <c r="DE108" s="1996"/>
      <c r="DF108" s="1997"/>
      <c r="DG108" s="1995"/>
      <c r="DH108" s="1996"/>
      <c r="DI108" s="1996"/>
      <c r="DJ108" s="1996"/>
      <c r="DK108" s="1996"/>
      <c r="DL108" s="1996"/>
      <c r="DM108" s="1997"/>
      <c r="DN108" s="1995"/>
      <c r="DO108" s="1996"/>
      <c r="DP108" s="1996"/>
      <c r="DQ108" s="1996"/>
      <c r="DR108" s="1996"/>
      <c r="DS108" s="1996"/>
      <c r="DT108" s="1997"/>
      <c r="DU108" s="1995"/>
      <c r="DV108" s="1996"/>
      <c r="DW108" s="1996"/>
      <c r="DX108" s="1996"/>
      <c r="DY108" s="1996"/>
      <c r="DZ108" s="1996"/>
      <c r="EA108" s="1997"/>
      <c r="EB108" s="1995"/>
      <c r="EC108" s="1996"/>
      <c r="ED108" s="1996"/>
      <c r="EE108" s="1996"/>
      <c r="EF108" s="1996"/>
      <c r="EG108" s="1996"/>
      <c r="EH108" s="1997"/>
      <c r="EI108" s="1995"/>
      <c r="EJ108" s="1996"/>
      <c r="EK108" s="1996"/>
      <c r="EL108" s="1996"/>
      <c r="EM108" s="1996"/>
      <c r="EN108" s="1996"/>
      <c r="EO108" s="1997"/>
      <c r="EP108" s="1995"/>
      <c r="EQ108" s="1996"/>
      <c r="ER108" s="1996"/>
      <c r="ES108" s="1996"/>
      <c r="ET108" s="1996"/>
      <c r="EU108" s="1996"/>
      <c r="EV108" s="1997"/>
      <c r="EW108" s="1995"/>
      <c r="EX108" s="1996"/>
      <c r="EY108" s="1996"/>
      <c r="EZ108" s="1996"/>
      <c r="FA108" s="1996"/>
      <c r="FB108" s="1996"/>
      <c r="FC108" s="1997"/>
      <c r="FD108" s="1995"/>
      <c r="FE108" s="1996"/>
      <c r="FF108" s="1996"/>
      <c r="FG108" s="1996"/>
      <c r="FH108" s="1996"/>
      <c r="FI108" s="1996"/>
      <c r="FJ108" s="1997"/>
      <c r="FK108" s="1995"/>
      <c r="FL108" s="1996"/>
      <c r="FM108" s="1996"/>
      <c r="FN108" s="1996"/>
      <c r="FO108" s="1996"/>
      <c r="FP108" s="1996"/>
      <c r="FQ108" s="1997"/>
      <c r="FR108" s="1995"/>
      <c r="FS108" s="1996"/>
      <c r="FT108" s="1996"/>
      <c r="FU108" s="1996"/>
      <c r="FV108" s="1996"/>
      <c r="FW108" s="1996"/>
      <c r="FX108" s="1997"/>
      <c r="FY108" s="1995"/>
      <c r="FZ108" s="1996"/>
      <c r="GA108" s="1996"/>
      <c r="GB108" s="1996"/>
      <c r="GC108" s="1996"/>
      <c r="GD108" s="1996"/>
      <c r="GE108" s="1997"/>
      <c r="GF108" s="1995"/>
      <c r="GG108" s="1996"/>
      <c r="GH108" s="1996"/>
      <c r="GI108" s="1996"/>
      <c r="GJ108" s="1996"/>
      <c r="GK108" s="1996"/>
      <c r="GL108" s="1997"/>
      <c r="GM108" s="1995"/>
      <c r="GN108" s="1996"/>
      <c r="GO108" s="1996"/>
      <c r="GP108" s="1996"/>
      <c r="GQ108" s="1996"/>
      <c r="GR108" s="1996"/>
      <c r="GS108" s="1997"/>
      <c r="GT108" s="1995"/>
      <c r="GU108" s="1996"/>
      <c r="GV108" s="1996"/>
      <c r="GW108" s="1996"/>
      <c r="GX108" s="1996"/>
      <c r="GY108" s="1996"/>
      <c r="GZ108" s="1997"/>
      <c r="HA108" s="1995"/>
      <c r="HB108" s="1996"/>
      <c r="HC108" s="1996"/>
      <c r="HD108" s="1996"/>
      <c r="HE108" s="1996"/>
      <c r="HF108" s="1996"/>
      <c r="HG108" s="1997"/>
      <c r="HH108" s="1995"/>
      <c r="HI108" s="1996"/>
      <c r="HJ108" s="1996"/>
      <c r="HK108" s="1996"/>
      <c r="HL108" s="1996"/>
      <c r="HM108" s="1996"/>
      <c r="HN108" s="1997"/>
      <c r="HO108" s="1995"/>
      <c r="HP108" s="1996"/>
      <c r="HQ108" s="1996"/>
      <c r="HR108" s="1996"/>
      <c r="HS108" s="1996"/>
      <c r="HT108" s="1996"/>
      <c r="HU108" s="1997"/>
      <c r="HV108" s="1995"/>
      <c r="HW108" s="1996"/>
      <c r="HX108" s="1996"/>
      <c r="HY108" s="1996"/>
      <c r="HZ108" s="1996"/>
      <c r="IA108" s="1996"/>
      <c r="IB108" s="1997"/>
      <c r="IC108" s="1995"/>
      <c r="ID108" s="1996"/>
      <c r="IE108" s="1996"/>
      <c r="IF108" s="1996"/>
    </row>
    <row r="109" spans="1:240" ht="12" customHeight="1" x14ac:dyDescent="0.3">
      <c r="A109" s="1995" t="s">
        <v>2</v>
      </c>
      <c r="B109" s="1996"/>
      <c r="C109" s="1996"/>
      <c r="D109" s="1996"/>
      <c r="E109" s="1996"/>
      <c r="F109" s="1996"/>
      <c r="G109" s="1997"/>
      <c r="H109" s="236"/>
      <c r="I109" s="1996"/>
      <c r="J109" s="1996"/>
      <c r="K109" s="1996"/>
      <c r="L109" s="1996"/>
      <c r="M109" s="1996"/>
      <c r="N109" s="1996"/>
      <c r="O109" s="1996"/>
      <c r="P109" s="1996"/>
      <c r="Q109" s="1996"/>
      <c r="R109" s="1996"/>
      <c r="S109" s="1996"/>
      <c r="T109" s="1996"/>
      <c r="U109" s="1996"/>
      <c r="V109" s="1996"/>
      <c r="W109" s="1996"/>
      <c r="X109" s="1996"/>
      <c r="Y109" s="1996"/>
      <c r="Z109" s="1996"/>
      <c r="AA109" s="1996"/>
      <c r="AB109" s="1996"/>
      <c r="AC109" s="1996"/>
      <c r="AD109" s="1996"/>
      <c r="AE109" s="1996"/>
      <c r="AF109" s="1996"/>
      <c r="AG109" s="1996"/>
      <c r="AH109" s="1996"/>
      <c r="AI109" s="1996"/>
      <c r="AJ109" s="1996"/>
      <c r="AK109" s="1996"/>
      <c r="AL109" s="1996"/>
      <c r="AM109" s="1996"/>
      <c r="AN109" s="1996"/>
      <c r="AO109" s="1996"/>
      <c r="AP109" s="1996"/>
      <c r="AQ109" s="1996"/>
      <c r="AR109" s="1996"/>
      <c r="AS109" s="1996"/>
      <c r="AT109" s="1996"/>
      <c r="AU109" s="1996"/>
      <c r="AV109" s="1996"/>
      <c r="AW109" s="1996"/>
      <c r="AX109" s="1996"/>
      <c r="AY109" s="1996"/>
      <c r="AZ109" s="1996"/>
      <c r="BA109" s="1996"/>
      <c r="BB109" s="1996"/>
      <c r="BC109" s="1996"/>
      <c r="BD109" s="1996"/>
      <c r="BE109" s="1996"/>
      <c r="BF109" s="1996"/>
      <c r="BG109" s="1996"/>
      <c r="BH109" s="1996"/>
      <c r="BI109" s="1996"/>
      <c r="BJ109" s="1996"/>
      <c r="BK109" s="1996"/>
      <c r="BL109" s="1996"/>
      <c r="BM109" s="1996"/>
      <c r="BN109" s="1996"/>
      <c r="BO109" s="1996"/>
      <c r="BP109" s="1996"/>
      <c r="BQ109" s="1996"/>
      <c r="BR109" s="1996"/>
      <c r="BS109" s="1996"/>
      <c r="BT109" s="1996"/>
      <c r="BU109" s="1996"/>
      <c r="BV109" s="1996"/>
      <c r="BW109" s="1996"/>
      <c r="BX109" s="1995"/>
      <c r="BY109" s="1996"/>
      <c r="BZ109" s="1996"/>
      <c r="CA109" s="1996"/>
      <c r="CB109" s="1996"/>
      <c r="CC109" s="1996"/>
      <c r="CD109" s="1997"/>
      <c r="CE109" s="1995"/>
      <c r="CF109" s="1996"/>
      <c r="CG109" s="1996"/>
      <c r="CH109" s="1996"/>
      <c r="CI109" s="1996"/>
      <c r="CJ109" s="1996"/>
      <c r="CK109" s="1997"/>
      <c r="CL109" s="1995"/>
      <c r="CM109" s="1996"/>
      <c r="CN109" s="1996"/>
      <c r="CO109" s="1996"/>
      <c r="CP109" s="1996"/>
      <c r="CQ109" s="1996"/>
      <c r="CR109" s="1997"/>
      <c r="CS109" s="1995"/>
      <c r="CT109" s="1996"/>
      <c r="CU109" s="1996"/>
      <c r="CV109" s="1996"/>
      <c r="CW109" s="1996"/>
      <c r="CX109" s="1996"/>
      <c r="CY109" s="1997"/>
      <c r="CZ109" s="1995"/>
      <c r="DA109" s="1996"/>
      <c r="DB109" s="1996"/>
      <c r="DC109" s="1996"/>
      <c r="DD109" s="1996"/>
      <c r="DE109" s="1996"/>
      <c r="DF109" s="1997"/>
      <c r="DG109" s="1995"/>
      <c r="DH109" s="1996"/>
      <c r="DI109" s="1996"/>
      <c r="DJ109" s="1996"/>
      <c r="DK109" s="1996"/>
      <c r="DL109" s="1996"/>
      <c r="DM109" s="1997"/>
      <c r="DN109" s="1995"/>
      <c r="DO109" s="1996"/>
      <c r="DP109" s="1996"/>
      <c r="DQ109" s="1996"/>
      <c r="DR109" s="1996"/>
      <c r="DS109" s="1996"/>
      <c r="DT109" s="1997"/>
      <c r="DU109" s="1995"/>
      <c r="DV109" s="1996"/>
      <c r="DW109" s="1996"/>
      <c r="DX109" s="1996"/>
      <c r="DY109" s="1996"/>
      <c r="DZ109" s="1996"/>
      <c r="EA109" s="1997"/>
      <c r="EB109" s="1995"/>
      <c r="EC109" s="1996"/>
      <c r="ED109" s="1996"/>
      <c r="EE109" s="1996"/>
      <c r="EF109" s="1996"/>
      <c r="EG109" s="1996"/>
      <c r="EH109" s="1997"/>
      <c r="EI109" s="1995"/>
      <c r="EJ109" s="1996"/>
      <c r="EK109" s="1996"/>
      <c r="EL109" s="1996"/>
      <c r="EM109" s="1996"/>
      <c r="EN109" s="1996"/>
      <c r="EO109" s="1997"/>
      <c r="EP109" s="1995"/>
      <c r="EQ109" s="1996"/>
      <c r="ER109" s="1996"/>
      <c r="ES109" s="1996"/>
      <c r="ET109" s="1996"/>
      <c r="EU109" s="1996"/>
      <c r="EV109" s="1997"/>
      <c r="EW109" s="1995"/>
      <c r="EX109" s="1996"/>
      <c r="EY109" s="1996"/>
      <c r="EZ109" s="1996"/>
      <c r="FA109" s="1996"/>
      <c r="FB109" s="1996"/>
      <c r="FC109" s="1997"/>
      <c r="FD109" s="1995"/>
      <c r="FE109" s="1996"/>
      <c r="FF109" s="1996"/>
      <c r="FG109" s="1996"/>
      <c r="FH109" s="1996"/>
      <c r="FI109" s="1996"/>
      <c r="FJ109" s="1997"/>
      <c r="FK109" s="1995"/>
      <c r="FL109" s="1996"/>
      <c r="FM109" s="1996"/>
      <c r="FN109" s="1996"/>
      <c r="FO109" s="1996"/>
      <c r="FP109" s="1996"/>
      <c r="FQ109" s="1997"/>
      <c r="FR109" s="1995"/>
      <c r="FS109" s="1996"/>
      <c r="FT109" s="1996"/>
      <c r="FU109" s="1996"/>
      <c r="FV109" s="1996"/>
      <c r="FW109" s="1996"/>
      <c r="FX109" s="1997"/>
      <c r="FY109" s="1995"/>
      <c r="FZ109" s="1996"/>
      <c r="GA109" s="1996"/>
      <c r="GB109" s="1996"/>
      <c r="GC109" s="1996"/>
      <c r="GD109" s="1996"/>
      <c r="GE109" s="1997"/>
      <c r="GF109" s="1995"/>
      <c r="GG109" s="1996"/>
      <c r="GH109" s="1996"/>
      <c r="GI109" s="1996"/>
      <c r="GJ109" s="1996"/>
      <c r="GK109" s="1996"/>
      <c r="GL109" s="1997"/>
      <c r="GM109" s="1995"/>
      <c r="GN109" s="1996"/>
      <c r="GO109" s="1996"/>
      <c r="GP109" s="1996"/>
      <c r="GQ109" s="1996"/>
      <c r="GR109" s="1996"/>
      <c r="GS109" s="1997"/>
      <c r="GT109" s="1995"/>
      <c r="GU109" s="1996"/>
      <c r="GV109" s="1996"/>
      <c r="GW109" s="1996"/>
      <c r="GX109" s="1996"/>
      <c r="GY109" s="1996"/>
      <c r="GZ109" s="1997"/>
      <c r="HA109" s="1995"/>
      <c r="HB109" s="1996"/>
      <c r="HC109" s="1996"/>
      <c r="HD109" s="1996"/>
      <c r="HE109" s="1996"/>
      <c r="HF109" s="1996"/>
      <c r="HG109" s="1997"/>
      <c r="HH109" s="1995"/>
      <c r="HI109" s="1996"/>
      <c r="HJ109" s="1996"/>
      <c r="HK109" s="1996"/>
      <c r="HL109" s="1996"/>
      <c r="HM109" s="1996"/>
      <c r="HN109" s="1997"/>
      <c r="HO109" s="1995"/>
      <c r="HP109" s="1996"/>
      <c r="HQ109" s="1996"/>
      <c r="HR109" s="1996"/>
      <c r="HS109" s="1996"/>
      <c r="HT109" s="1996"/>
      <c r="HU109" s="1997"/>
      <c r="HV109" s="1995"/>
      <c r="HW109" s="1996"/>
      <c r="HX109" s="1996"/>
      <c r="HY109" s="1996"/>
      <c r="HZ109" s="1996"/>
      <c r="IA109" s="1996"/>
      <c r="IB109" s="1997"/>
      <c r="IC109" s="1995"/>
      <c r="ID109" s="1996"/>
      <c r="IE109" s="1996"/>
      <c r="IF109" s="1996"/>
    </row>
    <row r="110" spans="1:240" ht="14.25" customHeight="1" x14ac:dyDescent="0.3">
      <c r="A110" s="6" t="s">
        <v>0</v>
      </c>
      <c r="G110" s="5"/>
    </row>
    <row r="111" spans="1:240" ht="18" customHeight="1" thickBot="1" x14ac:dyDescent="0.35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ABRIL</v>
      </c>
      <c r="G111" s="65" t="str">
        <f>G87</f>
        <v>VIGENCIA FISCAL: 2017</v>
      </c>
    </row>
    <row r="112" spans="1:240" ht="63" customHeight="1" thickBot="1" x14ac:dyDescent="0.35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3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3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3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3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2251363360.2799997</v>
      </c>
    </row>
    <row r="117" spans="1:7" s="57" customFormat="1" ht="15.75" customHeight="1" x14ac:dyDescent="0.3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2251363360.2799997</v>
      </c>
    </row>
    <row r="118" spans="1:7" ht="48" customHeight="1" x14ac:dyDescent="0.3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2" x14ac:dyDescent="0.3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1618967669</v>
      </c>
    </row>
    <row r="120" spans="1:7" s="57" customFormat="1" ht="54" customHeight="1" x14ac:dyDescent="0.3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3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3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5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2" thickBot="1" x14ac:dyDescent="0.35">
      <c r="A124" s="2001" t="s">
        <v>99</v>
      </c>
      <c r="B124" s="2002"/>
      <c r="C124" s="2003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309119987308.66003</v>
      </c>
    </row>
    <row r="125" spans="1:7" x14ac:dyDescent="0.3">
      <c r="A125" s="2"/>
      <c r="G125" s="5"/>
    </row>
    <row r="126" spans="1:7" ht="35.25" customHeight="1" x14ac:dyDescent="0.3">
      <c r="A126" s="2"/>
      <c r="G126" s="237"/>
    </row>
    <row r="127" spans="1:7" x14ac:dyDescent="0.3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3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3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3">
      <c r="A130" s="95"/>
      <c r="B130" s="92"/>
      <c r="C130" s="92"/>
      <c r="D130" s="92"/>
      <c r="E130" s="96"/>
      <c r="F130" s="96"/>
      <c r="G130" s="97"/>
    </row>
    <row r="131" spans="1:7" x14ac:dyDescent="0.3">
      <c r="A131" s="91"/>
      <c r="B131" s="92"/>
      <c r="C131" s="92"/>
      <c r="D131" s="99"/>
      <c r="E131" s="100"/>
      <c r="F131" s="99"/>
      <c r="G131" s="94"/>
    </row>
    <row r="132" spans="1:7" x14ac:dyDescent="0.3">
      <c r="A132" s="95"/>
      <c r="B132" s="92"/>
      <c r="C132" s="92"/>
      <c r="D132" s="99"/>
      <c r="E132" s="100"/>
      <c r="F132" s="99"/>
      <c r="G132" s="94"/>
    </row>
    <row r="133" spans="1:7" x14ac:dyDescent="0.3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3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3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" thickBot="1" x14ac:dyDescent="0.35">
      <c r="A136" s="103"/>
      <c r="B136" s="62"/>
      <c r="C136" s="62"/>
      <c r="D136" s="62"/>
      <c r="E136" s="63"/>
      <c r="F136" s="63"/>
      <c r="G136" s="65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rowBreaks count="3" manualBreakCount="3">
    <brk id="43" max="6" man="1"/>
    <brk id="81" max="6" man="1"/>
    <brk id="106" max="6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36"/>
  <sheetViews>
    <sheetView topLeftCell="A124" zoomScaleNormal="100" workbookViewId="0">
      <selection activeCell="C139" sqref="C139"/>
    </sheetView>
  </sheetViews>
  <sheetFormatPr baseColWidth="10" defaultRowHeight="14.4" x14ac:dyDescent="0.3"/>
  <cols>
    <col min="1" max="1" width="20.33203125" style="1" customWidth="1"/>
    <col min="2" max="2" width="7.33203125" style="1" customWidth="1"/>
    <col min="3" max="3" width="51.44140625" style="1" customWidth="1"/>
    <col min="4" max="4" width="23.44140625" style="3" customWidth="1"/>
    <col min="5" max="5" width="19.44140625" style="4" customWidth="1"/>
    <col min="6" max="6" width="20" style="3" customWidth="1"/>
    <col min="7" max="7" width="25.109375" style="3" customWidth="1"/>
    <col min="8" max="8" width="4.44140625" style="1" customWidth="1"/>
    <col min="9" max="256" width="11.44140625" style="1"/>
    <col min="257" max="257" width="20.33203125" style="1" customWidth="1"/>
    <col min="258" max="258" width="7.33203125" style="1" customWidth="1"/>
    <col min="259" max="259" width="51.44140625" style="1" customWidth="1"/>
    <col min="260" max="260" width="23.44140625" style="1" customWidth="1"/>
    <col min="261" max="261" width="19.44140625" style="1" customWidth="1"/>
    <col min="262" max="262" width="20" style="1" customWidth="1"/>
    <col min="263" max="263" width="25.109375" style="1" customWidth="1"/>
    <col min="264" max="264" width="4.44140625" style="1" customWidth="1"/>
    <col min="265" max="512" width="11.44140625" style="1"/>
    <col min="513" max="513" width="20.33203125" style="1" customWidth="1"/>
    <col min="514" max="514" width="7.33203125" style="1" customWidth="1"/>
    <col min="515" max="515" width="51.44140625" style="1" customWidth="1"/>
    <col min="516" max="516" width="23.44140625" style="1" customWidth="1"/>
    <col min="517" max="517" width="19.44140625" style="1" customWidth="1"/>
    <col min="518" max="518" width="20" style="1" customWidth="1"/>
    <col min="519" max="519" width="25.109375" style="1" customWidth="1"/>
    <col min="520" max="520" width="4.44140625" style="1" customWidth="1"/>
    <col min="521" max="768" width="11.44140625" style="1"/>
    <col min="769" max="769" width="20.33203125" style="1" customWidth="1"/>
    <col min="770" max="770" width="7.33203125" style="1" customWidth="1"/>
    <col min="771" max="771" width="51.44140625" style="1" customWidth="1"/>
    <col min="772" max="772" width="23.44140625" style="1" customWidth="1"/>
    <col min="773" max="773" width="19.44140625" style="1" customWidth="1"/>
    <col min="774" max="774" width="20" style="1" customWidth="1"/>
    <col min="775" max="775" width="25.109375" style="1" customWidth="1"/>
    <col min="776" max="776" width="4.44140625" style="1" customWidth="1"/>
    <col min="777" max="1024" width="11.44140625" style="1"/>
    <col min="1025" max="1025" width="20.33203125" style="1" customWidth="1"/>
    <col min="1026" max="1026" width="7.33203125" style="1" customWidth="1"/>
    <col min="1027" max="1027" width="51.44140625" style="1" customWidth="1"/>
    <col min="1028" max="1028" width="23.44140625" style="1" customWidth="1"/>
    <col min="1029" max="1029" width="19.44140625" style="1" customWidth="1"/>
    <col min="1030" max="1030" width="20" style="1" customWidth="1"/>
    <col min="1031" max="1031" width="25.109375" style="1" customWidth="1"/>
    <col min="1032" max="1032" width="4.44140625" style="1" customWidth="1"/>
    <col min="1033" max="1280" width="11.44140625" style="1"/>
    <col min="1281" max="1281" width="20.33203125" style="1" customWidth="1"/>
    <col min="1282" max="1282" width="7.33203125" style="1" customWidth="1"/>
    <col min="1283" max="1283" width="51.44140625" style="1" customWidth="1"/>
    <col min="1284" max="1284" width="23.44140625" style="1" customWidth="1"/>
    <col min="1285" max="1285" width="19.44140625" style="1" customWidth="1"/>
    <col min="1286" max="1286" width="20" style="1" customWidth="1"/>
    <col min="1287" max="1287" width="25.109375" style="1" customWidth="1"/>
    <col min="1288" max="1288" width="4.44140625" style="1" customWidth="1"/>
    <col min="1289" max="1536" width="11.44140625" style="1"/>
    <col min="1537" max="1537" width="20.33203125" style="1" customWidth="1"/>
    <col min="1538" max="1538" width="7.33203125" style="1" customWidth="1"/>
    <col min="1539" max="1539" width="51.44140625" style="1" customWidth="1"/>
    <col min="1540" max="1540" width="23.44140625" style="1" customWidth="1"/>
    <col min="1541" max="1541" width="19.44140625" style="1" customWidth="1"/>
    <col min="1542" max="1542" width="20" style="1" customWidth="1"/>
    <col min="1543" max="1543" width="25.109375" style="1" customWidth="1"/>
    <col min="1544" max="1544" width="4.44140625" style="1" customWidth="1"/>
    <col min="1545" max="1792" width="11.44140625" style="1"/>
    <col min="1793" max="1793" width="20.33203125" style="1" customWidth="1"/>
    <col min="1794" max="1794" width="7.33203125" style="1" customWidth="1"/>
    <col min="1795" max="1795" width="51.44140625" style="1" customWidth="1"/>
    <col min="1796" max="1796" width="23.44140625" style="1" customWidth="1"/>
    <col min="1797" max="1797" width="19.44140625" style="1" customWidth="1"/>
    <col min="1798" max="1798" width="20" style="1" customWidth="1"/>
    <col min="1799" max="1799" width="25.109375" style="1" customWidth="1"/>
    <col min="1800" max="1800" width="4.44140625" style="1" customWidth="1"/>
    <col min="1801" max="2048" width="11.44140625" style="1"/>
    <col min="2049" max="2049" width="20.33203125" style="1" customWidth="1"/>
    <col min="2050" max="2050" width="7.33203125" style="1" customWidth="1"/>
    <col min="2051" max="2051" width="51.44140625" style="1" customWidth="1"/>
    <col min="2052" max="2052" width="23.44140625" style="1" customWidth="1"/>
    <col min="2053" max="2053" width="19.44140625" style="1" customWidth="1"/>
    <col min="2054" max="2054" width="20" style="1" customWidth="1"/>
    <col min="2055" max="2055" width="25.109375" style="1" customWidth="1"/>
    <col min="2056" max="2056" width="4.44140625" style="1" customWidth="1"/>
    <col min="2057" max="2304" width="11.44140625" style="1"/>
    <col min="2305" max="2305" width="20.33203125" style="1" customWidth="1"/>
    <col min="2306" max="2306" width="7.33203125" style="1" customWidth="1"/>
    <col min="2307" max="2307" width="51.44140625" style="1" customWidth="1"/>
    <col min="2308" max="2308" width="23.44140625" style="1" customWidth="1"/>
    <col min="2309" max="2309" width="19.44140625" style="1" customWidth="1"/>
    <col min="2310" max="2310" width="20" style="1" customWidth="1"/>
    <col min="2311" max="2311" width="25.109375" style="1" customWidth="1"/>
    <col min="2312" max="2312" width="4.44140625" style="1" customWidth="1"/>
    <col min="2313" max="2560" width="11.44140625" style="1"/>
    <col min="2561" max="2561" width="20.33203125" style="1" customWidth="1"/>
    <col min="2562" max="2562" width="7.33203125" style="1" customWidth="1"/>
    <col min="2563" max="2563" width="51.44140625" style="1" customWidth="1"/>
    <col min="2564" max="2564" width="23.44140625" style="1" customWidth="1"/>
    <col min="2565" max="2565" width="19.44140625" style="1" customWidth="1"/>
    <col min="2566" max="2566" width="20" style="1" customWidth="1"/>
    <col min="2567" max="2567" width="25.109375" style="1" customWidth="1"/>
    <col min="2568" max="2568" width="4.44140625" style="1" customWidth="1"/>
    <col min="2569" max="2816" width="11.44140625" style="1"/>
    <col min="2817" max="2817" width="20.33203125" style="1" customWidth="1"/>
    <col min="2818" max="2818" width="7.33203125" style="1" customWidth="1"/>
    <col min="2819" max="2819" width="51.44140625" style="1" customWidth="1"/>
    <col min="2820" max="2820" width="23.44140625" style="1" customWidth="1"/>
    <col min="2821" max="2821" width="19.44140625" style="1" customWidth="1"/>
    <col min="2822" max="2822" width="20" style="1" customWidth="1"/>
    <col min="2823" max="2823" width="25.109375" style="1" customWidth="1"/>
    <col min="2824" max="2824" width="4.44140625" style="1" customWidth="1"/>
    <col min="2825" max="3072" width="11.44140625" style="1"/>
    <col min="3073" max="3073" width="20.33203125" style="1" customWidth="1"/>
    <col min="3074" max="3074" width="7.33203125" style="1" customWidth="1"/>
    <col min="3075" max="3075" width="51.44140625" style="1" customWidth="1"/>
    <col min="3076" max="3076" width="23.44140625" style="1" customWidth="1"/>
    <col min="3077" max="3077" width="19.44140625" style="1" customWidth="1"/>
    <col min="3078" max="3078" width="20" style="1" customWidth="1"/>
    <col min="3079" max="3079" width="25.109375" style="1" customWidth="1"/>
    <col min="3080" max="3080" width="4.44140625" style="1" customWidth="1"/>
    <col min="3081" max="3328" width="11.44140625" style="1"/>
    <col min="3329" max="3329" width="20.33203125" style="1" customWidth="1"/>
    <col min="3330" max="3330" width="7.33203125" style="1" customWidth="1"/>
    <col min="3331" max="3331" width="51.44140625" style="1" customWidth="1"/>
    <col min="3332" max="3332" width="23.44140625" style="1" customWidth="1"/>
    <col min="3333" max="3333" width="19.44140625" style="1" customWidth="1"/>
    <col min="3334" max="3334" width="20" style="1" customWidth="1"/>
    <col min="3335" max="3335" width="25.109375" style="1" customWidth="1"/>
    <col min="3336" max="3336" width="4.44140625" style="1" customWidth="1"/>
    <col min="3337" max="3584" width="11.44140625" style="1"/>
    <col min="3585" max="3585" width="20.33203125" style="1" customWidth="1"/>
    <col min="3586" max="3586" width="7.33203125" style="1" customWidth="1"/>
    <col min="3587" max="3587" width="51.44140625" style="1" customWidth="1"/>
    <col min="3588" max="3588" width="23.44140625" style="1" customWidth="1"/>
    <col min="3589" max="3589" width="19.44140625" style="1" customWidth="1"/>
    <col min="3590" max="3590" width="20" style="1" customWidth="1"/>
    <col min="3591" max="3591" width="25.109375" style="1" customWidth="1"/>
    <col min="3592" max="3592" width="4.44140625" style="1" customWidth="1"/>
    <col min="3593" max="3840" width="11.44140625" style="1"/>
    <col min="3841" max="3841" width="20.33203125" style="1" customWidth="1"/>
    <col min="3842" max="3842" width="7.33203125" style="1" customWidth="1"/>
    <col min="3843" max="3843" width="51.44140625" style="1" customWidth="1"/>
    <col min="3844" max="3844" width="23.44140625" style="1" customWidth="1"/>
    <col min="3845" max="3845" width="19.44140625" style="1" customWidth="1"/>
    <col min="3846" max="3846" width="20" style="1" customWidth="1"/>
    <col min="3847" max="3847" width="25.109375" style="1" customWidth="1"/>
    <col min="3848" max="3848" width="4.44140625" style="1" customWidth="1"/>
    <col min="3849" max="4096" width="11.44140625" style="1"/>
    <col min="4097" max="4097" width="20.33203125" style="1" customWidth="1"/>
    <col min="4098" max="4098" width="7.33203125" style="1" customWidth="1"/>
    <col min="4099" max="4099" width="51.44140625" style="1" customWidth="1"/>
    <col min="4100" max="4100" width="23.44140625" style="1" customWidth="1"/>
    <col min="4101" max="4101" width="19.44140625" style="1" customWidth="1"/>
    <col min="4102" max="4102" width="20" style="1" customWidth="1"/>
    <col min="4103" max="4103" width="25.109375" style="1" customWidth="1"/>
    <col min="4104" max="4104" width="4.44140625" style="1" customWidth="1"/>
    <col min="4105" max="4352" width="11.44140625" style="1"/>
    <col min="4353" max="4353" width="20.33203125" style="1" customWidth="1"/>
    <col min="4354" max="4354" width="7.33203125" style="1" customWidth="1"/>
    <col min="4355" max="4355" width="51.44140625" style="1" customWidth="1"/>
    <col min="4356" max="4356" width="23.44140625" style="1" customWidth="1"/>
    <col min="4357" max="4357" width="19.44140625" style="1" customWidth="1"/>
    <col min="4358" max="4358" width="20" style="1" customWidth="1"/>
    <col min="4359" max="4359" width="25.109375" style="1" customWidth="1"/>
    <col min="4360" max="4360" width="4.44140625" style="1" customWidth="1"/>
    <col min="4361" max="4608" width="11.44140625" style="1"/>
    <col min="4609" max="4609" width="20.33203125" style="1" customWidth="1"/>
    <col min="4610" max="4610" width="7.33203125" style="1" customWidth="1"/>
    <col min="4611" max="4611" width="51.44140625" style="1" customWidth="1"/>
    <col min="4612" max="4612" width="23.44140625" style="1" customWidth="1"/>
    <col min="4613" max="4613" width="19.44140625" style="1" customWidth="1"/>
    <col min="4614" max="4614" width="20" style="1" customWidth="1"/>
    <col min="4615" max="4615" width="25.109375" style="1" customWidth="1"/>
    <col min="4616" max="4616" width="4.44140625" style="1" customWidth="1"/>
    <col min="4617" max="4864" width="11.44140625" style="1"/>
    <col min="4865" max="4865" width="20.33203125" style="1" customWidth="1"/>
    <col min="4866" max="4866" width="7.33203125" style="1" customWidth="1"/>
    <col min="4867" max="4867" width="51.44140625" style="1" customWidth="1"/>
    <col min="4868" max="4868" width="23.44140625" style="1" customWidth="1"/>
    <col min="4869" max="4869" width="19.44140625" style="1" customWidth="1"/>
    <col min="4870" max="4870" width="20" style="1" customWidth="1"/>
    <col min="4871" max="4871" width="25.109375" style="1" customWidth="1"/>
    <col min="4872" max="4872" width="4.44140625" style="1" customWidth="1"/>
    <col min="4873" max="5120" width="11.44140625" style="1"/>
    <col min="5121" max="5121" width="20.33203125" style="1" customWidth="1"/>
    <col min="5122" max="5122" width="7.33203125" style="1" customWidth="1"/>
    <col min="5123" max="5123" width="51.44140625" style="1" customWidth="1"/>
    <col min="5124" max="5124" width="23.44140625" style="1" customWidth="1"/>
    <col min="5125" max="5125" width="19.44140625" style="1" customWidth="1"/>
    <col min="5126" max="5126" width="20" style="1" customWidth="1"/>
    <col min="5127" max="5127" width="25.109375" style="1" customWidth="1"/>
    <col min="5128" max="5128" width="4.44140625" style="1" customWidth="1"/>
    <col min="5129" max="5376" width="11.44140625" style="1"/>
    <col min="5377" max="5377" width="20.33203125" style="1" customWidth="1"/>
    <col min="5378" max="5378" width="7.33203125" style="1" customWidth="1"/>
    <col min="5379" max="5379" width="51.44140625" style="1" customWidth="1"/>
    <col min="5380" max="5380" width="23.44140625" style="1" customWidth="1"/>
    <col min="5381" max="5381" width="19.44140625" style="1" customWidth="1"/>
    <col min="5382" max="5382" width="20" style="1" customWidth="1"/>
    <col min="5383" max="5383" width="25.109375" style="1" customWidth="1"/>
    <col min="5384" max="5384" width="4.44140625" style="1" customWidth="1"/>
    <col min="5385" max="5632" width="11.44140625" style="1"/>
    <col min="5633" max="5633" width="20.33203125" style="1" customWidth="1"/>
    <col min="5634" max="5634" width="7.33203125" style="1" customWidth="1"/>
    <col min="5635" max="5635" width="51.44140625" style="1" customWidth="1"/>
    <col min="5636" max="5636" width="23.44140625" style="1" customWidth="1"/>
    <col min="5637" max="5637" width="19.44140625" style="1" customWidth="1"/>
    <col min="5638" max="5638" width="20" style="1" customWidth="1"/>
    <col min="5639" max="5639" width="25.109375" style="1" customWidth="1"/>
    <col min="5640" max="5640" width="4.44140625" style="1" customWidth="1"/>
    <col min="5641" max="5888" width="11.44140625" style="1"/>
    <col min="5889" max="5889" width="20.33203125" style="1" customWidth="1"/>
    <col min="5890" max="5890" width="7.33203125" style="1" customWidth="1"/>
    <col min="5891" max="5891" width="51.44140625" style="1" customWidth="1"/>
    <col min="5892" max="5892" width="23.44140625" style="1" customWidth="1"/>
    <col min="5893" max="5893" width="19.44140625" style="1" customWidth="1"/>
    <col min="5894" max="5894" width="20" style="1" customWidth="1"/>
    <col min="5895" max="5895" width="25.109375" style="1" customWidth="1"/>
    <col min="5896" max="5896" width="4.44140625" style="1" customWidth="1"/>
    <col min="5897" max="6144" width="11.44140625" style="1"/>
    <col min="6145" max="6145" width="20.33203125" style="1" customWidth="1"/>
    <col min="6146" max="6146" width="7.33203125" style="1" customWidth="1"/>
    <col min="6147" max="6147" width="51.44140625" style="1" customWidth="1"/>
    <col min="6148" max="6148" width="23.44140625" style="1" customWidth="1"/>
    <col min="6149" max="6149" width="19.44140625" style="1" customWidth="1"/>
    <col min="6150" max="6150" width="20" style="1" customWidth="1"/>
    <col min="6151" max="6151" width="25.109375" style="1" customWidth="1"/>
    <col min="6152" max="6152" width="4.44140625" style="1" customWidth="1"/>
    <col min="6153" max="6400" width="11.44140625" style="1"/>
    <col min="6401" max="6401" width="20.33203125" style="1" customWidth="1"/>
    <col min="6402" max="6402" width="7.33203125" style="1" customWidth="1"/>
    <col min="6403" max="6403" width="51.44140625" style="1" customWidth="1"/>
    <col min="6404" max="6404" width="23.44140625" style="1" customWidth="1"/>
    <col min="6405" max="6405" width="19.44140625" style="1" customWidth="1"/>
    <col min="6406" max="6406" width="20" style="1" customWidth="1"/>
    <col min="6407" max="6407" width="25.109375" style="1" customWidth="1"/>
    <col min="6408" max="6408" width="4.44140625" style="1" customWidth="1"/>
    <col min="6409" max="6656" width="11.44140625" style="1"/>
    <col min="6657" max="6657" width="20.33203125" style="1" customWidth="1"/>
    <col min="6658" max="6658" width="7.33203125" style="1" customWidth="1"/>
    <col min="6659" max="6659" width="51.44140625" style="1" customWidth="1"/>
    <col min="6660" max="6660" width="23.44140625" style="1" customWidth="1"/>
    <col min="6661" max="6661" width="19.44140625" style="1" customWidth="1"/>
    <col min="6662" max="6662" width="20" style="1" customWidth="1"/>
    <col min="6663" max="6663" width="25.109375" style="1" customWidth="1"/>
    <col min="6664" max="6664" width="4.44140625" style="1" customWidth="1"/>
    <col min="6665" max="6912" width="11.44140625" style="1"/>
    <col min="6913" max="6913" width="20.33203125" style="1" customWidth="1"/>
    <col min="6914" max="6914" width="7.33203125" style="1" customWidth="1"/>
    <col min="6915" max="6915" width="51.44140625" style="1" customWidth="1"/>
    <col min="6916" max="6916" width="23.44140625" style="1" customWidth="1"/>
    <col min="6917" max="6917" width="19.44140625" style="1" customWidth="1"/>
    <col min="6918" max="6918" width="20" style="1" customWidth="1"/>
    <col min="6919" max="6919" width="25.109375" style="1" customWidth="1"/>
    <col min="6920" max="6920" width="4.44140625" style="1" customWidth="1"/>
    <col min="6921" max="7168" width="11.44140625" style="1"/>
    <col min="7169" max="7169" width="20.33203125" style="1" customWidth="1"/>
    <col min="7170" max="7170" width="7.33203125" style="1" customWidth="1"/>
    <col min="7171" max="7171" width="51.44140625" style="1" customWidth="1"/>
    <col min="7172" max="7172" width="23.44140625" style="1" customWidth="1"/>
    <col min="7173" max="7173" width="19.44140625" style="1" customWidth="1"/>
    <col min="7174" max="7174" width="20" style="1" customWidth="1"/>
    <col min="7175" max="7175" width="25.109375" style="1" customWidth="1"/>
    <col min="7176" max="7176" width="4.44140625" style="1" customWidth="1"/>
    <col min="7177" max="7424" width="11.44140625" style="1"/>
    <col min="7425" max="7425" width="20.33203125" style="1" customWidth="1"/>
    <col min="7426" max="7426" width="7.33203125" style="1" customWidth="1"/>
    <col min="7427" max="7427" width="51.44140625" style="1" customWidth="1"/>
    <col min="7428" max="7428" width="23.44140625" style="1" customWidth="1"/>
    <col min="7429" max="7429" width="19.44140625" style="1" customWidth="1"/>
    <col min="7430" max="7430" width="20" style="1" customWidth="1"/>
    <col min="7431" max="7431" width="25.109375" style="1" customWidth="1"/>
    <col min="7432" max="7432" width="4.44140625" style="1" customWidth="1"/>
    <col min="7433" max="7680" width="11.44140625" style="1"/>
    <col min="7681" max="7681" width="20.33203125" style="1" customWidth="1"/>
    <col min="7682" max="7682" width="7.33203125" style="1" customWidth="1"/>
    <col min="7683" max="7683" width="51.44140625" style="1" customWidth="1"/>
    <col min="7684" max="7684" width="23.44140625" style="1" customWidth="1"/>
    <col min="7685" max="7685" width="19.44140625" style="1" customWidth="1"/>
    <col min="7686" max="7686" width="20" style="1" customWidth="1"/>
    <col min="7687" max="7687" width="25.109375" style="1" customWidth="1"/>
    <col min="7688" max="7688" width="4.44140625" style="1" customWidth="1"/>
    <col min="7689" max="7936" width="11.44140625" style="1"/>
    <col min="7937" max="7937" width="20.33203125" style="1" customWidth="1"/>
    <col min="7938" max="7938" width="7.33203125" style="1" customWidth="1"/>
    <col min="7939" max="7939" width="51.44140625" style="1" customWidth="1"/>
    <col min="7940" max="7940" width="23.44140625" style="1" customWidth="1"/>
    <col min="7941" max="7941" width="19.44140625" style="1" customWidth="1"/>
    <col min="7942" max="7942" width="20" style="1" customWidth="1"/>
    <col min="7943" max="7943" width="25.109375" style="1" customWidth="1"/>
    <col min="7944" max="7944" width="4.44140625" style="1" customWidth="1"/>
    <col min="7945" max="8192" width="11.44140625" style="1"/>
    <col min="8193" max="8193" width="20.33203125" style="1" customWidth="1"/>
    <col min="8194" max="8194" width="7.33203125" style="1" customWidth="1"/>
    <col min="8195" max="8195" width="51.44140625" style="1" customWidth="1"/>
    <col min="8196" max="8196" width="23.44140625" style="1" customWidth="1"/>
    <col min="8197" max="8197" width="19.44140625" style="1" customWidth="1"/>
    <col min="8198" max="8198" width="20" style="1" customWidth="1"/>
    <col min="8199" max="8199" width="25.109375" style="1" customWidth="1"/>
    <col min="8200" max="8200" width="4.44140625" style="1" customWidth="1"/>
    <col min="8201" max="8448" width="11.44140625" style="1"/>
    <col min="8449" max="8449" width="20.33203125" style="1" customWidth="1"/>
    <col min="8450" max="8450" width="7.33203125" style="1" customWidth="1"/>
    <col min="8451" max="8451" width="51.44140625" style="1" customWidth="1"/>
    <col min="8452" max="8452" width="23.44140625" style="1" customWidth="1"/>
    <col min="8453" max="8453" width="19.44140625" style="1" customWidth="1"/>
    <col min="8454" max="8454" width="20" style="1" customWidth="1"/>
    <col min="8455" max="8455" width="25.109375" style="1" customWidth="1"/>
    <col min="8456" max="8456" width="4.44140625" style="1" customWidth="1"/>
    <col min="8457" max="8704" width="11.44140625" style="1"/>
    <col min="8705" max="8705" width="20.33203125" style="1" customWidth="1"/>
    <col min="8706" max="8706" width="7.33203125" style="1" customWidth="1"/>
    <col min="8707" max="8707" width="51.44140625" style="1" customWidth="1"/>
    <col min="8708" max="8708" width="23.44140625" style="1" customWidth="1"/>
    <col min="8709" max="8709" width="19.44140625" style="1" customWidth="1"/>
    <col min="8710" max="8710" width="20" style="1" customWidth="1"/>
    <col min="8711" max="8711" width="25.109375" style="1" customWidth="1"/>
    <col min="8712" max="8712" width="4.44140625" style="1" customWidth="1"/>
    <col min="8713" max="8960" width="11.44140625" style="1"/>
    <col min="8961" max="8961" width="20.33203125" style="1" customWidth="1"/>
    <col min="8962" max="8962" width="7.33203125" style="1" customWidth="1"/>
    <col min="8963" max="8963" width="51.44140625" style="1" customWidth="1"/>
    <col min="8964" max="8964" width="23.44140625" style="1" customWidth="1"/>
    <col min="8965" max="8965" width="19.44140625" style="1" customWidth="1"/>
    <col min="8966" max="8966" width="20" style="1" customWidth="1"/>
    <col min="8967" max="8967" width="25.109375" style="1" customWidth="1"/>
    <col min="8968" max="8968" width="4.44140625" style="1" customWidth="1"/>
    <col min="8969" max="9216" width="11.44140625" style="1"/>
    <col min="9217" max="9217" width="20.33203125" style="1" customWidth="1"/>
    <col min="9218" max="9218" width="7.33203125" style="1" customWidth="1"/>
    <col min="9219" max="9219" width="51.44140625" style="1" customWidth="1"/>
    <col min="9220" max="9220" width="23.44140625" style="1" customWidth="1"/>
    <col min="9221" max="9221" width="19.44140625" style="1" customWidth="1"/>
    <col min="9222" max="9222" width="20" style="1" customWidth="1"/>
    <col min="9223" max="9223" width="25.109375" style="1" customWidth="1"/>
    <col min="9224" max="9224" width="4.44140625" style="1" customWidth="1"/>
    <col min="9225" max="9472" width="11.44140625" style="1"/>
    <col min="9473" max="9473" width="20.33203125" style="1" customWidth="1"/>
    <col min="9474" max="9474" width="7.33203125" style="1" customWidth="1"/>
    <col min="9475" max="9475" width="51.44140625" style="1" customWidth="1"/>
    <col min="9476" max="9476" width="23.44140625" style="1" customWidth="1"/>
    <col min="9477" max="9477" width="19.44140625" style="1" customWidth="1"/>
    <col min="9478" max="9478" width="20" style="1" customWidth="1"/>
    <col min="9479" max="9479" width="25.109375" style="1" customWidth="1"/>
    <col min="9480" max="9480" width="4.44140625" style="1" customWidth="1"/>
    <col min="9481" max="9728" width="11.44140625" style="1"/>
    <col min="9729" max="9729" width="20.33203125" style="1" customWidth="1"/>
    <col min="9730" max="9730" width="7.33203125" style="1" customWidth="1"/>
    <col min="9731" max="9731" width="51.44140625" style="1" customWidth="1"/>
    <col min="9732" max="9732" width="23.44140625" style="1" customWidth="1"/>
    <col min="9733" max="9733" width="19.44140625" style="1" customWidth="1"/>
    <col min="9734" max="9734" width="20" style="1" customWidth="1"/>
    <col min="9735" max="9735" width="25.109375" style="1" customWidth="1"/>
    <col min="9736" max="9736" width="4.44140625" style="1" customWidth="1"/>
    <col min="9737" max="9984" width="11.44140625" style="1"/>
    <col min="9985" max="9985" width="20.33203125" style="1" customWidth="1"/>
    <col min="9986" max="9986" width="7.33203125" style="1" customWidth="1"/>
    <col min="9987" max="9987" width="51.44140625" style="1" customWidth="1"/>
    <col min="9988" max="9988" width="23.44140625" style="1" customWidth="1"/>
    <col min="9989" max="9989" width="19.44140625" style="1" customWidth="1"/>
    <col min="9990" max="9990" width="20" style="1" customWidth="1"/>
    <col min="9991" max="9991" width="25.109375" style="1" customWidth="1"/>
    <col min="9992" max="9992" width="4.44140625" style="1" customWidth="1"/>
    <col min="9993" max="10240" width="11.44140625" style="1"/>
    <col min="10241" max="10241" width="20.33203125" style="1" customWidth="1"/>
    <col min="10242" max="10242" width="7.33203125" style="1" customWidth="1"/>
    <col min="10243" max="10243" width="51.44140625" style="1" customWidth="1"/>
    <col min="10244" max="10244" width="23.44140625" style="1" customWidth="1"/>
    <col min="10245" max="10245" width="19.44140625" style="1" customWidth="1"/>
    <col min="10246" max="10246" width="20" style="1" customWidth="1"/>
    <col min="10247" max="10247" width="25.109375" style="1" customWidth="1"/>
    <col min="10248" max="10248" width="4.44140625" style="1" customWidth="1"/>
    <col min="10249" max="10496" width="11.44140625" style="1"/>
    <col min="10497" max="10497" width="20.33203125" style="1" customWidth="1"/>
    <col min="10498" max="10498" width="7.33203125" style="1" customWidth="1"/>
    <col min="10499" max="10499" width="51.44140625" style="1" customWidth="1"/>
    <col min="10500" max="10500" width="23.44140625" style="1" customWidth="1"/>
    <col min="10501" max="10501" width="19.44140625" style="1" customWidth="1"/>
    <col min="10502" max="10502" width="20" style="1" customWidth="1"/>
    <col min="10503" max="10503" width="25.109375" style="1" customWidth="1"/>
    <col min="10504" max="10504" width="4.44140625" style="1" customWidth="1"/>
    <col min="10505" max="10752" width="11.44140625" style="1"/>
    <col min="10753" max="10753" width="20.33203125" style="1" customWidth="1"/>
    <col min="10754" max="10754" width="7.33203125" style="1" customWidth="1"/>
    <col min="10755" max="10755" width="51.44140625" style="1" customWidth="1"/>
    <col min="10756" max="10756" width="23.44140625" style="1" customWidth="1"/>
    <col min="10757" max="10757" width="19.44140625" style="1" customWidth="1"/>
    <col min="10758" max="10758" width="20" style="1" customWidth="1"/>
    <col min="10759" max="10759" width="25.109375" style="1" customWidth="1"/>
    <col min="10760" max="10760" width="4.44140625" style="1" customWidth="1"/>
    <col min="10761" max="11008" width="11.44140625" style="1"/>
    <col min="11009" max="11009" width="20.33203125" style="1" customWidth="1"/>
    <col min="11010" max="11010" width="7.33203125" style="1" customWidth="1"/>
    <col min="11011" max="11011" width="51.44140625" style="1" customWidth="1"/>
    <col min="11012" max="11012" width="23.44140625" style="1" customWidth="1"/>
    <col min="11013" max="11013" width="19.44140625" style="1" customWidth="1"/>
    <col min="11014" max="11014" width="20" style="1" customWidth="1"/>
    <col min="11015" max="11015" width="25.109375" style="1" customWidth="1"/>
    <col min="11016" max="11016" width="4.44140625" style="1" customWidth="1"/>
    <col min="11017" max="11264" width="11.44140625" style="1"/>
    <col min="11265" max="11265" width="20.33203125" style="1" customWidth="1"/>
    <col min="11266" max="11266" width="7.33203125" style="1" customWidth="1"/>
    <col min="11267" max="11267" width="51.44140625" style="1" customWidth="1"/>
    <col min="11268" max="11268" width="23.44140625" style="1" customWidth="1"/>
    <col min="11269" max="11269" width="19.44140625" style="1" customWidth="1"/>
    <col min="11270" max="11270" width="20" style="1" customWidth="1"/>
    <col min="11271" max="11271" width="25.109375" style="1" customWidth="1"/>
    <col min="11272" max="11272" width="4.44140625" style="1" customWidth="1"/>
    <col min="11273" max="11520" width="11.44140625" style="1"/>
    <col min="11521" max="11521" width="20.33203125" style="1" customWidth="1"/>
    <col min="11522" max="11522" width="7.33203125" style="1" customWidth="1"/>
    <col min="11523" max="11523" width="51.44140625" style="1" customWidth="1"/>
    <col min="11524" max="11524" width="23.44140625" style="1" customWidth="1"/>
    <col min="11525" max="11525" width="19.44140625" style="1" customWidth="1"/>
    <col min="11526" max="11526" width="20" style="1" customWidth="1"/>
    <col min="11527" max="11527" width="25.109375" style="1" customWidth="1"/>
    <col min="11528" max="11528" width="4.44140625" style="1" customWidth="1"/>
    <col min="11529" max="11776" width="11.44140625" style="1"/>
    <col min="11777" max="11777" width="20.33203125" style="1" customWidth="1"/>
    <col min="11778" max="11778" width="7.33203125" style="1" customWidth="1"/>
    <col min="11779" max="11779" width="51.44140625" style="1" customWidth="1"/>
    <col min="11780" max="11780" width="23.44140625" style="1" customWidth="1"/>
    <col min="11781" max="11781" width="19.44140625" style="1" customWidth="1"/>
    <col min="11782" max="11782" width="20" style="1" customWidth="1"/>
    <col min="11783" max="11783" width="25.109375" style="1" customWidth="1"/>
    <col min="11784" max="11784" width="4.44140625" style="1" customWidth="1"/>
    <col min="11785" max="12032" width="11.44140625" style="1"/>
    <col min="12033" max="12033" width="20.33203125" style="1" customWidth="1"/>
    <col min="12034" max="12034" width="7.33203125" style="1" customWidth="1"/>
    <col min="12035" max="12035" width="51.44140625" style="1" customWidth="1"/>
    <col min="12036" max="12036" width="23.44140625" style="1" customWidth="1"/>
    <col min="12037" max="12037" width="19.44140625" style="1" customWidth="1"/>
    <col min="12038" max="12038" width="20" style="1" customWidth="1"/>
    <col min="12039" max="12039" width="25.109375" style="1" customWidth="1"/>
    <col min="12040" max="12040" width="4.44140625" style="1" customWidth="1"/>
    <col min="12041" max="12288" width="11.44140625" style="1"/>
    <col min="12289" max="12289" width="20.33203125" style="1" customWidth="1"/>
    <col min="12290" max="12290" width="7.33203125" style="1" customWidth="1"/>
    <col min="12291" max="12291" width="51.44140625" style="1" customWidth="1"/>
    <col min="12292" max="12292" width="23.44140625" style="1" customWidth="1"/>
    <col min="12293" max="12293" width="19.44140625" style="1" customWidth="1"/>
    <col min="12294" max="12294" width="20" style="1" customWidth="1"/>
    <col min="12295" max="12295" width="25.109375" style="1" customWidth="1"/>
    <col min="12296" max="12296" width="4.44140625" style="1" customWidth="1"/>
    <col min="12297" max="12544" width="11.44140625" style="1"/>
    <col min="12545" max="12545" width="20.33203125" style="1" customWidth="1"/>
    <col min="12546" max="12546" width="7.33203125" style="1" customWidth="1"/>
    <col min="12547" max="12547" width="51.44140625" style="1" customWidth="1"/>
    <col min="12548" max="12548" width="23.44140625" style="1" customWidth="1"/>
    <col min="12549" max="12549" width="19.44140625" style="1" customWidth="1"/>
    <col min="12550" max="12550" width="20" style="1" customWidth="1"/>
    <col min="12551" max="12551" width="25.109375" style="1" customWidth="1"/>
    <col min="12552" max="12552" width="4.44140625" style="1" customWidth="1"/>
    <col min="12553" max="12800" width="11.44140625" style="1"/>
    <col min="12801" max="12801" width="20.33203125" style="1" customWidth="1"/>
    <col min="12802" max="12802" width="7.33203125" style="1" customWidth="1"/>
    <col min="12803" max="12803" width="51.44140625" style="1" customWidth="1"/>
    <col min="12804" max="12804" width="23.44140625" style="1" customWidth="1"/>
    <col min="12805" max="12805" width="19.44140625" style="1" customWidth="1"/>
    <col min="12806" max="12806" width="20" style="1" customWidth="1"/>
    <col min="12807" max="12807" width="25.109375" style="1" customWidth="1"/>
    <col min="12808" max="12808" width="4.44140625" style="1" customWidth="1"/>
    <col min="12809" max="13056" width="11.44140625" style="1"/>
    <col min="13057" max="13057" width="20.33203125" style="1" customWidth="1"/>
    <col min="13058" max="13058" width="7.33203125" style="1" customWidth="1"/>
    <col min="13059" max="13059" width="51.44140625" style="1" customWidth="1"/>
    <col min="13060" max="13060" width="23.44140625" style="1" customWidth="1"/>
    <col min="13061" max="13061" width="19.44140625" style="1" customWidth="1"/>
    <col min="13062" max="13062" width="20" style="1" customWidth="1"/>
    <col min="13063" max="13063" width="25.109375" style="1" customWidth="1"/>
    <col min="13064" max="13064" width="4.44140625" style="1" customWidth="1"/>
    <col min="13065" max="13312" width="11.44140625" style="1"/>
    <col min="13313" max="13313" width="20.33203125" style="1" customWidth="1"/>
    <col min="13314" max="13314" width="7.33203125" style="1" customWidth="1"/>
    <col min="13315" max="13315" width="51.44140625" style="1" customWidth="1"/>
    <col min="13316" max="13316" width="23.44140625" style="1" customWidth="1"/>
    <col min="13317" max="13317" width="19.44140625" style="1" customWidth="1"/>
    <col min="13318" max="13318" width="20" style="1" customWidth="1"/>
    <col min="13319" max="13319" width="25.109375" style="1" customWidth="1"/>
    <col min="13320" max="13320" width="4.44140625" style="1" customWidth="1"/>
    <col min="13321" max="13568" width="11.44140625" style="1"/>
    <col min="13569" max="13569" width="20.33203125" style="1" customWidth="1"/>
    <col min="13570" max="13570" width="7.33203125" style="1" customWidth="1"/>
    <col min="13571" max="13571" width="51.44140625" style="1" customWidth="1"/>
    <col min="13572" max="13572" width="23.44140625" style="1" customWidth="1"/>
    <col min="13573" max="13573" width="19.44140625" style="1" customWidth="1"/>
    <col min="13574" max="13574" width="20" style="1" customWidth="1"/>
    <col min="13575" max="13575" width="25.109375" style="1" customWidth="1"/>
    <col min="13576" max="13576" width="4.44140625" style="1" customWidth="1"/>
    <col min="13577" max="13824" width="11.44140625" style="1"/>
    <col min="13825" max="13825" width="20.33203125" style="1" customWidth="1"/>
    <col min="13826" max="13826" width="7.33203125" style="1" customWidth="1"/>
    <col min="13827" max="13827" width="51.44140625" style="1" customWidth="1"/>
    <col min="13828" max="13828" width="23.44140625" style="1" customWidth="1"/>
    <col min="13829" max="13829" width="19.44140625" style="1" customWidth="1"/>
    <col min="13830" max="13830" width="20" style="1" customWidth="1"/>
    <col min="13831" max="13831" width="25.109375" style="1" customWidth="1"/>
    <col min="13832" max="13832" width="4.44140625" style="1" customWidth="1"/>
    <col min="13833" max="14080" width="11.44140625" style="1"/>
    <col min="14081" max="14081" width="20.33203125" style="1" customWidth="1"/>
    <col min="14082" max="14082" width="7.33203125" style="1" customWidth="1"/>
    <col min="14083" max="14083" width="51.44140625" style="1" customWidth="1"/>
    <col min="14084" max="14084" width="23.44140625" style="1" customWidth="1"/>
    <col min="14085" max="14085" width="19.44140625" style="1" customWidth="1"/>
    <col min="14086" max="14086" width="20" style="1" customWidth="1"/>
    <col min="14087" max="14087" width="25.109375" style="1" customWidth="1"/>
    <col min="14088" max="14088" width="4.44140625" style="1" customWidth="1"/>
    <col min="14089" max="14336" width="11.44140625" style="1"/>
    <col min="14337" max="14337" width="20.33203125" style="1" customWidth="1"/>
    <col min="14338" max="14338" width="7.33203125" style="1" customWidth="1"/>
    <col min="14339" max="14339" width="51.44140625" style="1" customWidth="1"/>
    <col min="14340" max="14340" width="23.44140625" style="1" customWidth="1"/>
    <col min="14341" max="14341" width="19.44140625" style="1" customWidth="1"/>
    <col min="14342" max="14342" width="20" style="1" customWidth="1"/>
    <col min="14343" max="14343" width="25.109375" style="1" customWidth="1"/>
    <col min="14344" max="14344" width="4.44140625" style="1" customWidth="1"/>
    <col min="14345" max="14592" width="11.44140625" style="1"/>
    <col min="14593" max="14593" width="20.33203125" style="1" customWidth="1"/>
    <col min="14594" max="14594" width="7.33203125" style="1" customWidth="1"/>
    <col min="14595" max="14595" width="51.44140625" style="1" customWidth="1"/>
    <col min="14596" max="14596" width="23.44140625" style="1" customWidth="1"/>
    <col min="14597" max="14597" width="19.44140625" style="1" customWidth="1"/>
    <col min="14598" max="14598" width="20" style="1" customWidth="1"/>
    <col min="14599" max="14599" width="25.109375" style="1" customWidth="1"/>
    <col min="14600" max="14600" width="4.44140625" style="1" customWidth="1"/>
    <col min="14601" max="14848" width="11.44140625" style="1"/>
    <col min="14849" max="14849" width="20.33203125" style="1" customWidth="1"/>
    <col min="14850" max="14850" width="7.33203125" style="1" customWidth="1"/>
    <col min="14851" max="14851" width="51.44140625" style="1" customWidth="1"/>
    <col min="14852" max="14852" width="23.44140625" style="1" customWidth="1"/>
    <col min="14853" max="14853" width="19.44140625" style="1" customWidth="1"/>
    <col min="14854" max="14854" width="20" style="1" customWidth="1"/>
    <col min="14855" max="14855" width="25.109375" style="1" customWidth="1"/>
    <col min="14856" max="14856" width="4.44140625" style="1" customWidth="1"/>
    <col min="14857" max="15104" width="11.44140625" style="1"/>
    <col min="15105" max="15105" width="20.33203125" style="1" customWidth="1"/>
    <col min="15106" max="15106" width="7.33203125" style="1" customWidth="1"/>
    <col min="15107" max="15107" width="51.44140625" style="1" customWidth="1"/>
    <col min="15108" max="15108" width="23.44140625" style="1" customWidth="1"/>
    <col min="15109" max="15109" width="19.44140625" style="1" customWidth="1"/>
    <col min="15110" max="15110" width="20" style="1" customWidth="1"/>
    <col min="15111" max="15111" width="25.109375" style="1" customWidth="1"/>
    <col min="15112" max="15112" width="4.44140625" style="1" customWidth="1"/>
    <col min="15113" max="15360" width="11.44140625" style="1"/>
    <col min="15361" max="15361" width="20.33203125" style="1" customWidth="1"/>
    <col min="15362" max="15362" width="7.33203125" style="1" customWidth="1"/>
    <col min="15363" max="15363" width="51.44140625" style="1" customWidth="1"/>
    <col min="15364" max="15364" width="23.44140625" style="1" customWidth="1"/>
    <col min="15365" max="15365" width="19.44140625" style="1" customWidth="1"/>
    <col min="15366" max="15366" width="20" style="1" customWidth="1"/>
    <col min="15367" max="15367" width="25.109375" style="1" customWidth="1"/>
    <col min="15368" max="15368" width="4.44140625" style="1" customWidth="1"/>
    <col min="15369" max="15616" width="11.44140625" style="1"/>
    <col min="15617" max="15617" width="20.33203125" style="1" customWidth="1"/>
    <col min="15618" max="15618" width="7.33203125" style="1" customWidth="1"/>
    <col min="15619" max="15619" width="51.44140625" style="1" customWidth="1"/>
    <col min="15620" max="15620" width="23.44140625" style="1" customWidth="1"/>
    <col min="15621" max="15621" width="19.44140625" style="1" customWidth="1"/>
    <col min="15622" max="15622" width="20" style="1" customWidth="1"/>
    <col min="15623" max="15623" width="25.109375" style="1" customWidth="1"/>
    <col min="15624" max="15624" width="4.44140625" style="1" customWidth="1"/>
    <col min="15625" max="15872" width="11.44140625" style="1"/>
    <col min="15873" max="15873" width="20.33203125" style="1" customWidth="1"/>
    <col min="15874" max="15874" width="7.33203125" style="1" customWidth="1"/>
    <col min="15875" max="15875" width="51.44140625" style="1" customWidth="1"/>
    <col min="15876" max="15876" width="23.44140625" style="1" customWidth="1"/>
    <col min="15877" max="15877" width="19.44140625" style="1" customWidth="1"/>
    <col min="15878" max="15878" width="20" style="1" customWidth="1"/>
    <col min="15879" max="15879" width="25.109375" style="1" customWidth="1"/>
    <col min="15880" max="15880" width="4.44140625" style="1" customWidth="1"/>
    <col min="15881" max="16128" width="11.44140625" style="1"/>
    <col min="16129" max="16129" width="20.33203125" style="1" customWidth="1"/>
    <col min="16130" max="16130" width="7.33203125" style="1" customWidth="1"/>
    <col min="16131" max="16131" width="51.44140625" style="1" customWidth="1"/>
    <col min="16132" max="16132" width="23.44140625" style="1" customWidth="1"/>
    <col min="16133" max="16133" width="19.44140625" style="1" customWidth="1"/>
    <col min="16134" max="16134" width="20" style="1" customWidth="1"/>
    <col min="16135" max="16135" width="25.109375" style="1" customWidth="1"/>
    <col min="16136" max="16136" width="4.44140625" style="1" customWidth="1"/>
    <col min="16137" max="16384" width="11.44140625" style="1"/>
  </cols>
  <sheetData>
    <row r="1" spans="1:7" x14ac:dyDescent="0.3">
      <c r="A1" s="1998" t="s">
        <v>1</v>
      </c>
      <c r="B1" s="1999"/>
      <c r="C1" s="1999"/>
      <c r="D1" s="1999"/>
      <c r="E1" s="1999"/>
      <c r="F1" s="1999"/>
      <c r="G1" s="2000"/>
    </row>
    <row r="2" spans="1:7" x14ac:dyDescent="0.3">
      <c r="A2" s="1995" t="s">
        <v>2</v>
      </c>
      <c r="B2" s="1996"/>
      <c r="C2" s="1996"/>
      <c r="D2" s="1996"/>
      <c r="E2" s="1996"/>
      <c r="F2" s="1996"/>
      <c r="G2" s="1997"/>
    </row>
    <row r="3" spans="1:7" x14ac:dyDescent="0.3">
      <c r="A3" s="2"/>
      <c r="G3" s="5"/>
    </row>
    <row r="4" spans="1:7" ht="12.75" customHeight="1" x14ac:dyDescent="0.3">
      <c r="A4" s="6" t="s">
        <v>0</v>
      </c>
      <c r="G4" s="5"/>
    </row>
    <row r="5" spans="1:7" ht="34.5" hidden="1" customHeight="1" x14ac:dyDescent="0.3">
      <c r="A5" s="2"/>
      <c r="G5" s="7"/>
    </row>
    <row r="6" spans="1:7" x14ac:dyDescent="0.3">
      <c r="A6" s="2" t="s">
        <v>3</v>
      </c>
      <c r="C6" s="1" t="s">
        <v>4</v>
      </c>
      <c r="E6" s="4" t="s">
        <v>5</v>
      </c>
      <c r="F6" s="3" t="s">
        <v>228</v>
      </c>
      <c r="G6" s="5" t="s">
        <v>6</v>
      </c>
    </row>
    <row r="7" spans="1:7" ht="5.25" customHeight="1" thickBot="1" x14ac:dyDescent="0.35">
      <c r="A7" s="2"/>
      <c r="D7" s="1"/>
      <c r="E7" s="8"/>
      <c r="F7" s="1"/>
      <c r="G7" s="9"/>
    </row>
    <row r="8" spans="1:7" ht="57.75" customHeight="1" thickBot="1" x14ac:dyDescent="0.35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2" thickBot="1" x14ac:dyDescent="0.35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793154529.58999991</v>
      </c>
    </row>
    <row r="10" spans="1:7" ht="15.6" x14ac:dyDescent="0.3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6" x14ac:dyDescent="0.3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3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6" x14ac:dyDescent="0.3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6" x14ac:dyDescent="0.3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6" x14ac:dyDescent="0.3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6" x14ac:dyDescent="0.3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6" x14ac:dyDescent="0.3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6" x14ac:dyDescent="0.3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6" x14ac:dyDescent="0.3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3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6" x14ac:dyDescent="0.3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6" x14ac:dyDescent="0.3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6" x14ac:dyDescent="0.3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6" x14ac:dyDescent="0.3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6" x14ac:dyDescent="0.3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6" x14ac:dyDescent="0.3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3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3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6" x14ac:dyDescent="0.3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6" x14ac:dyDescent="0.3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6" x14ac:dyDescent="0.3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6" x14ac:dyDescent="0.3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2" x14ac:dyDescent="0.3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6" x14ac:dyDescent="0.3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6" x14ac:dyDescent="0.3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6" x14ac:dyDescent="0.3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6" x14ac:dyDescent="0.3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6" x14ac:dyDescent="0.3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6" x14ac:dyDescent="0.3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6" x14ac:dyDescent="0.3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3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6" x14ac:dyDescent="0.3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2" thickBot="1" x14ac:dyDescent="0.35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2" thickBot="1" x14ac:dyDescent="0.35">
      <c r="A44" s="38"/>
      <c r="B44" s="39"/>
      <c r="C44" s="39"/>
      <c r="D44" s="40"/>
      <c r="E44" s="41"/>
      <c r="F44" s="42"/>
      <c r="G44" s="40"/>
    </row>
    <row r="45" spans="1:7" x14ac:dyDescent="0.3">
      <c r="A45" s="1998"/>
      <c r="B45" s="1999"/>
      <c r="C45" s="1999"/>
      <c r="D45" s="1999"/>
      <c r="E45" s="1999"/>
      <c r="F45" s="1999"/>
      <c r="G45" s="2000"/>
    </row>
    <row r="46" spans="1:7" x14ac:dyDescent="0.3">
      <c r="A46" s="1995" t="s">
        <v>1</v>
      </c>
      <c r="B46" s="1996"/>
      <c r="C46" s="1996"/>
      <c r="D46" s="1996"/>
      <c r="E46" s="1996"/>
      <c r="F46" s="1996"/>
      <c r="G46" s="1997"/>
    </row>
    <row r="47" spans="1:7" x14ac:dyDescent="0.3">
      <c r="A47" s="1995" t="s">
        <v>2</v>
      </c>
      <c r="B47" s="1996"/>
      <c r="C47" s="1996"/>
      <c r="D47" s="1996"/>
      <c r="E47" s="1996"/>
      <c r="F47" s="1996"/>
      <c r="G47" s="1997"/>
    </row>
    <row r="48" spans="1:7" x14ac:dyDescent="0.3">
      <c r="A48" s="6" t="s">
        <v>0</v>
      </c>
      <c r="G48" s="5"/>
    </row>
    <row r="49" spans="1:7" ht="6" customHeight="1" x14ac:dyDescent="0.3">
      <c r="A49" s="2"/>
      <c r="G49" s="7"/>
    </row>
    <row r="50" spans="1:7" x14ac:dyDescent="0.3">
      <c r="A50" s="2" t="s">
        <v>3</v>
      </c>
      <c r="C50" s="1" t="s">
        <v>4</v>
      </c>
      <c r="E50" s="4" t="s">
        <v>5</v>
      </c>
      <c r="F50" s="3" t="str">
        <f>F6</f>
        <v>MAYO</v>
      </c>
      <c r="G50" s="5" t="str">
        <f>G6</f>
        <v>VIGENCIA FISCAL: 2017</v>
      </c>
    </row>
    <row r="51" spans="1:7" ht="5.25" customHeight="1" thickBot="1" x14ac:dyDescent="0.35">
      <c r="A51" s="2"/>
      <c r="G51" s="5"/>
    </row>
    <row r="52" spans="1:7" ht="57.75" customHeight="1" thickBot="1" x14ac:dyDescent="0.35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3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320489850.32999998</v>
      </c>
    </row>
    <row r="54" spans="1:7" ht="15.6" x14ac:dyDescent="0.3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320489850.32999998</v>
      </c>
    </row>
    <row r="55" spans="1:7" ht="15.6" x14ac:dyDescent="0.3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320489850.32999998</v>
      </c>
    </row>
    <row r="56" spans="1:7" ht="15.6" x14ac:dyDescent="0.3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3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6" x14ac:dyDescent="0.3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3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3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3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3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3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3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3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3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3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3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3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3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6" x14ac:dyDescent="0.3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3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3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3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3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3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95160001.329999998</v>
      </c>
    </row>
    <row r="77" spans="1:7" ht="18.75" customHeight="1" x14ac:dyDescent="0.3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95160001.329999998</v>
      </c>
    </row>
    <row r="78" spans="1:7" ht="18.75" customHeight="1" x14ac:dyDescent="0.3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3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3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9" ht="18.75" customHeight="1" thickBot="1" x14ac:dyDescent="0.35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9" ht="15" thickBot="1" x14ac:dyDescent="0.35">
      <c r="A82" s="58"/>
      <c r="D82" s="59"/>
      <c r="E82" s="8"/>
      <c r="F82" s="59"/>
      <c r="G82" s="59"/>
    </row>
    <row r="83" spans="1:239" x14ac:dyDescent="0.3">
      <c r="A83" s="1998" t="s">
        <v>1</v>
      </c>
      <c r="B83" s="1999"/>
      <c r="C83" s="1999"/>
      <c r="D83" s="1999"/>
      <c r="E83" s="1999"/>
      <c r="F83" s="1999"/>
      <c r="G83" s="2000"/>
      <c r="H83" s="241"/>
      <c r="I83" s="1999"/>
      <c r="J83" s="1999"/>
      <c r="K83" s="2000"/>
      <c r="L83" s="1998"/>
      <c r="M83" s="1999"/>
      <c r="N83" s="1999"/>
      <c r="O83" s="1999"/>
      <c r="P83" s="1999"/>
      <c r="Q83" s="1999"/>
      <c r="R83" s="2000"/>
      <c r="S83" s="1998"/>
      <c r="T83" s="1999"/>
      <c r="U83" s="1999"/>
      <c r="V83" s="1999"/>
      <c r="W83" s="1999"/>
      <c r="X83" s="1999"/>
      <c r="Y83" s="2000"/>
      <c r="Z83" s="1998"/>
      <c r="AA83" s="1999"/>
      <c r="AB83" s="1999"/>
      <c r="AC83" s="1999"/>
      <c r="AD83" s="1999"/>
      <c r="AE83" s="1999"/>
      <c r="AF83" s="2000"/>
      <c r="AG83" s="1998"/>
      <c r="AH83" s="1999"/>
      <c r="AI83" s="1999"/>
      <c r="AJ83" s="1999"/>
      <c r="AK83" s="1999"/>
      <c r="AL83" s="1999"/>
      <c r="AM83" s="2000"/>
      <c r="AN83" s="1998"/>
      <c r="AO83" s="1999"/>
      <c r="AP83" s="1999"/>
      <c r="AQ83" s="1999"/>
      <c r="AR83" s="1999"/>
      <c r="AS83" s="1999"/>
      <c r="AT83" s="2000"/>
      <c r="AU83" s="1998"/>
      <c r="AV83" s="1999"/>
      <c r="AW83" s="1999"/>
      <c r="AX83" s="1999"/>
      <c r="AY83" s="1999"/>
      <c r="AZ83" s="1999"/>
      <c r="BA83" s="2000"/>
      <c r="BB83" s="1998"/>
      <c r="BC83" s="1999"/>
      <c r="BD83" s="1999"/>
      <c r="BE83" s="1999"/>
      <c r="BF83" s="1999"/>
      <c r="BG83" s="1999"/>
      <c r="BH83" s="2000"/>
      <c r="BI83" s="1998"/>
      <c r="BJ83" s="1999"/>
      <c r="BK83" s="1999"/>
      <c r="BL83" s="1999"/>
      <c r="BM83" s="1999"/>
      <c r="BN83" s="1999"/>
      <c r="BO83" s="2000"/>
      <c r="BP83" s="1998"/>
      <c r="BQ83" s="1999"/>
      <c r="BR83" s="1999"/>
      <c r="BS83" s="1999"/>
      <c r="BT83" s="1999"/>
      <c r="BU83" s="1999"/>
      <c r="BV83" s="2000"/>
      <c r="BW83" s="1998"/>
      <c r="BX83" s="1999"/>
      <c r="BY83" s="1999"/>
      <c r="BZ83" s="1999"/>
      <c r="CA83" s="1999"/>
      <c r="CB83" s="1999"/>
      <c r="CC83" s="2000"/>
      <c r="CD83" s="1998"/>
      <c r="CE83" s="1999"/>
      <c r="CF83" s="1999"/>
      <c r="CG83" s="1999"/>
      <c r="CH83" s="1999"/>
      <c r="CI83" s="1999"/>
      <c r="CJ83" s="2000"/>
      <c r="CK83" s="1998"/>
      <c r="CL83" s="1999"/>
      <c r="CM83" s="1999"/>
      <c r="CN83" s="1999"/>
      <c r="CO83" s="1999"/>
      <c r="CP83" s="1999"/>
      <c r="CQ83" s="2000"/>
      <c r="CR83" s="1998"/>
      <c r="CS83" s="1999"/>
      <c r="CT83" s="1999"/>
      <c r="CU83" s="1999"/>
      <c r="CV83" s="1999"/>
      <c r="CW83" s="1999"/>
      <c r="CX83" s="2000"/>
      <c r="CY83" s="1998"/>
      <c r="CZ83" s="1999"/>
      <c r="DA83" s="1999"/>
      <c r="DB83" s="1999"/>
      <c r="DC83" s="1999"/>
      <c r="DD83" s="1999"/>
      <c r="DE83" s="2000"/>
      <c r="DF83" s="1998"/>
      <c r="DG83" s="1999"/>
      <c r="DH83" s="1999"/>
      <c r="DI83" s="1999"/>
      <c r="DJ83" s="1999"/>
      <c r="DK83" s="1999"/>
      <c r="DL83" s="2000"/>
      <c r="DM83" s="1998"/>
      <c r="DN83" s="1999"/>
      <c r="DO83" s="1999"/>
      <c r="DP83" s="1999"/>
      <c r="DQ83" s="1999"/>
      <c r="DR83" s="1999"/>
      <c r="DS83" s="2000"/>
      <c r="DT83" s="1998"/>
      <c r="DU83" s="1999"/>
      <c r="DV83" s="1999"/>
      <c r="DW83" s="1999"/>
      <c r="DX83" s="1999"/>
      <c r="DY83" s="1999"/>
      <c r="DZ83" s="2000"/>
      <c r="EA83" s="1998"/>
      <c r="EB83" s="1999"/>
      <c r="EC83" s="1999"/>
      <c r="ED83" s="1999"/>
      <c r="EE83" s="1999"/>
      <c r="EF83" s="1999"/>
      <c r="EG83" s="2000"/>
      <c r="EH83" s="1998"/>
      <c r="EI83" s="1999"/>
      <c r="EJ83" s="1999"/>
      <c r="EK83" s="1999"/>
      <c r="EL83" s="1999"/>
      <c r="EM83" s="1999"/>
      <c r="EN83" s="2000"/>
      <c r="EO83" s="1998"/>
      <c r="EP83" s="1999"/>
      <c r="EQ83" s="1999"/>
      <c r="ER83" s="1999"/>
      <c r="ES83" s="1999"/>
      <c r="ET83" s="1999"/>
      <c r="EU83" s="2000"/>
      <c r="EV83" s="1998"/>
      <c r="EW83" s="1999"/>
      <c r="EX83" s="1999"/>
      <c r="EY83" s="1999"/>
      <c r="EZ83" s="1999"/>
      <c r="FA83" s="1999"/>
      <c r="FB83" s="2000"/>
      <c r="FC83" s="1998"/>
      <c r="FD83" s="1999"/>
      <c r="FE83" s="1999"/>
      <c r="FF83" s="1999"/>
      <c r="FG83" s="1999"/>
      <c r="FH83" s="1999"/>
      <c r="FI83" s="2000"/>
      <c r="FJ83" s="1998"/>
      <c r="FK83" s="1999"/>
      <c r="FL83" s="1999"/>
      <c r="FM83" s="1999"/>
      <c r="FN83" s="1999"/>
      <c r="FO83" s="1999"/>
      <c r="FP83" s="2000"/>
      <c r="FQ83" s="1998"/>
      <c r="FR83" s="1999"/>
      <c r="FS83" s="1999"/>
      <c r="FT83" s="1999"/>
      <c r="FU83" s="1999"/>
      <c r="FV83" s="1999"/>
      <c r="FW83" s="2000"/>
      <c r="FX83" s="1998"/>
      <c r="FY83" s="1999"/>
      <c r="FZ83" s="1999"/>
      <c r="GA83" s="1999"/>
      <c r="GB83" s="1999"/>
      <c r="GC83" s="1999"/>
      <c r="GD83" s="2000"/>
      <c r="GE83" s="1998"/>
      <c r="GF83" s="1999"/>
      <c r="GG83" s="1999"/>
      <c r="GH83" s="1999"/>
      <c r="GI83" s="1999"/>
      <c r="GJ83" s="1999"/>
      <c r="GK83" s="2000"/>
      <c r="GL83" s="1998"/>
      <c r="GM83" s="1999"/>
      <c r="GN83" s="1999"/>
      <c r="GO83" s="1999"/>
      <c r="GP83" s="1999"/>
      <c r="GQ83" s="1999"/>
      <c r="GR83" s="2000"/>
      <c r="GS83" s="1998"/>
      <c r="GT83" s="1999"/>
      <c r="GU83" s="1999"/>
      <c r="GV83" s="1999"/>
      <c r="GW83" s="1999"/>
      <c r="GX83" s="1999"/>
      <c r="GY83" s="2000"/>
      <c r="GZ83" s="1998"/>
      <c r="HA83" s="1999"/>
      <c r="HB83" s="1999"/>
      <c r="HC83" s="1999"/>
      <c r="HD83" s="1999"/>
      <c r="HE83" s="1999"/>
      <c r="HF83" s="2000"/>
      <c r="HG83" s="1998"/>
      <c r="HH83" s="1999"/>
      <c r="HI83" s="1999"/>
      <c r="HJ83" s="1999"/>
      <c r="HK83" s="1999"/>
      <c r="HL83" s="1999"/>
      <c r="HM83" s="2000"/>
      <c r="HN83" s="1998"/>
      <c r="HO83" s="1999"/>
      <c r="HP83" s="1999"/>
      <c r="HQ83" s="1999"/>
      <c r="HR83" s="1999"/>
      <c r="HS83" s="1999"/>
      <c r="HT83" s="2000"/>
      <c r="HU83" s="1998"/>
      <c r="HV83" s="1999"/>
      <c r="HW83" s="1999"/>
      <c r="HX83" s="1999"/>
      <c r="HY83" s="1999"/>
      <c r="HZ83" s="1999"/>
      <c r="IA83" s="2000"/>
      <c r="IB83" s="1998"/>
      <c r="IC83" s="1999"/>
      <c r="ID83" s="1999"/>
      <c r="IE83" s="1999"/>
    </row>
    <row r="84" spans="1:239" ht="15.75" customHeight="1" x14ac:dyDescent="0.3">
      <c r="A84" s="1995" t="s">
        <v>2</v>
      </c>
      <c r="B84" s="1996"/>
      <c r="C84" s="1996"/>
      <c r="D84" s="1996"/>
      <c r="E84" s="1996"/>
      <c r="F84" s="1996"/>
      <c r="G84" s="1997"/>
    </row>
    <row r="85" spans="1:239" x14ac:dyDescent="0.3">
      <c r="A85" s="6" t="s">
        <v>0</v>
      </c>
      <c r="G85" s="5"/>
    </row>
    <row r="86" spans="1:239" ht="12.75" customHeight="1" x14ac:dyDescent="0.3">
      <c r="A86" s="2"/>
      <c r="G86" s="7"/>
    </row>
    <row r="87" spans="1:239" x14ac:dyDescent="0.3">
      <c r="A87" s="2" t="s">
        <v>3</v>
      </c>
      <c r="C87" s="1" t="s">
        <v>4</v>
      </c>
      <c r="E87" s="4" t="s">
        <v>5</v>
      </c>
      <c r="F87" s="3" t="str">
        <f>F50</f>
        <v>MAYO</v>
      </c>
      <c r="G87" s="5" t="str">
        <f>G50</f>
        <v>VIGENCIA FISCAL: 2017</v>
      </c>
    </row>
    <row r="88" spans="1:239" ht="7.5" customHeight="1" thickBot="1" x14ac:dyDescent="0.35">
      <c r="A88" s="61"/>
      <c r="B88" s="62"/>
      <c r="C88" s="62"/>
      <c r="D88" s="63"/>
      <c r="E88" s="64"/>
      <c r="F88" s="63"/>
      <c r="G88" s="65"/>
    </row>
    <row r="89" spans="1:239" ht="61.5" customHeight="1" thickBot="1" x14ac:dyDescent="0.35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9" ht="16.2" thickBot="1" x14ac:dyDescent="0.35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308433380098.90002</v>
      </c>
    </row>
    <row r="91" spans="1:239" ht="35.25" customHeight="1" x14ac:dyDescent="0.3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274928919705.5</v>
      </c>
    </row>
    <row r="92" spans="1:239" ht="15.6" x14ac:dyDescent="0.3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9" ht="57.75" customHeight="1" x14ac:dyDescent="0.3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9" ht="36" customHeight="1" x14ac:dyDescent="0.3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9" ht="36" customHeight="1" x14ac:dyDescent="0.3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9" ht="36" customHeight="1" x14ac:dyDescent="0.3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9" ht="36" customHeight="1" x14ac:dyDescent="0.3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9" ht="52.5" customHeight="1" x14ac:dyDescent="0.3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9" ht="15.6" x14ac:dyDescent="0.3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9" ht="79.5" customHeight="1" x14ac:dyDescent="0.3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9" ht="48.75" customHeight="1" x14ac:dyDescent="0.3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9" ht="15.6" x14ac:dyDescent="0.3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9" ht="39.75" customHeight="1" x14ac:dyDescent="0.3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9" ht="41.25" customHeight="1" x14ac:dyDescent="0.3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39" ht="15.6" x14ac:dyDescent="0.3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281232645.5</v>
      </c>
    </row>
    <row r="106" spans="1:239" ht="39.75" customHeight="1" thickBot="1" x14ac:dyDescent="0.35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281232645.5</v>
      </c>
    </row>
    <row r="107" spans="1:239" ht="49.5" customHeight="1" thickBot="1" x14ac:dyDescent="0.35">
      <c r="A107" s="38"/>
      <c r="B107" s="39"/>
      <c r="C107" s="75"/>
      <c r="D107" s="42"/>
      <c r="E107" s="41"/>
      <c r="F107" s="42"/>
      <c r="G107" s="42"/>
    </row>
    <row r="108" spans="1:239" ht="11.25" customHeight="1" x14ac:dyDescent="0.3">
      <c r="A108" s="1998" t="s">
        <v>1</v>
      </c>
      <c r="B108" s="1999"/>
      <c r="C108" s="1999"/>
      <c r="D108" s="1999"/>
      <c r="E108" s="1999"/>
      <c r="F108" s="1999"/>
      <c r="G108" s="2000"/>
      <c r="H108" s="241"/>
      <c r="I108" s="1996"/>
      <c r="J108" s="1996"/>
      <c r="K108" s="1997"/>
      <c r="L108" s="1995"/>
      <c r="M108" s="1996"/>
      <c r="N108" s="1996"/>
      <c r="O108" s="1996"/>
      <c r="P108" s="1996"/>
      <c r="Q108" s="1996"/>
      <c r="R108" s="1997"/>
      <c r="S108" s="1995"/>
      <c r="T108" s="1996"/>
      <c r="U108" s="1996"/>
      <c r="V108" s="1996"/>
      <c r="W108" s="1996"/>
      <c r="X108" s="1996"/>
      <c r="Y108" s="1997"/>
      <c r="Z108" s="1995"/>
      <c r="AA108" s="1996"/>
      <c r="AB108" s="1996"/>
      <c r="AC108" s="1996"/>
      <c r="AD108" s="1996"/>
      <c r="AE108" s="1996"/>
      <c r="AF108" s="1997"/>
      <c r="AG108" s="1995"/>
      <c r="AH108" s="1996"/>
      <c r="AI108" s="1996"/>
      <c r="AJ108" s="1996"/>
      <c r="AK108" s="1996"/>
      <c r="AL108" s="1996"/>
      <c r="AM108" s="1997"/>
      <c r="AN108" s="1995"/>
      <c r="AO108" s="1996"/>
      <c r="AP108" s="1996"/>
      <c r="AQ108" s="1996"/>
      <c r="AR108" s="1996"/>
      <c r="AS108" s="1996"/>
      <c r="AT108" s="1997"/>
      <c r="AU108" s="1995"/>
      <c r="AV108" s="1996"/>
      <c r="AW108" s="1996"/>
      <c r="AX108" s="1996"/>
      <c r="AY108" s="1996"/>
      <c r="AZ108" s="1996"/>
      <c r="BA108" s="1997"/>
      <c r="BB108" s="1995"/>
      <c r="BC108" s="1996"/>
      <c r="BD108" s="1996"/>
      <c r="BE108" s="1996"/>
      <c r="BF108" s="1996"/>
      <c r="BG108" s="1996"/>
      <c r="BH108" s="1997"/>
      <c r="BI108" s="1995"/>
      <c r="BJ108" s="1996"/>
      <c r="BK108" s="1996"/>
      <c r="BL108" s="1996"/>
      <c r="BM108" s="1996"/>
      <c r="BN108" s="1996"/>
      <c r="BO108" s="1997"/>
      <c r="BP108" s="1995"/>
      <c r="BQ108" s="1996"/>
      <c r="BR108" s="1996"/>
      <c r="BS108" s="1996"/>
      <c r="BT108" s="1996"/>
      <c r="BU108" s="1996"/>
      <c r="BV108" s="1997"/>
      <c r="BW108" s="1995"/>
      <c r="BX108" s="1996"/>
      <c r="BY108" s="1996"/>
      <c r="BZ108" s="1996"/>
      <c r="CA108" s="1996"/>
      <c r="CB108" s="1996"/>
      <c r="CC108" s="1997"/>
      <c r="CD108" s="1995"/>
      <c r="CE108" s="1996"/>
      <c r="CF108" s="1996"/>
      <c r="CG108" s="1996"/>
      <c r="CH108" s="1996"/>
      <c r="CI108" s="1996"/>
      <c r="CJ108" s="1997"/>
      <c r="CK108" s="1995"/>
      <c r="CL108" s="1996"/>
      <c r="CM108" s="1996"/>
      <c r="CN108" s="1996"/>
      <c r="CO108" s="1996"/>
      <c r="CP108" s="1996"/>
      <c r="CQ108" s="1997"/>
      <c r="CR108" s="1995"/>
      <c r="CS108" s="1996"/>
      <c r="CT108" s="1996"/>
      <c r="CU108" s="1996"/>
      <c r="CV108" s="1996"/>
      <c r="CW108" s="1996"/>
      <c r="CX108" s="1997"/>
      <c r="CY108" s="1995"/>
      <c r="CZ108" s="1996"/>
      <c r="DA108" s="1996"/>
      <c r="DB108" s="1996"/>
      <c r="DC108" s="1996"/>
      <c r="DD108" s="1996"/>
      <c r="DE108" s="1997"/>
      <c r="DF108" s="1995"/>
      <c r="DG108" s="1996"/>
      <c r="DH108" s="1996"/>
      <c r="DI108" s="1996"/>
      <c r="DJ108" s="1996"/>
      <c r="DK108" s="1996"/>
      <c r="DL108" s="1997"/>
      <c r="DM108" s="1995"/>
      <c r="DN108" s="1996"/>
      <c r="DO108" s="1996"/>
      <c r="DP108" s="1996"/>
      <c r="DQ108" s="1996"/>
      <c r="DR108" s="1996"/>
      <c r="DS108" s="1997"/>
      <c r="DT108" s="1995"/>
      <c r="DU108" s="1996"/>
      <c r="DV108" s="1996"/>
      <c r="DW108" s="1996"/>
      <c r="DX108" s="1996"/>
      <c r="DY108" s="1996"/>
      <c r="DZ108" s="1997"/>
      <c r="EA108" s="1995"/>
      <c r="EB108" s="1996"/>
      <c r="EC108" s="1996"/>
      <c r="ED108" s="1996"/>
      <c r="EE108" s="1996"/>
      <c r="EF108" s="1996"/>
      <c r="EG108" s="1997"/>
      <c r="EH108" s="1995"/>
      <c r="EI108" s="1996"/>
      <c r="EJ108" s="1996"/>
      <c r="EK108" s="1996"/>
      <c r="EL108" s="1996"/>
      <c r="EM108" s="1996"/>
      <c r="EN108" s="1997"/>
      <c r="EO108" s="1995"/>
      <c r="EP108" s="1996"/>
      <c r="EQ108" s="1996"/>
      <c r="ER108" s="1996"/>
      <c r="ES108" s="1996"/>
      <c r="ET108" s="1996"/>
      <c r="EU108" s="1997"/>
      <c r="EV108" s="1995"/>
      <c r="EW108" s="1996"/>
      <c r="EX108" s="1996"/>
      <c r="EY108" s="1996"/>
      <c r="EZ108" s="1996"/>
      <c r="FA108" s="1996"/>
      <c r="FB108" s="1997"/>
      <c r="FC108" s="1995"/>
      <c r="FD108" s="1996"/>
      <c r="FE108" s="1996"/>
      <c r="FF108" s="1996"/>
      <c r="FG108" s="1996"/>
      <c r="FH108" s="1996"/>
      <c r="FI108" s="1997"/>
      <c r="FJ108" s="1995"/>
      <c r="FK108" s="1996"/>
      <c r="FL108" s="1996"/>
      <c r="FM108" s="1996"/>
      <c r="FN108" s="1996"/>
      <c r="FO108" s="1996"/>
      <c r="FP108" s="1997"/>
      <c r="FQ108" s="1995"/>
      <c r="FR108" s="1996"/>
      <c r="FS108" s="1996"/>
      <c r="FT108" s="1996"/>
      <c r="FU108" s="1996"/>
      <c r="FV108" s="1996"/>
      <c r="FW108" s="1997"/>
      <c r="FX108" s="1995"/>
      <c r="FY108" s="1996"/>
      <c r="FZ108" s="1996"/>
      <c r="GA108" s="1996"/>
      <c r="GB108" s="1996"/>
      <c r="GC108" s="1996"/>
      <c r="GD108" s="1997"/>
      <c r="GE108" s="1995"/>
      <c r="GF108" s="1996"/>
      <c r="GG108" s="1996"/>
      <c r="GH108" s="1996"/>
      <c r="GI108" s="1996"/>
      <c r="GJ108" s="1996"/>
      <c r="GK108" s="1997"/>
      <c r="GL108" s="1995"/>
      <c r="GM108" s="1996"/>
      <c r="GN108" s="1996"/>
      <c r="GO108" s="1996"/>
      <c r="GP108" s="1996"/>
      <c r="GQ108" s="1996"/>
      <c r="GR108" s="1997"/>
      <c r="GS108" s="1995"/>
      <c r="GT108" s="1996"/>
      <c r="GU108" s="1996"/>
      <c r="GV108" s="1996"/>
      <c r="GW108" s="1996"/>
      <c r="GX108" s="1996"/>
      <c r="GY108" s="1997"/>
      <c r="GZ108" s="1995"/>
      <c r="HA108" s="1996"/>
      <c r="HB108" s="1996"/>
      <c r="HC108" s="1996"/>
      <c r="HD108" s="1996"/>
      <c r="HE108" s="1996"/>
      <c r="HF108" s="1997"/>
      <c r="HG108" s="1995"/>
      <c r="HH108" s="1996"/>
      <c r="HI108" s="1996"/>
      <c r="HJ108" s="1996"/>
      <c r="HK108" s="1996"/>
      <c r="HL108" s="1996"/>
      <c r="HM108" s="1997"/>
      <c r="HN108" s="1995"/>
      <c r="HO108" s="1996"/>
      <c r="HP108" s="1996"/>
      <c r="HQ108" s="1996"/>
      <c r="HR108" s="1996"/>
      <c r="HS108" s="1996"/>
      <c r="HT108" s="1997"/>
      <c r="HU108" s="1995"/>
      <c r="HV108" s="1996"/>
      <c r="HW108" s="1996"/>
      <c r="HX108" s="1996"/>
      <c r="HY108" s="1996"/>
      <c r="HZ108" s="1996"/>
      <c r="IA108" s="1997"/>
      <c r="IB108" s="1995"/>
      <c r="IC108" s="1996"/>
      <c r="ID108" s="1996"/>
      <c r="IE108" s="1996"/>
    </row>
    <row r="109" spans="1:239" ht="12" customHeight="1" x14ac:dyDescent="0.3">
      <c r="A109" s="1995" t="s">
        <v>2</v>
      </c>
      <c r="B109" s="1996"/>
      <c r="C109" s="1996"/>
      <c r="D109" s="1996"/>
      <c r="E109" s="1996"/>
      <c r="F109" s="1996"/>
      <c r="G109" s="1997"/>
      <c r="H109" s="241"/>
      <c r="I109" s="1996"/>
      <c r="J109" s="1996"/>
      <c r="K109" s="1997"/>
      <c r="L109" s="1995"/>
      <c r="M109" s="1996"/>
      <c r="N109" s="1996"/>
      <c r="O109" s="1996"/>
      <c r="P109" s="1996"/>
      <c r="Q109" s="1996"/>
      <c r="R109" s="1997"/>
      <c r="S109" s="1995"/>
      <c r="T109" s="1996"/>
      <c r="U109" s="1996"/>
      <c r="V109" s="1996"/>
      <c r="W109" s="1996"/>
      <c r="X109" s="1996"/>
      <c r="Y109" s="1997"/>
      <c r="Z109" s="1995"/>
      <c r="AA109" s="1996"/>
      <c r="AB109" s="1996"/>
      <c r="AC109" s="1996"/>
      <c r="AD109" s="1996"/>
      <c r="AE109" s="1996"/>
      <c r="AF109" s="1997"/>
      <c r="AG109" s="1995"/>
      <c r="AH109" s="1996"/>
      <c r="AI109" s="1996"/>
      <c r="AJ109" s="1996"/>
      <c r="AK109" s="1996"/>
      <c r="AL109" s="1996"/>
      <c r="AM109" s="1997"/>
      <c r="AN109" s="1995"/>
      <c r="AO109" s="1996"/>
      <c r="AP109" s="1996"/>
      <c r="AQ109" s="1996"/>
      <c r="AR109" s="1996"/>
      <c r="AS109" s="1996"/>
      <c r="AT109" s="1997"/>
      <c r="AU109" s="1995"/>
      <c r="AV109" s="1996"/>
      <c r="AW109" s="1996"/>
      <c r="AX109" s="1996"/>
      <c r="AY109" s="1996"/>
      <c r="AZ109" s="1996"/>
      <c r="BA109" s="1997"/>
      <c r="BB109" s="1995"/>
      <c r="BC109" s="1996"/>
      <c r="BD109" s="1996"/>
      <c r="BE109" s="1996"/>
      <c r="BF109" s="1996"/>
      <c r="BG109" s="1996"/>
      <c r="BH109" s="1997"/>
      <c r="BI109" s="1995"/>
      <c r="BJ109" s="1996"/>
      <c r="BK109" s="1996"/>
      <c r="BL109" s="1996"/>
      <c r="BM109" s="1996"/>
      <c r="BN109" s="1996"/>
      <c r="BO109" s="1997"/>
      <c r="BP109" s="1995"/>
      <c r="BQ109" s="1996"/>
      <c r="BR109" s="1996"/>
      <c r="BS109" s="1996"/>
      <c r="BT109" s="1996"/>
      <c r="BU109" s="1996"/>
      <c r="BV109" s="1997"/>
      <c r="BW109" s="1995"/>
      <c r="BX109" s="1996"/>
      <c r="BY109" s="1996"/>
      <c r="BZ109" s="1996"/>
      <c r="CA109" s="1996"/>
      <c r="CB109" s="1996"/>
      <c r="CC109" s="1997"/>
      <c r="CD109" s="1995"/>
      <c r="CE109" s="1996"/>
      <c r="CF109" s="1996"/>
      <c r="CG109" s="1996"/>
      <c r="CH109" s="1996"/>
      <c r="CI109" s="1996"/>
      <c r="CJ109" s="1997"/>
      <c r="CK109" s="1995"/>
      <c r="CL109" s="1996"/>
      <c r="CM109" s="1996"/>
      <c r="CN109" s="1996"/>
      <c r="CO109" s="1996"/>
      <c r="CP109" s="1996"/>
      <c r="CQ109" s="1997"/>
      <c r="CR109" s="1995"/>
      <c r="CS109" s="1996"/>
      <c r="CT109" s="1996"/>
      <c r="CU109" s="1996"/>
      <c r="CV109" s="1996"/>
      <c r="CW109" s="1996"/>
      <c r="CX109" s="1997"/>
      <c r="CY109" s="1995"/>
      <c r="CZ109" s="1996"/>
      <c r="DA109" s="1996"/>
      <c r="DB109" s="1996"/>
      <c r="DC109" s="1996"/>
      <c r="DD109" s="1996"/>
      <c r="DE109" s="1997"/>
      <c r="DF109" s="1995"/>
      <c r="DG109" s="1996"/>
      <c r="DH109" s="1996"/>
      <c r="DI109" s="1996"/>
      <c r="DJ109" s="1996"/>
      <c r="DK109" s="1996"/>
      <c r="DL109" s="1997"/>
      <c r="DM109" s="1995"/>
      <c r="DN109" s="1996"/>
      <c r="DO109" s="1996"/>
      <c r="DP109" s="1996"/>
      <c r="DQ109" s="1996"/>
      <c r="DR109" s="1996"/>
      <c r="DS109" s="1997"/>
      <c r="DT109" s="1995"/>
      <c r="DU109" s="1996"/>
      <c r="DV109" s="1996"/>
      <c r="DW109" s="1996"/>
      <c r="DX109" s="1996"/>
      <c r="DY109" s="1996"/>
      <c r="DZ109" s="1997"/>
      <c r="EA109" s="1995"/>
      <c r="EB109" s="1996"/>
      <c r="EC109" s="1996"/>
      <c r="ED109" s="1996"/>
      <c r="EE109" s="1996"/>
      <c r="EF109" s="1996"/>
      <c r="EG109" s="1997"/>
      <c r="EH109" s="1995"/>
      <c r="EI109" s="1996"/>
      <c r="EJ109" s="1996"/>
      <c r="EK109" s="1996"/>
      <c r="EL109" s="1996"/>
      <c r="EM109" s="1996"/>
      <c r="EN109" s="1997"/>
      <c r="EO109" s="1995"/>
      <c r="EP109" s="1996"/>
      <c r="EQ109" s="1996"/>
      <c r="ER109" s="1996"/>
      <c r="ES109" s="1996"/>
      <c r="ET109" s="1996"/>
      <c r="EU109" s="1997"/>
      <c r="EV109" s="1995"/>
      <c r="EW109" s="1996"/>
      <c r="EX109" s="1996"/>
      <c r="EY109" s="1996"/>
      <c r="EZ109" s="1996"/>
      <c r="FA109" s="1996"/>
      <c r="FB109" s="1997"/>
      <c r="FC109" s="1995"/>
      <c r="FD109" s="1996"/>
      <c r="FE109" s="1996"/>
      <c r="FF109" s="1996"/>
      <c r="FG109" s="1996"/>
      <c r="FH109" s="1996"/>
      <c r="FI109" s="1997"/>
      <c r="FJ109" s="1995"/>
      <c r="FK109" s="1996"/>
      <c r="FL109" s="1996"/>
      <c r="FM109" s="1996"/>
      <c r="FN109" s="1996"/>
      <c r="FO109" s="1996"/>
      <c r="FP109" s="1997"/>
      <c r="FQ109" s="1995"/>
      <c r="FR109" s="1996"/>
      <c r="FS109" s="1996"/>
      <c r="FT109" s="1996"/>
      <c r="FU109" s="1996"/>
      <c r="FV109" s="1996"/>
      <c r="FW109" s="1997"/>
      <c r="FX109" s="1995"/>
      <c r="FY109" s="1996"/>
      <c r="FZ109" s="1996"/>
      <c r="GA109" s="1996"/>
      <c r="GB109" s="1996"/>
      <c r="GC109" s="1996"/>
      <c r="GD109" s="1997"/>
      <c r="GE109" s="1995"/>
      <c r="GF109" s="1996"/>
      <c r="GG109" s="1996"/>
      <c r="GH109" s="1996"/>
      <c r="GI109" s="1996"/>
      <c r="GJ109" s="1996"/>
      <c r="GK109" s="1997"/>
      <c r="GL109" s="1995"/>
      <c r="GM109" s="1996"/>
      <c r="GN109" s="1996"/>
      <c r="GO109" s="1996"/>
      <c r="GP109" s="1996"/>
      <c r="GQ109" s="1996"/>
      <c r="GR109" s="1997"/>
      <c r="GS109" s="1995"/>
      <c r="GT109" s="1996"/>
      <c r="GU109" s="1996"/>
      <c r="GV109" s="1996"/>
      <c r="GW109" s="1996"/>
      <c r="GX109" s="1996"/>
      <c r="GY109" s="1997"/>
      <c r="GZ109" s="1995"/>
      <c r="HA109" s="1996"/>
      <c r="HB109" s="1996"/>
      <c r="HC109" s="1996"/>
      <c r="HD109" s="1996"/>
      <c r="HE109" s="1996"/>
      <c r="HF109" s="1997"/>
      <c r="HG109" s="1995"/>
      <c r="HH109" s="1996"/>
      <c r="HI109" s="1996"/>
      <c r="HJ109" s="1996"/>
      <c r="HK109" s="1996"/>
      <c r="HL109" s="1996"/>
      <c r="HM109" s="1997"/>
      <c r="HN109" s="1995"/>
      <c r="HO109" s="1996"/>
      <c r="HP109" s="1996"/>
      <c r="HQ109" s="1996"/>
      <c r="HR109" s="1996"/>
      <c r="HS109" s="1996"/>
      <c r="HT109" s="1997"/>
      <c r="HU109" s="1995"/>
      <c r="HV109" s="1996"/>
      <c r="HW109" s="1996"/>
      <c r="HX109" s="1996"/>
      <c r="HY109" s="1996"/>
      <c r="HZ109" s="1996"/>
      <c r="IA109" s="1997"/>
      <c r="IB109" s="1995"/>
      <c r="IC109" s="1996"/>
      <c r="ID109" s="1996"/>
      <c r="IE109" s="1996"/>
    </row>
    <row r="110" spans="1:239" ht="14.25" customHeight="1" x14ac:dyDescent="0.3">
      <c r="A110" s="6" t="s">
        <v>0</v>
      </c>
      <c r="G110" s="5"/>
    </row>
    <row r="111" spans="1:239" ht="18" customHeight="1" thickBot="1" x14ac:dyDescent="0.35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MAYO</v>
      </c>
      <c r="G111" s="65" t="str">
        <f>G87</f>
        <v>VIGENCIA FISCAL: 2017</v>
      </c>
    </row>
    <row r="112" spans="1:239" ht="63" customHeight="1" thickBot="1" x14ac:dyDescent="0.35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3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3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3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3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2282707360.2799997</v>
      </c>
    </row>
    <row r="117" spans="1:7" s="57" customFormat="1" ht="15.75" customHeight="1" x14ac:dyDescent="0.3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2282707360.2799997</v>
      </c>
    </row>
    <row r="118" spans="1:7" ht="48" customHeight="1" x14ac:dyDescent="0.3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2" x14ac:dyDescent="0.3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1650311669</v>
      </c>
    </row>
    <row r="120" spans="1:7" s="57" customFormat="1" ht="54" customHeight="1" x14ac:dyDescent="0.3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3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3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5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2" thickBot="1" x14ac:dyDescent="0.35">
      <c r="A124" s="2001" t="s">
        <v>99</v>
      </c>
      <c r="B124" s="2002"/>
      <c r="C124" s="2003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309226534628.49005</v>
      </c>
    </row>
    <row r="125" spans="1:7" x14ac:dyDescent="0.3">
      <c r="A125" s="2"/>
      <c r="G125" s="5"/>
    </row>
    <row r="126" spans="1:7" ht="35.25" customHeight="1" x14ac:dyDescent="0.3">
      <c r="A126" s="2"/>
      <c r="G126" s="237"/>
    </row>
    <row r="127" spans="1:7" x14ac:dyDescent="0.3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3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3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3">
      <c r="A130" s="95"/>
      <c r="B130" s="92"/>
      <c r="C130" s="92"/>
      <c r="D130" s="92"/>
      <c r="E130" s="96"/>
      <c r="F130" s="96"/>
      <c r="G130" s="97"/>
    </row>
    <row r="131" spans="1:7" x14ac:dyDescent="0.3">
      <c r="A131" s="91"/>
      <c r="B131" s="92"/>
      <c r="C131" s="92"/>
      <c r="D131" s="99"/>
      <c r="E131" s="100"/>
      <c r="F131" s="99"/>
      <c r="G131" s="94"/>
    </row>
    <row r="132" spans="1:7" x14ac:dyDescent="0.3">
      <c r="A132" s="95"/>
      <c r="B132" s="92"/>
      <c r="C132" s="92"/>
      <c r="D132" s="99"/>
      <c r="E132" s="100"/>
      <c r="F132" s="99"/>
      <c r="G132" s="94"/>
    </row>
    <row r="133" spans="1:7" x14ac:dyDescent="0.3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3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3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" thickBot="1" x14ac:dyDescent="0.35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J109:FP109"/>
    <mergeCell ref="FQ109:FW109"/>
    <mergeCell ref="FX109:GD109"/>
    <mergeCell ref="GE109:GK109"/>
    <mergeCell ref="GL109:GR109"/>
    <mergeCell ref="GS109:GY109"/>
    <mergeCell ref="DT109:DZ109"/>
    <mergeCell ref="EA109:EG109"/>
    <mergeCell ref="EH109:EN109"/>
    <mergeCell ref="EO109:EU109"/>
    <mergeCell ref="EV109:FB109"/>
    <mergeCell ref="FC109:FI109"/>
    <mergeCell ref="CD109:CJ109"/>
    <mergeCell ref="CK109:CQ109"/>
    <mergeCell ref="CR109:CX109"/>
    <mergeCell ref="CY109:DE109"/>
    <mergeCell ref="DF109:DL109"/>
    <mergeCell ref="DM109:DS109"/>
    <mergeCell ref="A109:G109"/>
    <mergeCell ref="I109:K109"/>
    <mergeCell ref="L109:R109"/>
    <mergeCell ref="S109:Y109"/>
    <mergeCell ref="Z109:AF109"/>
    <mergeCell ref="AG109:AM109"/>
    <mergeCell ref="GZ109:HF109"/>
    <mergeCell ref="HG109:HM109"/>
    <mergeCell ref="HN109:HT109"/>
    <mergeCell ref="IB108:IE108"/>
    <mergeCell ref="FC108:FI108"/>
    <mergeCell ref="FJ108:FP108"/>
    <mergeCell ref="FQ108:FW108"/>
    <mergeCell ref="FX108:GD108"/>
    <mergeCell ref="GE108:GK108"/>
    <mergeCell ref="GL108:GR108"/>
    <mergeCell ref="AN109:AT109"/>
    <mergeCell ref="AU109:BA109"/>
    <mergeCell ref="BB109:BH109"/>
    <mergeCell ref="BI109:BO109"/>
    <mergeCell ref="BP109:BV109"/>
    <mergeCell ref="BW109:CC109"/>
    <mergeCell ref="HU109:IA109"/>
    <mergeCell ref="IB109:IE109"/>
    <mergeCell ref="CK108:CQ108"/>
    <mergeCell ref="CR108:CX108"/>
    <mergeCell ref="CY108:DE108"/>
    <mergeCell ref="DF108:DL108"/>
    <mergeCell ref="GS108:GY108"/>
    <mergeCell ref="GZ108:HF108"/>
    <mergeCell ref="HG108:HM108"/>
    <mergeCell ref="HN108:HT108"/>
    <mergeCell ref="HU108:IA108"/>
    <mergeCell ref="AG108:AM108"/>
    <mergeCell ref="AN108:AT108"/>
    <mergeCell ref="AU108:BA108"/>
    <mergeCell ref="BB108:BH108"/>
    <mergeCell ref="BI108:BO108"/>
    <mergeCell ref="BP108:BV108"/>
    <mergeCell ref="DM108:DS108"/>
    <mergeCell ref="DT108:DZ108"/>
    <mergeCell ref="EA108:EG108"/>
    <mergeCell ref="EH108:EN108"/>
    <mergeCell ref="EO108:EU108"/>
    <mergeCell ref="EV108:FB108"/>
    <mergeCell ref="BW108:CC108"/>
    <mergeCell ref="CD108:CJ108"/>
    <mergeCell ref="HG83:HM83"/>
    <mergeCell ref="HN83:HT83"/>
    <mergeCell ref="HU83:IA83"/>
    <mergeCell ref="DT83:DZ83"/>
    <mergeCell ref="AU83:BA83"/>
    <mergeCell ref="BB83:BH83"/>
    <mergeCell ref="BI83:BO83"/>
    <mergeCell ref="BP83:BV83"/>
    <mergeCell ref="BW83:CC83"/>
    <mergeCell ref="CD83:CJ83"/>
    <mergeCell ref="IB83:IE83"/>
    <mergeCell ref="A84:G84"/>
    <mergeCell ref="A108:G108"/>
    <mergeCell ref="I108:K108"/>
    <mergeCell ref="L108:R108"/>
    <mergeCell ref="S108:Y108"/>
    <mergeCell ref="Z108:AF108"/>
    <mergeCell ref="FQ83:FW83"/>
    <mergeCell ref="FX83:GD83"/>
    <mergeCell ref="GE83:GK83"/>
    <mergeCell ref="GL83:GR83"/>
    <mergeCell ref="GS83:GY83"/>
    <mergeCell ref="GZ83:HF83"/>
    <mergeCell ref="EA83:EG83"/>
    <mergeCell ref="EH83:EN83"/>
    <mergeCell ref="EO83:EU83"/>
    <mergeCell ref="EV83:FB83"/>
    <mergeCell ref="FC83:FI83"/>
    <mergeCell ref="FJ83:FP83"/>
    <mergeCell ref="CK83:CQ83"/>
    <mergeCell ref="CR83:CX83"/>
    <mergeCell ref="CY83:DE83"/>
    <mergeCell ref="DF83:DL83"/>
    <mergeCell ref="DM83:DS83"/>
    <mergeCell ref="I83:K83"/>
    <mergeCell ref="L83:R83"/>
    <mergeCell ref="S83:Y83"/>
    <mergeCell ref="Z83:AF83"/>
    <mergeCell ref="AG83:AM83"/>
    <mergeCell ref="AN83:AT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3" verticalDpi="0" r:id="rId1"/>
  <rowBreaks count="3" manualBreakCount="3">
    <brk id="43" max="6" man="1"/>
    <brk id="81" max="6" man="1"/>
    <brk id="106" max="6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opLeftCell="A124" zoomScaleNormal="100" workbookViewId="0">
      <selection activeCell="A125" sqref="A125:G138"/>
    </sheetView>
  </sheetViews>
  <sheetFormatPr baseColWidth="10" defaultRowHeight="14.4" x14ac:dyDescent="0.3"/>
  <cols>
    <col min="1" max="1" width="20.33203125" style="416" customWidth="1"/>
    <col min="2" max="2" width="7.33203125" style="416" customWidth="1"/>
    <col min="3" max="3" width="51.44140625" style="416" customWidth="1"/>
    <col min="4" max="4" width="23.44140625" style="418" customWidth="1"/>
    <col min="5" max="5" width="19.44140625" style="419" customWidth="1"/>
    <col min="6" max="6" width="20" style="418" customWidth="1"/>
    <col min="7" max="7" width="25.109375" style="418" customWidth="1"/>
    <col min="8" max="256" width="11.44140625" style="416"/>
    <col min="257" max="257" width="20.33203125" style="416" customWidth="1"/>
    <col min="258" max="258" width="7.33203125" style="416" customWidth="1"/>
    <col min="259" max="259" width="51.44140625" style="416" customWidth="1"/>
    <col min="260" max="260" width="23.44140625" style="416" customWidth="1"/>
    <col min="261" max="261" width="19.44140625" style="416" customWidth="1"/>
    <col min="262" max="262" width="20" style="416" customWidth="1"/>
    <col min="263" max="263" width="25.109375" style="416" customWidth="1"/>
    <col min="264" max="512" width="11.44140625" style="416"/>
    <col min="513" max="513" width="20.33203125" style="416" customWidth="1"/>
    <col min="514" max="514" width="7.33203125" style="416" customWidth="1"/>
    <col min="515" max="515" width="51.44140625" style="416" customWidth="1"/>
    <col min="516" max="516" width="23.44140625" style="416" customWidth="1"/>
    <col min="517" max="517" width="19.44140625" style="416" customWidth="1"/>
    <col min="518" max="518" width="20" style="416" customWidth="1"/>
    <col min="519" max="519" width="25.109375" style="416" customWidth="1"/>
    <col min="520" max="768" width="11.44140625" style="416"/>
    <col min="769" max="769" width="20.33203125" style="416" customWidth="1"/>
    <col min="770" max="770" width="7.33203125" style="416" customWidth="1"/>
    <col min="771" max="771" width="51.44140625" style="416" customWidth="1"/>
    <col min="772" max="772" width="23.44140625" style="416" customWidth="1"/>
    <col min="773" max="773" width="19.44140625" style="416" customWidth="1"/>
    <col min="774" max="774" width="20" style="416" customWidth="1"/>
    <col min="775" max="775" width="25.109375" style="416" customWidth="1"/>
    <col min="776" max="1024" width="11.44140625" style="416"/>
    <col min="1025" max="1025" width="20.33203125" style="416" customWidth="1"/>
    <col min="1026" max="1026" width="7.33203125" style="416" customWidth="1"/>
    <col min="1027" max="1027" width="51.44140625" style="416" customWidth="1"/>
    <col min="1028" max="1028" width="23.44140625" style="416" customWidth="1"/>
    <col min="1029" max="1029" width="19.44140625" style="416" customWidth="1"/>
    <col min="1030" max="1030" width="20" style="416" customWidth="1"/>
    <col min="1031" max="1031" width="25.109375" style="416" customWidth="1"/>
    <col min="1032" max="1280" width="11.44140625" style="416"/>
    <col min="1281" max="1281" width="20.33203125" style="416" customWidth="1"/>
    <col min="1282" max="1282" width="7.33203125" style="416" customWidth="1"/>
    <col min="1283" max="1283" width="51.44140625" style="416" customWidth="1"/>
    <col min="1284" max="1284" width="23.44140625" style="416" customWidth="1"/>
    <col min="1285" max="1285" width="19.44140625" style="416" customWidth="1"/>
    <col min="1286" max="1286" width="20" style="416" customWidth="1"/>
    <col min="1287" max="1287" width="25.109375" style="416" customWidth="1"/>
    <col min="1288" max="1536" width="11.44140625" style="416"/>
    <col min="1537" max="1537" width="20.33203125" style="416" customWidth="1"/>
    <col min="1538" max="1538" width="7.33203125" style="416" customWidth="1"/>
    <col min="1539" max="1539" width="51.44140625" style="416" customWidth="1"/>
    <col min="1540" max="1540" width="23.44140625" style="416" customWidth="1"/>
    <col min="1541" max="1541" width="19.44140625" style="416" customWidth="1"/>
    <col min="1542" max="1542" width="20" style="416" customWidth="1"/>
    <col min="1543" max="1543" width="25.109375" style="416" customWidth="1"/>
    <col min="1544" max="1792" width="11.44140625" style="416"/>
    <col min="1793" max="1793" width="20.33203125" style="416" customWidth="1"/>
    <col min="1794" max="1794" width="7.33203125" style="416" customWidth="1"/>
    <col min="1795" max="1795" width="51.44140625" style="416" customWidth="1"/>
    <col min="1796" max="1796" width="23.44140625" style="416" customWidth="1"/>
    <col min="1797" max="1797" width="19.44140625" style="416" customWidth="1"/>
    <col min="1798" max="1798" width="20" style="416" customWidth="1"/>
    <col min="1799" max="1799" width="25.109375" style="416" customWidth="1"/>
    <col min="1800" max="2048" width="11.44140625" style="416"/>
    <col min="2049" max="2049" width="20.33203125" style="416" customWidth="1"/>
    <col min="2050" max="2050" width="7.33203125" style="416" customWidth="1"/>
    <col min="2051" max="2051" width="51.44140625" style="416" customWidth="1"/>
    <col min="2052" max="2052" width="23.44140625" style="416" customWidth="1"/>
    <col min="2053" max="2053" width="19.44140625" style="416" customWidth="1"/>
    <col min="2054" max="2054" width="20" style="416" customWidth="1"/>
    <col min="2055" max="2055" width="25.109375" style="416" customWidth="1"/>
    <col min="2056" max="2304" width="11.44140625" style="416"/>
    <col min="2305" max="2305" width="20.33203125" style="416" customWidth="1"/>
    <col min="2306" max="2306" width="7.33203125" style="416" customWidth="1"/>
    <col min="2307" max="2307" width="51.44140625" style="416" customWidth="1"/>
    <col min="2308" max="2308" width="23.44140625" style="416" customWidth="1"/>
    <col min="2309" max="2309" width="19.44140625" style="416" customWidth="1"/>
    <col min="2310" max="2310" width="20" style="416" customWidth="1"/>
    <col min="2311" max="2311" width="25.109375" style="416" customWidth="1"/>
    <col min="2312" max="2560" width="11.44140625" style="416"/>
    <col min="2561" max="2561" width="20.33203125" style="416" customWidth="1"/>
    <col min="2562" max="2562" width="7.33203125" style="416" customWidth="1"/>
    <col min="2563" max="2563" width="51.44140625" style="416" customWidth="1"/>
    <col min="2564" max="2564" width="23.44140625" style="416" customWidth="1"/>
    <col min="2565" max="2565" width="19.44140625" style="416" customWidth="1"/>
    <col min="2566" max="2566" width="20" style="416" customWidth="1"/>
    <col min="2567" max="2567" width="25.109375" style="416" customWidth="1"/>
    <col min="2568" max="2816" width="11.44140625" style="416"/>
    <col min="2817" max="2817" width="20.33203125" style="416" customWidth="1"/>
    <col min="2818" max="2818" width="7.33203125" style="416" customWidth="1"/>
    <col min="2819" max="2819" width="51.44140625" style="416" customWidth="1"/>
    <col min="2820" max="2820" width="23.44140625" style="416" customWidth="1"/>
    <col min="2821" max="2821" width="19.44140625" style="416" customWidth="1"/>
    <col min="2822" max="2822" width="20" style="416" customWidth="1"/>
    <col min="2823" max="2823" width="25.109375" style="416" customWidth="1"/>
    <col min="2824" max="3072" width="11.44140625" style="416"/>
    <col min="3073" max="3073" width="20.33203125" style="416" customWidth="1"/>
    <col min="3074" max="3074" width="7.33203125" style="416" customWidth="1"/>
    <col min="3075" max="3075" width="51.44140625" style="416" customWidth="1"/>
    <col min="3076" max="3076" width="23.44140625" style="416" customWidth="1"/>
    <col min="3077" max="3077" width="19.44140625" style="416" customWidth="1"/>
    <col min="3078" max="3078" width="20" style="416" customWidth="1"/>
    <col min="3079" max="3079" width="25.109375" style="416" customWidth="1"/>
    <col min="3080" max="3328" width="11.44140625" style="416"/>
    <col min="3329" max="3329" width="20.33203125" style="416" customWidth="1"/>
    <col min="3330" max="3330" width="7.33203125" style="416" customWidth="1"/>
    <col min="3331" max="3331" width="51.44140625" style="416" customWidth="1"/>
    <col min="3332" max="3332" width="23.44140625" style="416" customWidth="1"/>
    <col min="3333" max="3333" width="19.44140625" style="416" customWidth="1"/>
    <col min="3334" max="3334" width="20" style="416" customWidth="1"/>
    <col min="3335" max="3335" width="25.109375" style="416" customWidth="1"/>
    <col min="3336" max="3584" width="11.44140625" style="416"/>
    <col min="3585" max="3585" width="20.33203125" style="416" customWidth="1"/>
    <col min="3586" max="3586" width="7.33203125" style="416" customWidth="1"/>
    <col min="3587" max="3587" width="51.44140625" style="416" customWidth="1"/>
    <col min="3588" max="3588" width="23.44140625" style="416" customWidth="1"/>
    <col min="3589" max="3589" width="19.44140625" style="416" customWidth="1"/>
    <col min="3590" max="3590" width="20" style="416" customWidth="1"/>
    <col min="3591" max="3591" width="25.109375" style="416" customWidth="1"/>
    <col min="3592" max="3840" width="11.44140625" style="416"/>
    <col min="3841" max="3841" width="20.33203125" style="416" customWidth="1"/>
    <col min="3842" max="3842" width="7.33203125" style="416" customWidth="1"/>
    <col min="3843" max="3843" width="51.44140625" style="416" customWidth="1"/>
    <col min="3844" max="3844" width="23.44140625" style="416" customWidth="1"/>
    <col min="3845" max="3845" width="19.44140625" style="416" customWidth="1"/>
    <col min="3846" max="3846" width="20" style="416" customWidth="1"/>
    <col min="3847" max="3847" width="25.109375" style="416" customWidth="1"/>
    <col min="3848" max="4096" width="11.44140625" style="416"/>
    <col min="4097" max="4097" width="20.33203125" style="416" customWidth="1"/>
    <col min="4098" max="4098" width="7.33203125" style="416" customWidth="1"/>
    <col min="4099" max="4099" width="51.44140625" style="416" customWidth="1"/>
    <col min="4100" max="4100" width="23.44140625" style="416" customWidth="1"/>
    <col min="4101" max="4101" width="19.44140625" style="416" customWidth="1"/>
    <col min="4102" max="4102" width="20" style="416" customWidth="1"/>
    <col min="4103" max="4103" width="25.109375" style="416" customWidth="1"/>
    <col min="4104" max="4352" width="11.44140625" style="416"/>
    <col min="4353" max="4353" width="20.33203125" style="416" customWidth="1"/>
    <col min="4354" max="4354" width="7.33203125" style="416" customWidth="1"/>
    <col min="4355" max="4355" width="51.44140625" style="416" customWidth="1"/>
    <col min="4356" max="4356" width="23.44140625" style="416" customWidth="1"/>
    <col min="4357" max="4357" width="19.44140625" style="416" customWidth="1"/>
    <col min="4358" max="4358" width="20" style="416" customWidth="1"/>
    <col min="4359" max="4359" width="25.109375" style="416" customWidth="1"/>
    <col min="4360" max="4608" width="11.44140625" style="416"/>
    <col min="4609" max="4609" width="20.33203125" style="416" customWidth="1"/>
    <col min="4610" max="4610" width="7.33203125" style="416" customWidth="1"/>
    <col min="4611" max="4611" width="51.44140625" style="416" customWidth="1"/>
    <col min="4612" max="4612" width="23.44140625" style="416" customWidth="1"/>
    <col min="4613" max="4613" width="19.44140625" style="416" customWidth="1"/>
    <col min="4614" max="4614" width="20" style="416" customWidth="1"/>
    <col min="4615" max="4615" width="25.109375" style="416" customWidth="1"/>
    <col min="4616" max="4864" width="11.44140625" style="416"/>
    <col min="4865" max="4865" width="20.33203125" style="416" customWidth="1"/>
    <col min="4866" max="4866" width="7.33203125" style="416" customWidth="1"/>
    <col min="4867" max="4867" width="51.44140625" style="416" customWidth="1"/>
    <col min="4868" max="4868" width="23.44140625" style="416" customWidth="1"/>
    <col min="4869" max="4869" width="19.44140625" style="416" customWidth="1"/>
    <col min="4870" max="4870" width="20" style="416" customWidth="1"/>
    <col min="4871" max="4871" width="25.109375" style="416" customWidth="1"/>
    <col min="4872" max="5120" width="11.44140625" style="416"/>
    <col min="5121" max="5121" width="20.33203125" style="416" customWidth="1"/>
    <col min="5122" max="5122" width="7.33203125" style="416" customWidth="1"/>
    <col min="5123" max="5123" width="51.44140625" style="416" customWidth="1"/>
    <col min="5124" max="5124" width="23.44140625" style="416" customWidth="1"/>
    <col min="5125" max="5125" width="19.44140625" style="416" customWidth="1"/>
    <col min="5126" max="5126" width="20" style="416" customWidth="1"/>
    <col min="5127" max="5127" width="25.109375" style="416" customWidth="1"/>
    <col min="5128" max="5376" width="11.44140625" style="416"/>
    <col min="5377" max="5377" width="20.33203125" style="416" customWidth="1"/>
    <col min="5378" max="5378" width="7.33203125" style="416" customWidth="1"/>
    <col min="5379" max="5379" width="51.44140625" style="416" customWidth="1"/>
    <col min="5380" max="5380" width="23.44140625" style="416" customWidth="1"/>
    <col min="5381" max="5381" width="19.44140625" style="416" customWidth="1"/>
    <col min="5382" max="5382" width="20" style="416" customWidth="1"/>
    <col min="5383" max="5383" width="25.109375" style="416" customWidth="1"/>
    <col min="5384" max="5632" width="11.44140625" style="416"/>
    <col min="5633" max="5633" width="20.33203125" style="416" customWidth="1"/>
    <col min="5634" max="5634" width="7.33203125" style="416" customWidth="1"/>
    <col min="5635" max="5635" width="51.44140625" style="416" customWidth="1"/>
    <col min="5636" max="5636" width="23.44140625" style="416" customWidth="1"/>
    <col min="5637" max="5637" width="19.44140625" style="416" customWidth="1"/>
    <col min="5638" max="5638" width="20" style="416" customWidth="1"/>
    <col min="5639" max="5639" width="25.109375" style="416" customWidth="1"/>
    <col min="5640" max="5888" width="11.44140625" style="416"/>
    <col min="5889" max="5889" width="20.33203125" style="416" customWidth="1"/>
    <col min="5890" max="5890" width="7.33203125" style="416" customWidth="1"/>
    <col min="5891" max="5891" width="51.44140625" style="416" customWidth="1"/>
    <col min="5892" max="5892" width="23.44140625" style="416" customWidth="1"/>
    <col min="5893" max="5893" width="19.44140625" style="416" customWidth="1"/>
    <col min="5894" max="5894" width="20" style="416" customWidth="1"/>
    <col min="5895" max="5895" width="25.109375" style="416" customWidth="1"/>
    <col min="5896" max="6144" width="11.44140625" style="416"/>
    <col min="6145" max="6145" width="20.33203125" style="416" customWidth="1"/>
    <col min="6146" max="6146" width="7.33203125" style="416" customWidth="1"/>
    <col min="6147" max="6147" width="51.44140625" style="416" customWidth="1"/>
    <col min="6148" max="6148" width="23.44140625" style="416" customWidth="1"/>
    <col min="6149" max="6149" width="19.44140625" style="416" customWidth="1"/>
    <col min="6150" max="6150" width="20" style="416" customWidth="1"/>
    <col min="6151" max="6151" width="25.109375" style="416" customWidth="1"/>
    <col min="6152" max="6400" width="11.44140625" style="416"/>
    <col min="6401" max="6401" width="20.33203125" style="416" customWidth="1"/>
    <col min="6402" max="6402" width="7.33203125" style="416" customWidth="1"/>
    <col min="6403" max="6403" width="51.44140625" style="416" customWidth="1"/>
    <col min="6404" max="6404" width="23.44140625" style="416" customWidth="1"/>
    <col min="6405" max="6405" width="19.44140625" style="416" customWidth="1"/>
    <col min="6406" max="6406" width="20" style="416" customWidth="1"/>
    <col min="6407" max="6407" width="25.109375" style="416" customWidth="1"/>
    <col min="6408" max="6656" width="11.44140625" style="416"/>
    <col min="6657" max="6657" width="20.33203125" style="416" customWidth="1"/>
    <col min="6658" max="6658" width="7.33203125" style="416" customWidth="1"/>
    <col min="6659" max="6659" width="51.44140625" style="416" customWidth="1"/>
    <col min="6660" max="6660" width="23.44140625" style="416" customWidth="1"/>
    <col min="6661" max="6661" width="19.44140625" style="416" customWidth="1"/>
    <col min="6662" max="6662" width="20" style="416" customWidth="1"/>
    <col min="6663" max="6663" width="25.109375" style="416" customWidth="1"/>
    <col min="6664" max="6912" width="11.44140625" style="416"/>
    <col min="6913" max="6913" width="20.33203125" style="416" customWidth="1"/>
    <col min="6914" max="6914" width="7.33203125" style="416" customWidth="1"/>
    <col min="6915" max="6915" width="51.44140625" style="416" customWidth="1"/>
    <col min="6916" max="6916" width="23.44140625" style="416" customWidth="1"/>
    <col min="6917" max="6917" width="19.44140625" style="416" customWidth="1"/>
    <col min="6918" max="6918" width="20" style="416" customWidth="1"/>
    <col min="6919" max="6919" width="25.109375" style="416" customWidth="1"/>
    <col min="6920" max="7168" width="11.44140625" style="416"/>
    <col min="7169" max="7169" width="20.33203125" style="416" customWidth="1"/>
    <col min="7170" max="7170" width="7.33203125" style="416" customWidth="1"/>
    <col min="7171" max="7171" width="51.44140625" style="416" customWidth="1"/>
    <col min="7172" max="7172" width="23.44140625" style="416" customWidth="1"/>
    <col min="7173" max="7173" width="19.44140625" style="416" customWidth="1"/>
    <col min="7174" max="7174" width="20" style="416" customWidth="1"/>
    <col min="7175" max="7175" width="25.109375" style="416" customWidth="1"/>
    <col min="7176" max="7424" width="11.44140625" style="416"/>
    <col min="7425" max="7425" width="20.33203125" style="416" customWidth="1"/>
    <col min="7426" max="7426" width="7.33203125" style="416" customWidth="1"/>
    <col min="7427" max="7427" width="51.44140625" style="416" customWidth="1"/>
    <col min="7428" max="7428" width="23.44140625" style="416" customWidth="1"/>
    <col min="7429" max="7429" width="19.44140625" style="416" customWidth="1"/>
    <col min="7430" max="7430" width="20" style="416" customWidth="1"/>
    <col min="7431" max="7431" width="25.109375" style="416" customWidth="1"/>
    <col min="7432" max="7680" width="11.44140625" style="416"/>
    <col min="7681" max="7681" width="20.33203125" style="416" customWidth="1"/>
    <col min="7682" max="7682" width="7.33203125" style="416" customWidth="1"/>
    <col min="7683" max="7683" width="51.44140625" style="416" customWidth="1"/>
    <col min="7684" max="7684" width="23.44140625" style="416" customWidth="1"/>
    <col min="7685" max="7685" width="19.44140625" style="416" customWidth="1"/>
    <col min="7686" max="7686" width="20" style="416" customWidth="1"/>
    <col min="7687" max="7687" width="25.109375" style="416" customWidth="1"/>
    <col min="7688" max="7936" width="11.44140625" style="416"/>
    <col min="7937" max="7937" width="20.33203125" style="416" customWidth="1"/>
    <col min="7938" max="7938" width="7.33203125" style="416" customWidth="1"/>
    <col min="7939" max="7939" width="51.44140625" style="416" customWidth="1"/>
    <col min="7940" max="7940" width="23.44140625" style="416" customWidth="1"/>
    <col min="7941" max="7941" width="19.44140625" style="416" customWidth="1"/>
    <col min="7942" max="7942" width="20" style="416" customWidth="1"/>
    <col min="7943" max="7943" width="25.109375" style="416" customWidth="1"/>
    <col min="7944" max="8192" width="11.44140625" style="416"/>
    <col min="8193" max="8193" width="20.33203125" style="416" customWidth="1"/>
    <col min="8194" max="8194" width="7.33203125" style="416" customWidth="1"/>
    <col min="8195" max="8195" width="51.44140625" style="416" customWidth="1"/>
    <col min="8196" max="8196" width="23.44140625" style="416" customWidth="1"/>
    <col min="8197" max="8197" width="19.44140625" style="416" customWidth="1"/>
    <col min="8198" max="8198" width="20" style="416" customWidth="1"/>
    <col min="8199" max="8199" width="25.109375" style="416" customWidth="1"/>
    <col min="8200" max="8448" width="11.44140625" style="416"/>
    <col min="8449" max="8449" width="20.33203125" style="416" customWidth="1"/>
    <col min="8450" max="8450" width="7.33203125" style="416" customWidth="1"/>
    <col min="8451" max="8451" width="51.44140625" style="416" customWidth="1"/>
    <col min="8452" max="8452" width="23.44140625" style="416" customWidth="1"/>
    <col min="8453" max="8453" width="19.44140625" style="416" customWidth="1"/>
    <col min="8454" max="8454" width="20" style="416" customWidth="1"/>
    <col min="8455" max="8455" width="25.109375" style="416" customWidth="1"/>
    <col min="8456" max="8704" width="11.44140625" style="416"/>
    <col min="8705" max="8705" width="20.33203125" style="416" customWidth="1"/>
    <col min="8706" max="8706" width="7.33203125" style="416" customWidth="1"/>
    <col min="8707" max="8707" width="51.44140625" style="416" customWidth="1"/>
    <col min="8708" max="8708" width="23.44140625" style="416" customWidth="1"/>
    <col min="8709" max="8709" width="19.44140625" style="416" customWidth="1"/>
    <col min="8710" max="8710" width="20" style="416" customWidth="1"/>
    <col min="8711" max="8711" width="25.109375" style="416" customWidth="1"/>
    <col min="8712" max="8960" width="11.44140625" style="416"/>
    <col min="8961" max="8961" width="20.33203125" style="416" customWidth="1"/>
    <col min="8962" max="8962" width="7.33203125" style="416" customWidth="1"/>
    <col min="8963" max="8963" width="51.44140625" style="416" customWidth="1"/>
    <col min="8964" max="8964" width="23.44140625" style="416" customWidth="1"/>
    <col min="8965" max="8965" width="19.44140625" style="416" customWidth="1"/>
    <col min="8966" max="8966" width="20" style="416" customWidth="1"/>
    <col min="8967" max="8967" width="25.109375" style="416" customWidth="1"/>
    <col min="8968" max="9216" width="11.44140625" style="416"/>
    <col min="9217" max="9217" width="20.33203125" style="416" customWidth="1"/>
    <col min="9218" max="9218" width="7.33203125" style="416" customWidth="1"/>
    <col min="9219" max="9219" width="51.44140625" style="416" customWidth="1"/>
    <col min="9220" max="9220" width="23.44140625" style="416" customWidth="1"/>
    <col min="9221" max="9221" width="19.44140625" style="416" customWidth="1"/>
    <col min="9222" max="9222" width="20" style="416" customWidth="1"/>
    <col min="9223" max="9223" width="25.109375" style="416" customWidth="1"/>
    <col min="9224" max="9472" width="11.44140625" style="416"/>
    <col min="9473" max="9473" width="20.33203125" style="416" customWidth="1"/>
    <col min="9474" max="9474" width="7.33203125" style="416" customWidth="1"/>
    <col min="9475" max="9475" width="51.44140625" style="416" customWidth="1"/>
    <col min="9476" max="9476" width="23.44140625" style="416" customWidth="1"/>
    <col min="9477" max="9477" width="19.44140625" style="416" customWidth="1"/>
    <col min="9478" max="9478" width="20" style="416" customWidth="1"/>
    <col min="9479" max="9479" width="25.109375" style="416" customWidth="1"/>
    <col min="9480" max="9728" width="11.44140625" style="416"/>
    <col min="9729" max="9729" width="20.33203125" style="416" customWidth="1"/>
    <col min="9730" max="9730" width="7.33203125" style="416" customWidth="1"/>
    <col min="9731" max="9731" width="51.44140625" style="416" customWidth="1"/>
    <col min="9732" max="9732" width="23.44140625" style="416" customWidth="1"/>
    <col min="9733" max="9733" width="19.44140625" style="416" customWidth="1"/>
    <col min="9734" max="9734" width="20" style="416" customWidth="1"/>
    <col min="9735" max="9735" width="25.109375" style="416" customWidth="1"/>
    <col min="9736" max="9984" width="11.44140625" style="416"/>
    <col min="9985" max="9985" width="20.33203125" style="416" customWidth="1"/>
    <col min="9986" max="9986" width="7.33203125" style="416" customWidth="1"/>
    <col min="9987" max="9987" width="51.44140625" style="416" customWidth="1"/>
    <col min="9988" max="9988" width="23.44140625" style="416" customWidth="1"/>
    <col min="9989" max="9989" width="19.44140625" style="416" customWidth="1"/>
    <col min="9990" max="9990" width="20" style="416" customWidth="1"/>
    <col min="9991" max="9991" width="25.109375" style="416" customWidth="1"/>
    <col min="9992" max="10240" width="11.44140625" style="416"/>
    <col min="10241" max="10241" width="20.33203125" style="416" customWidth="1"/>
    <col min="10242" max="10242" width="7.33203125" style="416" customWidth="1"/>
    <col min="10243" max="10243" width="51.44140625" style="416" customWidth="1"/>
    <col min="10244" max="10244" width="23.44140625" style="416" customWidth="1"/>
    <col min="10245" max="10245" width="19.44140625" style="416" customWidth="1"/>
    <col min="10246" max="10246" width="20" style="416" customWidth="1"/>
    <col min="10247" max="10247" width="25.109375" style="416" customWidth="1"/>
    <col min="10248" max="10496" width="11.44140625" style="416"/>
    <col min="10497" max="10497" width="20.33203125" style="416" customWidth="1"/>
    <col min="10498" max="10498" width="7.33203125" style="416" customWidth="1"/>
    <col min="10499" max="10499" width="51.44140625" style="416" customWidth="1"/>
    <col min="10500" max="10500" width="23.44140625" style="416" customWidth="1"/>
    <col min="10501" max="10501" width="19.44140625" style="416" customWidth="1"/>
    <col min="10502" max="10502" width="20" style="416" customWidth="1"/>
    <col min="10503" max="10503" width="25.109375" style="416" customWidth="1"/>
    <col min="10504" max="10752" width="11.44140625" style="416"/>
    <col min="10753" max="10753" width="20.33203125" style="416" customWidth="1"/>
    <col min="10754" max="10754" width="7.33203125" style="416" customWidth="1"/>
    <col min="10755" max="10755" width="51.44140625" style="416" customWidth="1"/>
    <col min="10756" max="10756" width="23.44140625" style="416" customWidth="1"/>
    <col min="10757" max="10757" width="19.44140625" style="416" customWidth="1"/>
    <col min="10758" max="10758" width="20" style="416" customWidth="1"/>
    <col min="10759" max="10759" width="25.109375" style="416" customWidth="1"/>
    <col min="10760" max="11008" width="11.44140625" style="416"/>
    <col min="11009" max="11009" width="20.33203125" style="416" customWidth="1"/>
    <col min="11010" max="11010" width="7.33203125" style="416" customWidth="1"/>
    <col min="11011" max="11011" width="51.44140625" style="416" customWidth="1"/>
    <col min="11012" max="11012" width="23.44140625" style="416" customWidth="1"/>
    <col min="11013" max="11013" width="19.44140625" style="416" customWidth="1"/>
    <col min="11014" max="11014" width="20" style="416" customWidth="1"/>
    <col min="11015" max="11015" width="25.109375" style="416" customWidth="1"/>
    <col min="11016" max="11264" width="11.44140625" style="416"/>
    <col min="11265" max="11265" width="20.33203125" style="416" customWidth="1"/>
    <col min="11266" max="11266" width="7.33203125" style="416" customWidth="1"/>
    <col min="11267" max="11267" width="51.44140625" style="416" customWidth="1"/>
    <col min="11268" max="11268" width="23.44140625" style="416" customWidth="1"/>
    <col min="11269" max="11269" width="19.44140625" style="416" customWidth="1"/>
    <col min="11270" max="11270" width="20" style="416" customWidth="1"/>
    <col min="11271" max="11271" width="25.109375" style="416" customWidth="1"/>
    <col min="11272" max="11520" width="11.44140625" style="416"/>
    <col min="11521" max="11521" width="20.33203125" style="416" customWidth="1"/>
    <col min="11522" max="11522" width="7.33203125" style="416" customWidth="1"/>
    <col min="11523" max="11523" width="51.44140625" style="416" customWidth="1"/>
    <col min="11524" max="11524" width="23.44140625" style="416" customWidth="1"/>
    <col min="11525" max="11525" width="19.44140625" style="416" customWidth="1"/>
    <col min="11526" max="11526" width="20" style="416" customWidth="1"/>
    <col min="11527" max="11527" width="25.109375" style="416" customWidth="1"/>
    <col min="11528" max="11776" width="11.44140625" style="416"/>
    <col min="11777" max="11777" width="20.33203125" style="416" customWidth="1"/>
    <col min="11778" max="11778" width="7.33203125" style="416" customWidth="1"/>
    <col min="11779" max="11779" width="51.44140625" style="416" customWidth="1"/>
    <col min="11780" max="11780" width="23.44140625" style="416" customWidth="1"/>
    <col min="11781" max="11781" width="19.44140625" style="416" customWidth="1"/>
    <col min="11782" max="11782" width="20" style="416" customWidth="1"/>
    <col min="11783" max="11783" width="25.109375" style="416" customWidth="1"/>
    <col min="11784" max="12032" width="11.44140625" style="416"/>
    <col min="12033" max="12033" width="20.33203125" style="416" customWidth="1"/>
    <col min="12034" max="12034" width="7.33203125" style="416" customWidth="1"/>
    <col min="12035" max="12035" width="51.44140625" style="416" customWidth="1"/>
    <col min="12036" max="12036" width="23.44140625" style="416" customWidth="1"/>
    <col min="12037" max="12037" width="19.44140625" style="416" customWidth="1"/>
    <col min="12038" max="12038" width="20" style="416" customWidth="1"/>
    <col min="12039" max="12039" width="25.109375" style="416" customWidth="1"/>
    <col min="12040" max="12288" width="11.44140625" style="416"/>
    <col min="12289" max="12289" width="20.33203125" style="416" customWidth="1"/>
    <col min="12290" max="12290" width="7.33203125" style="416" customWidth="1"/>
    <col min="12291" max="12291" width="51.44140625" style="416" customWidth="1"/>
    <col min="12292" max="12292" width="23.44140625" style="416" customWidth="1"/>
    <col min="12293" max="12293" width="19.44140625" style="416" customWidth="1"/>
    <col min="12294" max="12294" width="20" style="416" customWidth="1"/>
    <col min="12295" max="12295" width="25.109375" style="416" customWidth="1"/>
    <col min="12296" max="12544" width="11.44140625" style="416"/>
    <col min="12545" max="12545" width="20.33203125" style="416" customWidth="1"/>
    <col min="12546" max="12546" width="7.33203125" style="416" customWidth="1"/>
    <col min="12547" max="12547" width="51.44140625" style="416" customWidth="1"/>
    <col min="12548" max="12548" width="23.44140625" style="416" customWidth="1"/>
    <col min="12549" max="12549" width="19.44140625" style="416" customWidth="1"/>
    <col min="12550" max="12550" width="20" style="416" customWidth="1"/>
    <col min="12551" max="12551" width="25.109375" style="416" customWidth="1"/>
    <col min="12552" max="12800" width="11.44140625" style="416"/>
    <col min="12801" max="12801" width="20.33203125" style="416" customWidth="1"/>
    <col min="12802" max="12802" width="7.33203125" style="416" customWidth="1"/>
    <col min="12803" max="12803" width="51.44140625" style="416" customWidth="1"/>
    <col min="12804" max="12804" width="23.44140625" style="416" customWidth="1"/>
    <col min="12805" max="12805" width="19.44140625" style="416" customWidth="1"/>
    <col min="12806" max="12806" width="20" style="416" customWidth="1"/>
    <col min="12807" max="12807" width="25.109375" style="416" customWidth="1"/>
    <col min="12808" max="13056" width="11.44140625" style="416"/>
    <col min="13057" max="13057" width="20.33203125" style="416" customWidth="1"/>
    <col min="13058" max="13058" width="7.33203125" style="416" customWidth="1"/>
    <col min="13059" max="13059" width="51.44140625" style="416" customWidth="1"/>
    <col min="13060" max="13060" width="23.44140625" style="416" customWidth="1"/>
    <col min="13061" max="13061" width="19.44140625" style="416" customWidth="1"/>
    <col min="13062" max="13062" width="20" style="416" customWidth="1"/>
    <col min="13063" max="13063" width="25.109375" style="416" customWidth="1"/>
    <col min="13064" max="13312" width="11.44140625" style="416"/>
    <col min="13313" max="13313" width="20.33203125" style="416" customWidth="1"/>
    <col min="13314" max="13314" width="7.33203125" style="416" customWidth="1"/>
    <col min="13315" max="13315" width="51.44140625" style="416" customWidth="1"/>
    <col min="13316" max="13316" width="23.44140625" style="416" customWidth="1"/>
    <col min="13317" max="13317" width="19.44140625" style="416" customWidth="1"/>
    <col min="13318" max="13318" width="20" style="416" customWidth="1"/>
    <col min="13319" max="13319" width="25.109375" style="416" customWidth="1"/>
    <col min="13320" max="13568" width="11.44140625" style="416"/>
    <col min="13569" max="13569" width="20.33203125" style="416" customWidth="1"/>
    <col min="13570" max="13570" width="7.33203125" style="416" customWidth="1"/>
    <col min="13571" max="13571" width="51.44140625" style="416" customWidth="1"/>
    <col min="13572" max="13572" width="23.44140625" style="416" customWidth="1"/>
    <col min="13573" max="13573" width="19.44140625" style="416" customWidth="1"/>
    <col min="13574" max="13574" width="20" style="416" customWidth="1"/>
    <col min="13575" max="13575" width="25.109375" style="416" customWidth="1"/>
    <col min="13576" max="13824" width="11.44140625" style="416"/>
    <col min="13825" max="13825" width="20.33203125" style="416" customWidth="1"/>
    <col min="13826" max="13826" width="7.33203125" style="416" customWidth="1"/>
    <col min="13827" max="13827" width="51.44140625" style="416" customWidth="1"/>
    <col min="13828" max="13828" width="23.44140625" style="416" customWidth="1"/>
    <col min="13829" max="13829" width="19.44140625" style="416" customWidth="1"/>
    <col min="13830" max="13830" width="20" style="416" customWidth="1"/>
    <col min="13831" max="13831" width="25.109375" style="416" customWidth="1"/>
    <col min="13832" max="14080" width="11.44140625" style="416"/>
    <col min="14081" max="14081" width="20.33203125" style="416" customWidth="1"/>
    <col min="14082" max="14082" width="7.33203125" style="416" customWidth="1"/>
    <col min="14083" max="14083" width="51.44140625" style="416" customWidth="1"/>
    <col min="14084" max="14084" width="23.44140625" style="416" customWidth="1"/>
    <col min="14085" max="14085" width="19.44140625" style="416" customWidth="1"/>
    <col min="14086" max="14086" width="20" style="416" customWidth="1"/>
    <col min="14087" max="14087" width="25.109375" style="416" customWidth="1"/>
    <col min="14088" max="14336" width="11.44140625" style="416"/>
    <col min="14337" max="14337" width="20.33203125" style="416" customWidth="1"/>
    <col min="14338" max="14338" width="7.33203125" style="416" customWidth="1"/>
    <col min="14339" max="14339" width="51.44140625" style="416" customWidth="1"/>
    <col min="14340" max="14340" width="23.44140625" style="416" customWidth="1"/>
    <col min="14341" max="14341" width="19.44140625" style="416" customWidth="1"/>
    <col min="14342" max="14342" width="20" style="416" customWidth="1"/>
    <col min="14343" max="14343" width="25.109375" style="416" customWidth="1"/>
    <col min="14344" max="14592" width="11.44140625" style="416"/>
    <col min="14593" max="14593" width="20.33203125" style="416" customWidth="1"/>
    <col min="14594" max="14594" width="7.33203125" style="416" customWidth="1"/>
    <col min="14595" max="14595" width="51.44140625" style="416" customWidth="1"/>
    <col min="14596" max="14596" width="23.44140625" style="416" customWidth="1"/>
    <col min="14597" max="14597" width="19.44140625" style="416" customWidth="1"/>
    <col min="14598" max="14598" width="20" style="416" customWidth="1"/>
    <col min="14599" max="14599" width="25.109375" style="416" customWidth="1"/>
    <col min="14600" max="14848" width="11.44140625" style="416"/>
    <col min="14849" max="14849" width="20.33203125" style="416" customWidth="1"/>
    <col min="14850" max="14850" width="7.33203125" style="416" customWidth="1"/>
    <col min="14851" max="14851" width="51.44140625" style="416" customWidth="1"/>
    <col min="14852" max="14852" width="23.44140625" style="416" customWidth="1"/>
    <col min="14853" max="14853" width="19.44140625" style="416" customWidth="1"/>
    <col min="14854" max="14854" width="20" style="416" customWidth="1"/>
    <col min="14855" max="14855" width="25.109375" style="416" customWidth="1"/>
    <col min="14856" max="15104" width="11.44140625" style="416"/>
    <col min="15105" max="15105" width="20.33203125" style="416" customWidth="1"/>
    <col min="15106" max="15106" width="7.33203125" style="416" customWidth="1"/>
    <col min="15107" max="15107" width="51.44140625" style="416" customWidth="1"/>
    <col min="15108" max="15108" width="23.44140625" style="416" customWidth="1"/>
    <col min="15109" max="15109" width="19.44140625" style="416" customWidth="1"/>
    <col min="15110" max="15110" width="20" style="416" customWidth="1"/>
    <col min="15111" max="15111" width="25.109375" style="416" customWidth="1"/>
    <col min="15112" max="15360" width="11.44140625" style="416"/>
    <col min="15361" max="15361" width="20.33203125" style="416" customWidth="1"/>
    <col min="15362" max="15362" width="7.33203125" style="416" customWidth="1"/>
    <col min="15363" max="15363" width="51.44140625" style="416" customWidth="1"/>
    <col min="15364" max="15364" width="23.44140625" style="416" customWidth="1"/>
    <col min="15365" max="15365" width="19.44140625" style="416" customWidth="1"/>
    <col min="15366" max="15366" width="20" style="416" customWidth="1"/>
    <col min="15367" max="15367" width="25.109375" style="416" customWidth="1"/>
    <col min="15368" max="15616" width="11.44140625" style="416"/>
    <col min="15617" max="15617" width="20.33203125" style="416" customWidth="1"/>
    <col min="15618" max="15618" width="7.33203125" style="416" customWidth="1"/>
    <col min="15619" max="15619" width="51.44140625" style="416" customWidth="1"/>
    <col min="15620" max="15620" width="23.44140625" style="416" customWidth="1"/>
    <col min="15621" max="15621" width="19.44140625" style="416" customWidth="1"/>
    <col min="15622" max="15622" width="20" style="416" customWidth="1"/>
    <col min="15623" max="15623" width="25.109375" style="416" customWidth="1"/>
    <col min="15624" max="15872" width="11.44140625" style="416"/>
    <col min="15873" max="15873" width="20.33203125" style="416" customWidth="1"/>
    <col min="15874" max="15874" width="7.33203125" style="416" customWidth="1"/>
    <col min="15875" max="15875" width="51.44140625" style="416" customWidth="1"/>
    <col min="15876" max="15876" width="23.44140625" style="416" customWidth="1"/>
    <col min="15877" max="15877" width="19.44140625" style="416" customWidth="1"/>
    <col min="15878" max="15878" width="20" style="416" customWidth="1"/>
    <col min="15879" max="15879" width="25.109375" style="416" customWidth="1"/>
    <col min="15880" max="16128" width="11.44140625" style="416"/>
    <col min="16129" max="16129" width="20.33203125" style="416" customWidth="1"/>
    <col min="16130" max="16130" width="7.33203125" style="416" customWidth="1"/>
    <col min="16131" max="16131" width="51.44140625" style="416" customWidth="1"/>
    <col min="16132" max="16132" width="23.44140625" style="416" customWidth="1"/>
    <col min="16133" max="16133" width="19.44140625" style="416" customWidth="1"/>
    <col min="16134" max="16134" width="20" style="416" customWidth="1"/>
    <col min="16135" max="16135" width="25.109375" style="416" customWidth="1"/>
    <col min="16136" max="16384" width="11.44140625" style="416"/>
  </cols>
  <sheetData>
    <row r="1" spans="1:7" x14ac:dyDescent="0.3">
      <c r="A1" s="2147" t="s">
        <v>1</v>
      </c>
      <c r="B1" s="2148"/>
      <c r="C1" s="2148"/>
      <c r="D1" s="2148"/>
      <c r="E1" s="2148"/>
      <c r="F1" s="2148"/>
      <c r="G1" s="2149"/>
    </row>
    <row r="2" spans="1:7" x14ac:dyDescent="0.3">
      <c r="A2" s="2144" t="s">
        <v>2</v>
      </c>
      <c r="B2" s="2145"/>
      <c r="C2" s="2145"/>
      <c r="D2" s="2145"/>
      <c r="E2" s="2145"/>
      <c r="F2" s="2145"/>
      <c r="G2" s="2146"/>
    </row>
    <row r="3" spans="1:7" x14ac:dyDescent="0.3">
      <c r="A3" s="417"/>
      <c r="G3" s="420"/>
    </row>
    <row r="4" spans="1:7" ht="12.75" customHeight="1" x14ac:dyDescent="0.3">
      <c r="A4" s="421" t="s">
        <v>0</v>
      </c>
      <c r="G4" s="420"/>
    </row>
    <row r="5" spans="1:7" ht="34.5" hidden="1" customHeight="1" x14ac:dyDescent="0.3">
      <c r="A5" s="417"/>
      <c r="G5" s="422"/>
    </row>
    <row r="6" spans="1:7" x14ac:dyDescent="0.3">
      <c r="A6" s="417" t="s">
        <v>3</v>
      </c>
      <c r="C6" s="416" t="s">
        <v>4</v>
      </c>
      <c r="E6" s="419" t="s">
        <v>5</v>
      </c>
      <c r="F6" s="418" t="s">
        <v>229</v>
      </c>
      <c r="G6" s="420" t="s">
        <v>6</v>
      </c>
    </row>
    <row r="7" spans="1:7" ht="5.25" customHeight="1" thickBot="1" x14ac:dyDescent="0.35">
      <c r="A7" s="417"/>
      <c r="D7" s="416"/>
      <c r="E7" s="423"/>
      <c r="F7" s="416"/>
      <c r="G7" s="424"/>
    </row>
    <row r="8" spans="1:7" ht="57.75" customHeight="1" thickBot="1" x14ac:dyDescent="0.35">
      <c r="A8" s="425" t="s">
        <v>7</v>
      </c>
      <c r="B8" s="426"/>
      <c r="C8" s="426" t="s">
        <v>8</v>
      </c>
      <c r="D8" s="427" t="s">
        <v>9</v>
      </c>
      <c r="E8" s="428" t="s">
        <v>10</v>
      </c>
      <c r="F8" s="427" t="s">
        <v>11</v>
      </c>
      <c r="G8" s="429" t="s">
        <v>237</v>
      </c>
    </row>
    <row r="9" spans="1:7" ht="16.2" thickBot="1" x14ac:dyDescent="0.35">
      <c r="A9" s="430" t="s">
        <v>13</v>
      </c>
      <c r="B9" s="431"/>
      <c r="C9" s="432" t="s">
        <v>14</v>
      </c>
      <c r="D9" s="433">
        <f>+D10+D53+D78</f>
        <v>876485924.58999991</v>
      </c>
      <c r="E9" s="434">
        <f>+E10+E53+E78</f>
        <v>0</v>
      </c>
      <c r="F9" s="433">
        <f>+D9-E9</f>
        <v>876485924.58999991</v>
      </c>
      <c r="G9" s="435">
        <f>+G10+G53+G78</f>
        <v>876485924.58999991</v>
      </c>
    </row>
    <row r="10" spans="1:7" ht="15.6" x14ac:dyDescent="0.3">
      <c r="A10" s="436">
        <v>1</v>
      </c>
      <c r="B10" s="437"/>
      <c r="C10" s="437" t="s">
        <v>15</v>
      </c>
      <c r="D10" s="438">
        <f>+D11</f>
        <v>423405755.25999999</v>
      </c>
      <c r="E10" s="439">
        <f>+E11</f>
        <v>0</v>
      </c>
      <c r="F10" s="438">
        <f>+D10-E10</f>
        <v>423405755.25999999</v>
      </c>
      <c r="G10" s="440">
        <f>+G11</f>
        <v>423405755.25999999</v>
      </c>
    </row>
    <row r="11" spans="1:7" ht="15.6" x14ac:dyDescent="0.3">
      <c r="A11" s="441">
        <v>10</v>
      </c>
      <c r="B11" s="442"/>
      <c r="C11" s="442" t="s">
        <v>15</v>
      </c>
      <c r="D11" s="443">
        <f>+D12+D30+D33</f>
        <v>423405755.25999999</v>
      </c>
      <c r="E11" s="444">
        <f>+E12+E30+E33</f>
        <v>0</v>
      </c>
      <c r="F11" s="443">
        <f>+D11-E11</f>
        <v>423405755.25999999</v>
      </c>
      <c r="G11" s="445">
        <f>+G12+G30+G33</f>
        <v>423405755.25999999</v>
      </c>
    </row>
    <row r="12" spans="1:7" ht="18" customHeight="1" x14ac:dyDescent="0.3">
      <c r="A12" s="441">
        <v>101</v>
      </c>
      <c r="B12" s="442"/>
      <c r="C12" s="442" t="s">
        <v>16</v>
      </c>
      <c r="D12" s="443">
        <f>+D13+D17+D20+D27</f>
        <v>127151670</v>
      </c>
      <c r="E12" s="444">
        <f>+E13+E17+E20+E27</f>
        <v>0</v>
      </c>
      <c r="F12" s="443">
        <f>+D12-E12</f>
        <v>127151670</v>
      </c>
      <c r="G12" s="445">
        <f>+G13+G17+G20+G27</f>
        <v>127151670</v>
      </c>
    </row>
    <row r="13" spans="1:7" ht="15.6" x14ac:dyDescent="0.3">
      <c r="A13" s="441">
        <v>1011</v>
      </c>
      <c r="B13" s="442"/>
      <c r="C13" s="442" t="s">
        <v>17</v>
      </c>
      <c r="D13" s="443">
        <f>+D16+D14+D15</f>
        <v>117781094</v>
      </c>
      <c r="E13" s="444">
        <f>+E16+E15+E14</f>
        <v>0</v>
      </c>
      <c r="F13" s="443">
        <f>+D13-E13</f>
        <v>117781094</v>
      </c>
      <c r="G13" s="445">
        <f>+G16+G14+G15</f>
        <v>117781094</v>
      </c>
    </row>
    <row r="14" spans="1:7" ht="15.6" x14ac:dyDescent="0.3">
      <c r="A14" s="441">
        <v>10111</v>
      </c>
      <c r="B14" s="442">
        <v>20</v>
      </c>
      <c r="C14" s="442" t="s">
        <v>18</v>
      </c>
      <c r="D14" s="443">
        <v>117156959</v>
      </c>
      <c r="E14" s="446">
        <v>0</v>
      </c>
      <c r="F14" s="443">
        <f t="shared" ref="F14:F43" si="0">+D14-E14</f>
        <v>117156959</v>
      </c>
      <c r="G14" s="445">
        <v>117156959</v>
      </c>
    </row>
    <row r="15" spans="1:7" ht="15.6" x14ac:dyDescent="0.3">
      <c r="A15" s="441">
        <v>10112</v>
      </c>
      <c r="B15" s="442">
        <v>20</v>
      </c>
      <c r="C15" s="442" t="s">
        <v>19</v>
      </c>
      <c r="D15" s="443">
        <v>586450</v>
      </c>
      <c r="E15" s="446">
        <v>0</v>
      </c>
      <c r="F15" s="443">
        <f t="shared" si="0"/>
        <v>586450</v>
      </c>
      <c r="G15" s="445">
        <v>586450</v>
      </c>
    </row>
    <row r="16" spans="1:7" ht="15.6" x14ac:dyDescent="0.3">
      <c r="A16" s="441">
        <v>10114</v>
      </c>
      <c r="B16" s="442">
        <v>20</v>
      </c>
      <c r="C16" s="442" t="s">
        <v>20</v>
      </c>
      <c r="D16" s="443">
        <v>37685</v>
      </c>
      <c r="E16" s="446">
        <v>0</v>
      </c>
      <c r="F16" s="443">
        <f t="shared" si="0"/>
        <v>37685</v>
      </c>
      <c r="G16" s="445">
        <v>37685</v>
      </c>
    </row>
    <row r="17" spans="1:7" ht="15.6" x14ac:dyDescent="0.3">
      <c r="A17" s="441">
        <v>1014</v>
      </c>
      <c r="B17" s="442"/>
      <c r="C17" s="442" t="s">
        <v>21</v>
      </c>
      <c r="D17" s="443">
        <f>+D18+D19</f>
        <v>1141936</v>
      </c>
      <c r="E17" s="444">
        <f>+E18+E19</f>
        <v>0</v>
      </c>
      <c r="F17" s="443">
        <f>+D17-E17</f>
        <v>1141936</v>
      </c>
      <c r="G17" s="445">
        <f>+G18+G19</f>
        <v>1141936</v>
      </c>
    </row>
    <row r="18" spans="1:7" ht="15.6" x14ac:dyDescent="0.3">
      <c r="A18" s="441">
        <v>10141</v>
      </c>
      <c r="B18" s="442">
        <v>20</v>
      </c>
      <c r="C18" s="442" t="s">
        <v>22</v>
      </c>
      <c r="D18" s="443">
        <v>175655</v>
      </c>
      <c r="E18" s="446">
        <v>0</v>
      </c>
      <c r="F18" s="443">
        <f t="shared" si="0"/>
        <v>175655</v>
      </c>
      <c r="G18" s="445">
        <v>175655</v>
      </c>
    </row>
    <row r="19" spans="1:7" ht="15.6" x14ac:dyDescent="0.3">
      <c r="A19" s="441">
        <v>10142</v>
      </c>
      <c r="B19" s="442">
        <v>20</v>
      </c>
      <c r="C19" s="442" t="s">
        <v>23</v>
      </c>
      <c r="D19" s="443">
        <v>966281</v>
      </c>
      <c r="E19" s="446">
        <v>0</v>
      </c>
      <c r="F19" s="443">
        <f t="shared" si="0"/>
        <v>966281</v>
      </c>
      <c r="G19" s="445">
        <v>966281</v>
      </c>
    </row>
    <row r="20" spans="1:7" ht="14.25" customHeight="1" x14ac:dyDescent="0.3">
      <c r="A20" s="441">
        <v>1015</v>
      </c>
      <c r="B20" s="442"/>
      <c r="C20" s="442" t="s">
        <v>24</v>
      </c>
      <c r="D20" s="443">
        <f>+D21+D22+D23+D24+D25+D26</f>
        <v>8049620</v>
      </c>
      <c r="E20" s="443">
        <f>+E21+E22+E23+E24+E25+E26</f>
        <v>0</v>
      </c>
      <c r="F20" s="443">
        <f>+D20-E20</f>
        <v>8049620</v>
      </c>
      <c r="G20" s="445">
        <f>+G21+G22+G23+G24+G25+G26</f>
        <v>8049620</v>
      </c>
    </row>
    <row r="21" spans="1:7" ht="15.6" x14ac:dyDescent="0.3">
      <c r="A21" s="441">
        <v>10152</v>
      </c>
      <c r="B21" s="442">
        <v>20</v>
      </c>
      <c r="C21" s="442" t="s">
        <v>25</v>
      </c>
      <c r="D21" s="443">
        <v>84593</v>
      </c>
      <c r="E21" s="446">
        <v>0</v>
      </c>
      <c r="F21" s="443">
        <f t="shared" si="0"/>
        <v>84593</v>
      </c>
      <c r="G21" s="445">
        <v>84593</v>
      </c>
    </row>
    <row r="22" spans="1:7" ht="15.6" x14ac:dyDescent="0.3">
      <c r="A22" s="441">
        <v>10155</v>
      </c>
      <c r="B22" s="442">
        <v>20</v>
      </c>
      <c r="C22" s="442" t="s">
        <v>26</v>
      </c>
      <c r="D22" s="443">
        <v>60941</v>
      </c>
      <c r="E22" s="446">
        <v>0</v>
      </c>
      <c r="F22" s="443">
        <f t="shared" si="0"/>
        <v>60941</v>
      </c>
      <c r="G22" s="445">
        <v>60941</v>
      </c>
    </row>
    <row r="23" spans="1:7" ht="15.6" x14ac:dyDescent="0.3">
      <c r="A23" s="441">
        <v>101512</v>
      </c>
      <c r="B23" s="442">
        <v>20</v>
      </c>
      <c r="C23" s="442" t="s">
        <v>27</v>
      </c>
      <c r="D23" s="443">
        <v>644</v>
      </c>
      <c r="E23" s="446">
        <v>0</v>
      </c>
      <c r="F23" s="443">
        <f t="shared" si="0"/>
        <v>644</v>
      </c>
      <c r="G23" s="445">
        <v>644</v>
      </c>
    </row>
    <row r="24" spans="1:7" ht="15.6" x14ac:dyDescent="0.3">
      <c r="A24" s="441">
        <v>101515</v>
      </c>
      <c r="B24" s="442">
        <v>20</v>
      </c>
      <c r="C24" s="442" t="s">
        <v>28</v>
      </c>
      <c r="D24" s="443">
        <v>514122</v>
      </c>
      <c r="E24" s="446">
        <v>0</v>
      </c>
      <c r="F24" s="443">
        <f t="shared" si="0"/>
        <v>514122</v>
      </c>
      <c r="G24" s="445">
        <v>514122</v>
      </c>
    </row>
    <row r="25" spans="1:7" ht="15.6" x14ac:dyDescent="0.3">
      <c r="A25" s="441">
        <v>101516</v>
      </c>
      <c r="B25" s="442">
        <v>20</v>
      </c>
      <c r="C25" s="442" t="s">
        <v>29</v>
      </c>
      <c r="D25" s="443">
        <v>7264587</v>
      </c>
      <c r="E25" s="446">
        <v>0</v>
      </c>
      <c r="F25" s="443">
        <f t="shared" si="0"/>
        <v>7264587</v>
      </c>
      <c r="G25" s="445">
        <v>7264587</v>
      </c>
    </row>
    <row r="26" spans="1:7" ht="15.6" x14ac:dyDescent="0.3">
      <c r="A26" s="441">
        <v>101592</v>
      </c>
      <c r="B26" s="442">
        <v>20</v>
      </c>
      <c r="C26" s="442" t="s">
        <v>30</v>
      </c>
      <c r="D26" s="443">
        <v>124733</v>
      </c>
      <c r="E26" s="446">
        <v>0</v>
      </c>
      <c r="F26" s="443">
        <f t="shared" si="0"/>
        <v>124733</v>
      </c>
      <c r="G26" s="445">
        <v>124733</v>
      </c>
    </row>
    <row r="27" spans="1:7" ht="30.75" customHeight="1" x14ac:dyDescent="0.3">
      <c r="A27" s="441">
        <v>1019</v>
      </c>
      <c r="B27" s="442"/>
      <c r="C27" s="447" t="s">
        <v>31</v>
      </c>
      <c r="D27" s="443">
        <f>+D29+D28</f>
        <v>179020</v>
      </c>
      <c r="E27" s="443">
        <f>+E29+E28</f>
        <v>0</v>
      </c>
      <c r="F27" s="443">
        <f>+D27-E27</f>
        <v>179020</v>
      </c>
      <c r="G27" s="445">
        <f>+G29+G28</f>
        <v>179020</v>
      </c>
    </row>
    <row r="28" spans="1:7" ht="24.75" customHeight="1" x14ac:dyDescent="0.3">
      <c r="A28" s="441">
        <v>10191</v>
      </c>
      <c r="B28" s="442">
        <v>20</v>
      </c>
      <c r="C28" s="442" t="s">
        <v>32</v>
      </c>
      <c r="D28" s="443">
        <v>47487</v>
      </c>
      <c r="E28" s="446">
        <v>0</v>
      </c>
      <c r="F28" s="443">
        <f>+D28-E28</f>
        <v>47487</v>
      </c>
      <c r="G28" s="445">
        <v>47487</v>
      </c>
    </row>
    <row r="29" spans="1:7" ht="15.6" x14ac:dyDescent="0.3">
      <c r="A29" s="441">
        <v>10193</v>
      </c>
      <c r="B29" s="442">
        <v>20</v>
      </c>
      <c r="C29" s="442" t="s">
        <v>33</v>
      </c>
      <c r="D29" s="443">
        <v>131533</v>
      </c>
      <c r="E29" s="446">
        <v>0</v>
      </c>
      <c r="F29" s="443">
        <f t="shared" si="0"/>
        <v>131533</v>
      </c>
      <c r="G29" s="445">
        <v>131533</v>
      </c>
    </row>
    <row r="30" spans="1:7" ht="15.6" x14ac:dyDescent="0.3">
      <c r="A30" s="441">
        <v>102</v>
      </c>
      <c r="B30" s="442"/>
      <c r="C30" s="442" t="s">
        <v>34</v>
      </c>
      <c r="D30" s="443">
        <f>+D31+D32</f>
        <v>292434774.25999999</v>
      </c>
      <c r="E30" s="444">
        <f>+E31+E32</f>
        <v>0</v>
      </c>
      <c r="F30" s="443">
        <f>+D30-E30</f>
        <v>292434774.25999999</v>
      </c>
      <c r="G30" s="445">
        <f>+G31+G32</f>
        <v>292434774.25999999</v>
      </c>
    </row>
    <row r="31" spans="1:7" ht="15.6" x14ac:dyDescent="0.3">
      <c r="A31" s="441">
        <v>10212</v>
      </c>
      <c r="B31" s="442">
        <v>20</v>
      </c>
      <c r="C31" s="442" t="s">
        <v>35</v>
      </c>
      <c r="D31" s="443">
        <v>7796698</v>
      </c>
      <c r="E31" s="446">
        <v>0</v>
      </c>
      <c r="F31" s="443">
        <v>7796698</v>
      </c>
      <c r="G31" s="445">
        <v>7796698</v>
      </c>
    </row>
    <row r="32" spans="1:7" ht="15.6" x14ac:dyDescent="0.3">
      <c r="A32" s="441">
        <v>10214</v>
      </c>
      <c r="B32" s="442">
        <v>20</v>
      </c>
      <c r="C32" s="442" t="s">
        <v>36</v>
      </c>
      <c r="D32" s="443">
        <v>284638076.25999999</v>
      </c>
      <c r="E32" s="446">
        <v>0</v>
      </c>
      <c r="F32" s="443">
        <f t="shared" si="0"/>
        <v>284638076.25999999</v>
      </c>
      <c r="G32" s="445">
        <v>284638076.25999999</v>
      </c>
    </row>
    <row r="33" spans="1:7" ht="31.2" x14ac:dyDescent="0.3">
      <c r="A33" s="441">
        <v>105</v>
      </c>
      <c r="B33" s="442"/>
      <c r="C33" s="447" t="s">
        <v>37</v>
      </c>
      <c r="D33" s="443">
        <f>+D34+D38+D42+D43</f>
        <v>3819311</v>
      </c>
      <c r="E33" s="443">
        <f>+E34+E38+E42+E43</f>
        <v>0</v>
      </c>
      <c r="F33" s="443">
        <f t="shared" si="0"/>
        <v>3819311</v>
      </c>
      <c r="G33" s="445">
        <f>+G34+G38+G42+G43</f>
        <v>3819311</v>
      </c>
    </row>
    <row r="34" spans="1:7" ht="15.6" x14ac:dyDescent="0.3">
      <c r="A34" s="441">
        <v>1051</v>
      </c>
      <c r="B34" s="442"/>
      <c r="C34" s="447" t="s">
        <v>38</v>
      </c>
      <c r="D34" s="443">
        <f>+D35+D36+D37</f>
        <v>1567861</v>
      </c>
      <c r="E34" s="443">
        <f>+E35+E36+E37</f>
        <v>0</v>
      </c>
      <c r="F34" s="443">
        <f t="shared" si="0"/>
        <v>1567861</v>
      </c>
      <c r="G34" s="445">
        <f>+G35+G36+G37</f>
        <v>1567861</v>
      </c>
    </row>
    <row r="35" spans="1:7" ht="15.6" x14ac:dyDescent="0.3">
      <c r="A35" s="441">
        <v>10511</v>
      </c>
      <c r="B35" s="442">
        <v>20</v>
      </c>
      <c r="C35" s="442" t="s">
        <v>39</v>
      </c>
      <c r="D35" s="443">
        <v>335846</v>
      </c>
      <c r="E35" s="446">
        <v>0</v>
      </c>
      <c r="F35" s="443">
        <f t="shared" si="0"/>
        <v>335846</v>
      </c>
      <c r="G35" s="445">
        <v>335846</v>
      </c>
    </row>
    <row r="36" spans="1:7" ht="15.6" x14ac:dyDescent="0.3">
      <c r="A36" s="441">
        <v>10513</v>
      </c>
      <c r="B36" s="442">
        <v>20</v>
      </c>
      <c r="C36" s="442" t="s">
        <v>40</v>
      </c>
      <c r="D36" s="443">
        <v>554525</v>
      </c>
      <c r="E36" s="446">
        <v>0</v>
      </c>
      <c r="F36" s="443">
        <f t="shared" si="0"/>
        <v>554525</v>
      </c>
      <c r="G36" s="445">
        <v>554525</v>
      </c>
    </row>
    <row r="37" spans="1:7" ht="15.6" x14ac:dyDescent="0.3">
      <c r="A37" s="441">
        <v>10514</v>
      </c>
      <c r="B37" s="442">
        <v>20</v>
      </c>
      <c r="C37" s="442" t="s">
        <v>41</v>
      </c>
      <c r="D37" s="443">
        <v>677490</v>
      </c>
      <c r="E37" s="446">
        <v>0</v>
      </c>
      <c r="F37" s="443">
        <f t="shared" si="0"/>
        <v>677490</v>
      </c>
      <c r="G37" s="445">
        <v>677490</v>
      </c>
    </row>
    <row r="38" spans="1:7" ht="15.6" x14ac:dyDescent="0.3">
      <c r="A38" s="441">
        <v>1052</v>
      </c>
      <c r="B38" s="442"/>
      <c r="C38" s="447" t="s">
        <v>42</v>
      </c>
      <c r="D38" s="443">
        <f>+D39+D40+D41</f>
        <v>1831641</v>
      </c>
      <c r="E38" s="443">
        <f>+E39+E40+E41</f>
        <v>0</v>
      </c>
      <c r="F38" s="443">
        <f t="shared" si="0"/>
        <v>1831641</v>
      </c>
      <c r="G38" s="445">
        <f>+G39+G40+G41</f>
        <v>1831641</v>
      </c>
    </row>
    <row r="39" spans="1:7" ht="15.6" x14ac:dyDescent="0.3">
      <c r="A39" s="441">
        <v>10522</v>
      </c>
      <c r="B39" s="442">
        <v>20</v>
      </c>
      <c r="C39" s="442" t="s">
        <v>43</v>
      </c>
      <c r="D39" s="443">
        <v>1395713</v>
      </c>
      <c r="E39" s="446">
        <v>0</v>
      </c>
      <c r="F39" s="443">
        <f t="shared" si="0"/>
        <v>1395713</v>
      </c>
      <c r="G39" s="445">
        <v>1395713</v>
      </c>
    </row>
    <row r="40" spans="1:7" ht="15.6" x14ac:dyDescent="0.3">
      <c r="A40" s="441">
        <v>10523</v>
      </c>
      <c r="B40" s="442">
        <v>20</v>
      </c>
      <c r="C40" s="442" t="s">
        <v>44</v>
      </c>
      <c r="D40" s="443">
        <v>397273</v>
      </c>
      <c r="E40" s="446">
        <v>0</v>
      </c>
      <c r="F40" s="443">
        <f t="shared" si="0"/>
        <v>397273</v>
      </c>
      <c r="G40" s="445">
        <v>397273</v>
      </c>
    </row>
    <row r="41" spans="1:7" ht="41.25" customHeight="1" x14ac:dyDescent="0.3">
      <c r="A41" s="441">
        <v>10527</v>
      </c>
      <c r="B41" s="442">
        <v>20</v>
      </c>
      <c r="C41" s="448" t="s">
        <v>45</v>
      </c>
      <c r="D41" s="443">
        <v>38655</v>
      </c>
      <c r="E41" s="446">
        <v>0</v>
      </c>
      <c r="F41" s="443">
        <f t="shared" si="0"/>
        <v>38655</v>
      </c>
      <c r="G41" s="445">
        <v>38655</v>
      </c>
    </row>
    <row r="42" spans="1:7" ht="15.6" x14ac:dyDescent="0.3">
      <c r="A42" s="441">
        <v>1056</v>
      </c>
      <c r="B42" s="442">
        <v>20</v>
      </c>
      <c r="C42" s="442" t="s">
        <v>46</v>
      </c>
      <c r="D42" s="443">
        <v>251884</v>
      </c>
      <c r="E42" s="446"/>
      <c r="F42" s="443">
        <f t="shared" si="0"/>
        <v>251884</v>
      </c>
      <c r="G42" s="445">
        <v>251884</v>
      </c>
    </row>
    <row r="43" spans="1:7" ht="16.2" thickBot="1" x14ac:dyDescent="0.35">
      <c r="A43" s="449">
        <v>1057</v>
      </c>
      <c r="B43" s="450">
        <v>20</v>
      </c>
      <c r="C43" s="450" t="s">
        <v>47</v>
      </c>
      <c r="D43" s="451">
        <v>167925</v>
      </c>
      <c r="E43" s="452">
        <f>+E54</f>
        <v>0</v>
      </c>
      <c r="F43" s="453">
        <f t="shared" si="0"/>
        <v>167925</v>
      </c>
      <c r="G43" s="454">
        <v>167925</v>
      </c>
    </row>
    <row r="44" spans="1:7" ht="16.2" thickBot="1" x14ac:dyDescent="0.35">
      <c r="A44" s="455"/>
      <c r="B44" s="456"/>
      <c r="C44" s="456"/>
      <c r="D44" s="457"/>
      <c r="E44" s="458"/>
      <c r="F44" s="459"/>
      <c r="G44" s="457"/>
    </row>
    <row r="45" spans="1:7" x14ac:dyDescent="0.3">
      <c r="A45" s="2147"/>
      <c r="B45" s="2148"/>
      <c r="C45" s="2148"/>
      <c r="D45" s="2148"/>
      <c r="E45" s="2148"/>
      <c r="F45" s="2148"/>
      <c r="G45" s="2149"/>
    </row>
    <row r="46" spans="1:7" x14ac:dyDescent="0.3">
      <c r="A46" s="2144" t="s">
        <v>1</v>
      </c>
      <c r="B46" s="2145"/>
      <c r="C46" s="2145"/>
      <c r="D46" s="2145"/>
      <c r="E46" s="2145"/>
      <c r="F46" s="2145"/>
      <c r="G46" s="2146"/>
    </row>
    <row r="47" spans="1:7" x14ac:dyDescent="0.3">
      <c r="A47" s="2144" t="s">
        <v>2</v>
      </c>
      <c r="B47" s="2145"/>
      <c r="C47" s="2145"/>
      <c r="D47" s="2145"/>
      <c r="E47" s="2145"/>
      <c r="F47" s="2145"/>
      <c r="G47" s="2146"/>
    </row>
    <row r="48" spans="1:7" x14ac:dyDescent="0.3">
      <c r="A48" s="421" t="s">
        <v>0</v>
      </c>
      <c r="G48" s="420"/>
    </row>
    <row r="49" spans="1:7" ht="6" customHeight="1" x14ac:dyDescent="0.3">
      <c r="A49" s="417"/>
      <c r="G49" s="422"/>
    </row>
    <row r="50" spans="1:7" x14ac:dyDescent="0.3">
      <c r="A50" s="417" t="s">
        <v>3</v>
      </c>
      <c r="C50" s="416" t="s">
        <v>4</v>
      </c>
      <c r="E50" s="419" t="s">
        <v>5</v>
      </c>
      <c r="F50" s="418" t="str">
        <f>F6</f>
        <v>JUNIO</v>
      </c>
      <c r="G50" s="420" t="str">
        <f>G6</f>
        <v>VIGENCIA FISCAL: 2017</v>
      </c>
    </row>
    <row r="51" spans="1:7" ht="5.25" customHeight="1" thickBot="1" x14ac:dyDescent="0.35">
      <c r="A51" s="417"/>
      <c r="G51" s="420"/>
    </row>
    <row r="52" spans="1:7" ht="57.75" customHeight="1" thickBot="1" x14ac:dyDescent="0.35">
      <c r="A52" s="460" t="s">
        <v>7</v>
      </c>
      <c r="B52" s="461"/>
      <c r="C52" s="461" t="s">
        <v>8</v>
      </c>
      <c r="D52" s="462" t="s">
        <v>9</v>
      </c>
      <c r="E52" s="463" t="s">
        <v>10</v>
      </c>
      <c r="F52" s="462" t="s">
        <v>11</v>
      </c>
      <c r="G52" s="464" t="s">
        <v>237</v>
      </c>
    </row>
    <row r="53" spans="1:7" ht="17.25" customHeight="1" x14ac:dyDescent="0.3">
      <c r="A53" s="465">
        <v>2</v>
      </c>
      <c r="B53" s="466"/>
      <c r="C53" s="466" t="s">
        <v>48</v>
      </c>
      <c r="D53" s="467">
        <f>+D54</f>
        <v>320489850.32999998</v>
      </c>
      <c r="E53" s="468">
        <f>+E54</f>
        <v>0</v>
      </c>
      <c r="F53" s="469">
        <f>+D53-E53</f>
        <v>320489850.32999998</v>
      </c>
      <c r="G53" s="470">
        <f>+G54</f>
        <v>320489850.32999998</v>
      </c>
    </row>
    <row r="54" spans="1:7" ht="15.6" x14ac:dyDescent="0.3">
      <c r="A54" s="441">
        <v>20</v>
      </c>
      <c r="B54" s="442"/>
      <c r="C54" s="442" t="s">
        <v>48</v>
      </c>
      <c r="D54" s="443">
        <f>+D55</f>
        <v>320489850.32999998</v>
      </c>
      <c r="E54" s="444">
        <f>+E55</f>
        <v>0</v>
      </c>
      <c r="F54" s="443">
        <f t="shared" ref="F54:F76" si="1">+D54-E54</f>
        <v>320489850.32999998</v>
      </c>
      <c r="G54" s="445">
        <f>+G55</f>
        <v>320489850.32999998</v>
      </c>
    </row>
    <row r="55" spans="1:7" ht="15.6" x14ac:dyDescent="0.3">
      <c r="A55" s="441">
        <v>204</v>
      </c>
      <c r="B55" s="442"/>
      <c r="C55" s="442" t="s">
        <v>49</v>
      </c>
      <c r="D55" s="443">
        <f>+D56+D58+D64+D67+D69+D71+D73+D74+D76</f>
        <v>320489850.32999998</v>
      </c>
      <c r="E55" s="443">
        <f>+E56+E58+E64+E67+E69+E71+E76+E73+E74</f>
        <v>0</v>
      </c>
      <c r="F55" s="443">
        <f t="shared" si="1"/>
        <v>320489850.32999998</v>
      </c>
      <c r="G55" s="445">
        <f>+G56+G58+G64+G67+G69+G71+G76+G73+G74</f>
        <v>320489850.32999998</v>
      </c>
    </row>
    <row r="56" spans="1:7" ht="15.6" x14ac:dyDescent="0.3">
      <c r="A56" s="441">
        <v>2044</v>
      </c>
      <c r="B56" s="442"/>
      <c r="C56" s="442" t="s">
        <v>50</v>
      </c>
      <c r="D56" s="443">
        <f>+D57</f>
        <v>17631516</v>
      </c>
      <c r="E56" s="444">
        <f>+E57</f>
        <v>0</v>
      </c>
      <c r="F56" s="443">
        <f t="shared" si="1"/>
        <v>17631516</v>
      </c>
      <c r="G56" s="445">
        <f>+G57</f>
        <v>17631516</v>
      </c>
    </row>
    <row r="57" spans="1:7" ht="21" customHeight="1" x14ac:dyDescent="0.3">
      <c r="A57" s="441">
        <v>20441</v>
      </c>
      <c r="B57" s="442">
        <v>20</v>
      </c>
      <c r="C57" s="442" t="s">
        <v>51</v>
      </c>
      <c r="D57" s="443">
        <v>17631516</v>
      </c>
      <c r="E57" s="446">
        <v>0</v>
      </c>
      <c r="F57" s="443">
        <f t="shared" si="1"/>
        <v>17631516</v>
      </c>
      <c r="G57" s="445">
        <v>17631516</v>
      </c>
    </row>
    <row r="58" spans="1:7" ht="15.6" x14ac:dyDescent="0.3">
      <c r="A58" s="441">
        <v>2045</v>
      </c>
      <c r="B58" s="442"/>
      <c r="C58" s="442" t="s">
        <v>52</v>
      </c>
      <c r="D58" s="443">
        <f>+D59+D60+D61+D62+D63</f>
        <v>60194657</v>
      </c>
      <c r="E58" s="443">
        <f>+E59+E60+E61+E62+E63</f>
        <v>0</v>
      </c>
      <c r="F58" s="443">
        <f t="shared" si="1"/>
        <v>60194657</v>
      </c>
      <c r="G58" s="445">
        <f>+G59+G60+G61+G62+G63</f>
        <v>60194657</v>
      </c>
    </row>
    <row r="59" spans="1:7" ht="18.75" customHeight="1" x14ac:dyDescent="0.3">
      <c r="A59" s="441">
        <v>20451</v>
      </c>
      <c r="B59" s="442">
        <v>20</v>
      </c>
      <c r="C59" s="442" t="s">
        <v>53</v>
      </c>
      <c r="D59" s="443">
        <v>5000000</v>
      </c>
      <c r="E59" s="446">
        <v>0</v>
      </c>
      <c r="F59" s="443">
        <f t="shared" si="1"/>
        <v>5000000</v>
      </c>
      <c r="G59" s="445">
        <v>5000000</v>
      </c>
    </row>
    <row r="60" spans="1:7" s="475" customFormat="1" ht="31.5" customHeight="1" x14ac:dyDescent="0.3">
      <c r="A60" s="471">
        <v>20452</v>
      </c>
      <c r="B60" s="447">
        <v>20</v>
      </c>
      <c r="C60" s="447" t="s">
        <v>54</v>
      </c>
      <c r="D60" s="472">
        <v>10500000</v>
      </c>
      <c r="E60" s="473">
        <v>0</v>
      </c>
      <c r="F60" s="472">
        <f t="shared" si="1"/>
        <v>10500000</v>
      </c>
      <c r="G60" s="474">
        <v>10500000</v>
      </c>
    </row>
    <row r="61" spans="1:7" s="475" customFormat="1" ht="34.5" customHeight="1" x14ac:dyDescent="0.3">
      <c r="A61" s="471">
        <v>20456</v>
      </c>
      <c r="B61" s="447">
        <v>20</v>
      </c>
      <c r="C61" s="447" t="s">
        <v>55</v>
      </c>
      <c r="D61" s="472">
        <v>4999995</v>
      </c>
      <c r="E61" s="473">
        <v>0</v>
      </c>
      <c r="F61" s="472">
        <f t="shared" si="1"/>
        <v>4999995</v>
      </c>
      <c r="G61" s="474">
        <v>4999995</v>
      </c>
    </row>
    <row r="62" spans="1:7" ht="18.75" customHeight="1" x14ac:dyDescent="0.3">
      <c r="A62" s="441">
        <v>204510</v>
      </c>
      <c r="B62" s="442">
        <v>20</v>
      </c>
      <c r="C62" s="442" t="s">
        <v>56</v>
      </c>
      <c r="D62" s="443">
        <v>31694662</v>
      </c>
      <c r="E62" s="446">
        <v>0</v>
      </c>
      <c r="F62" s="443">
        <f t="shared" si="1"/>
        <v>31694662</v>
      </c>
      <c r="G62" s="445">
        <v>31694662</v>
      </c>
    </row>
    <row r="63" spans="1:7" ht="18.75" customHeight="1" x14ac:dyDescent="0.3">
      <c r="A63" s="441">
        <v>204513</v>
      </c>
      <c r="B63" s="442">
        <v>20</v>
      </c>
      <c r="C63" s="442" t="s">
        <v>57</v>
      </c>
      <c r="D63" s="443">
        <v>8000000</v>
      </c>
      <c r="E63" s="446">
        <v>0</v>
      </c>
      <c r="F63" s="443">
        <f t="shared" si="1"/>
        <v>8000000</v>
      </c>
      <c r="G63" s="445">
        <v>8000000</v>
      </c>
    </row>
    <row r="64" spans="1:7" ht="18" customHeight="1" x14ac:dyDescent="0.3">
      <c r="A64" s="441">
        <v>2046</v>
      </c>
      <c r="B64" s="442"/>
      <c r="C64" s="442" t="s">
        <v>58</v>
      </c>
      <c r="D64" s="443">
        <f>+D65+D66</f>
        <v>16855354</v>
      </c>
      <c r="E64" s="444">
        <f>+E65+E66</f>
        <v>0</v>
      </c>
      <c r="F64" s="443">
        <f t="shared" si="1"/>
        <v>16855354</v>
      </c>
      <c r="G64" s="445">
        <f>+G65+G66</f>
        <v>16855354</v>
      </c>
    </row>
    <row r="65" spans="1:7" ht="18" customHeight="1" x14ac:dyDescent="0.3">
      <c r="A65" s="441">
        <v>20462</v>
      </c>
      <c r="B65" s="442">
        <v>20</v>
      </c>
      <c r="C65" s="442" t="s">
        <v>59</v>
      </c>
      <c r="D65" s="443">
        <v>4220000</v>
      </c>
      <c r="E65" s="446">
        <v>0</v>
      </c>
      <c r="F65" s="443">
        <f t="shared" si="1"/>
        <v>4220000</v>
      </c>
      <c r="G65" s="445">
        <v>4220000</v>
      </c>
    </row>
    <row r="66" spans="1:7" ht="18" customHeight="1" x14ac:dyDescent="0.3">
      <c r="A66" s="441">
        <v>20465</v>
      </c>
      <c r="B66" s="442">
        <v>20</v>
      </c>
      <c r="C66" s="442" t="s">
        <v>60</v>
      </c>
      <c r="D66" s="443">
        <v>12635354</v>
      </c>
      <c r="E66" s="446">
        <v>0</v>
      </c>
      <c r="F66" s="443">
        <f t="shared" si="1"/>
        <v>12635354</v>
      </c>
      <c r="G66" s="445">
        <v>12635354</v>
      </c>
    </row>
    <row r="67" spans="1:7" ht="18" customHeight="1" x14ac:dyDescent="0.3">
      <c r="A67" s="441">
        <v>2047</v>
      </c>
      <c r="B67" s="442"/>
      <c r="C67" s="442" t="s">
        <v>61</v>
      </c>
      <c r="D67" s="443">
        <f>+D68</f>
        <v>35889007</v>
      </c>
      <c r="E67" s="444">
        <f>+E68</f>
        <v>0</v>
      </c>
      <c r="F67" s="443">
        <f t="shared" si="1"/>
        <v>35889007</v>
      </c>
      <c r="G67" s="445">
        <f>+G68</f>
        <v>35889007</v>
      </c>
    </row>
    <row r="68" spans="1:7" ht="18" customHeight="1" x14ac:dyDescent="0.3">
      <c r="A68" s="441">
        <v>20476</v>
      </c>
      <c r="B68" s="442">
        <v>20</v>
      </c>
      <c r="C68" s="442" t="s">
        <v>62</v>
      </c>
      <c r="D68" s="443">
        <v>35889007</v>
      </c>
      <c r="E68" s="446">
        <v>0</v>
      </c>
      <c r="F68" s="443">
        <f t="shared" si="1"/>
        <v>35889007</v>
      </c>
      <c r="G68" s="445">
        <v>35889007</v>
      </c>
    </row>
    <row r="69" spans="1:7" ht="18" customHeight="1" x14ac:dyDescent="0.3">
      <c r="A69" s="441">
        <v>2048</v>
      </c>
      <c r="B69" s="442"/>
      <c r="C69" s="442" t="s">
        <v>63</v>
      </c>
      <c r="D69" s="443">
        <f>+D70</f>
        <v>4617733</v>
      </c>
      <c r="E69" s="443">
        <f>+E70</f>
        <v>0</v>
      </c>
      <c r="F69" s="443">
        <f t="shared" si="1"/>
        <v>4617733</v>
      </c>
      <c r="G69" s="445">
        <f>+G70</f>
        <v>4617733</v>
      </c>
    </row>
    <row r="70" spans="1:7" ht="18" customHeight="1" x14ac:dyDescent="0.3">
      <c r="A70" s="441">
        <v>20486</v>
      </c>
      <c r="B70" s="442">
        <v>20</v>
      </c>
      <c r="C70" s="442" t="s">
        <v>64</v>
      </c>
      <c r="D70" s="443">
        <v>4617733</v>
      </c>
      <c r="E70" s="446">
        <v>0</v>
      </c>
      <c r="F70" s="443">
        <f t="shared" si="1"/>
        <v>4617733</v>
      </c>
      <c r="G70" s="445">
        <v>4617733</v>
      </c>
    </row>
    <row r="71" spans="1:7" ht="15.6" x14ac:dyDescent="0.3">
      <c r="A71" s="441">
        <v>2049</v>
      </c>
      <c r="B71" s="442"/>
      <c r="C71" s="442" t="s">
        <v>65</v>
      </c>
      <c r="D71" s="443">
        <f>+D72</f>
        <v>56234082</v>
      </c>
      <c r="E71" s="444">
        <f>+E72</f>
        <v>0</v>
      </c>
      <c r="F71" s="443">
        <f t="shared" si="1"/>
        <v>56234082</v>
      </c>
      <c r="G71" s="445">
        <f>+G72</f>
        <v>56234082</v>
      </c>
    </row>
    <row r="72" spans="1:7" ht="22.5" customHeight="1" x14ac:dyDescent="0.3">
      <c r="A72" s="441">
        <v>20495</v>
      </c>
      <c r="B72" s="442">
        <v>20</v>
      </c>
      <c r="C72" s="442" t="s">
        <v>66</v>
      </c>
      <c r="D72" s="443">
        <v>56234082</v>
      </c>
      <c r="E72" s="446">
        <v>0</v>
      </c>
      <c r="F72" s="443">
        <f t="shared" si="1"/>
        <v>56234082</v>
      </c>
      <c r="G72" s="445">
        <v>56234082</v>
      </c>
    </row>
    <row r="73" spans="1:7" ht="24.75" customHeight="1" x14ac:dyDescent="0.3">
      <c r="A73" s="441">
        <v>20414</v>
      </c>
      <c r="B73" s="442">
        <v>20</v>
      </c>
      <c r="C73" s="442" t="s">
        <v>67</v>
      </c>
      <c r="D73" s="443">
        <v>27500</v>
      </c>
      <c r="E73" s="446">
        <v>0</v>
      </c>
      <c r="F73" s="443">
        <f t="shared" si="1"/>
        <v>27500</v>
      </c>
      <c r="G73" s="445">
        <v>27500</v>
      </c>
    </row>
    <row r="74" spans="1:7" ht="22.5" customHeight="1" x14ac:dyDescent="0.3">
      <c r="A74" s="441">
        <v>20421</v>
      </c>
      <c r="B74" s="442"/>
      <c r="C74" s="442" t="s">
        <v>68</v>
      </c>
      <c r="D74" s="443">
        <f>+D75</f>
        <v>33880000</v>
      </c>
      <c r="E74" s="444">
        <f>+E75</f>
        <v>0</v>
      </c>
      <c r="F74" s="443">
        <f>+D74-E74</f>
        <v>33880000</v>
      </c>
      <c r="G74" s="445">
        <f>+G75</f>
        <v>33880000</v>
      </c>
    </row>
    <row r="75" spans="1:7" ht="18.75" customHeight="1" x14ac:dyDescent="0.3">
      <c r="A75" s="441">
        <v>204214</v>
      </c>
      <c r="B75" s="442">
        <v>20</v>
      </c>
      <c r="C75" s="442" t="s">
        <v>69</v>
      </c>
      <c r="D75" s="443">
        <v>33880000</v>
      </c>
      <c r="E75" s="446">
        <v>0</v>
      </c>
      <c r="F75" s="443">
        <f>+D75-E75</f>
        <v>33880000</v>
      </c>
      <c r="G75" s="445">
        <v>33880000</v>
      </c>
    </row>
    <row r="76" spans="1:7" ht="18.75" customHeight="1" x14ac:dyDescent="0.3">
      <c r="A76" s="441">
        <v>20441</v>
      </c>
      <c r="B76" s="442"/>
      <c r="C76" s="442" t="s">
        <v>70</v>
      </c>
      <c r="D76" s="443">
        <f>+D77</f>
        <v>95160001.329999998</v>
      </c>
      <c r="E76" s="443">
        <f>+E77</f>
        <v>0</v>
      </c>
      <c r="F76" s="443">
        <f t="shared" si="1"/>
        <v>95160001.329999998</v>
      </c>
      <c r="G76" s="445">
        <f>+G77</f>
        <v>95160001.329999998</v>
      </c>
    </row>
    <row r="77" spans="1:7" ht="18.75" customHeight="1" x14ac:dyDescent="0.3">
      <c r="A77" s="441">
        <v>2044113</v>
      </c>
      <c r="B77" s="442">
        <v>20</v>
      </c>
      <c r="C77" s="442" t="s">
        <v>70</v>
      </c>
      <c r="D77" s="443">
        <v>95160001.329999998</v>
      </c>
      <c r="E77" s="446">
        <v>0</v>
      </c>
      <c r="F77" s="443">
        <f>+D77-E77</f>
        <v>95160001.329999998</v>
      </c>
      <c r="G77" s="445">
        <v>95160001.329999998</v>
      </c>
    </row>
    <row r="78" spans="1:7" ht="18.75" customHeight="1" x14ac:dyDescent="0.3">
      <c r="A78" s="441">
        <v>3</v>
      </c>
      <c r="B78" s="442"/>
      <c r="C78" s="442" t="s">
        <v>71</v>
      </c>
      <c r="D78" s="443">
        <f t="shared" ref="D78:E80" si="2">+D79</f>
        <v>132590319</v>
      </c>
      <c r="E78" s="444">
        <f t="shared" si="2"/>
        <v>0</v>
      </c>
      <c r="F78" s="443">
        <f>+D78-E78</f>
        <v>132590319</v>
      </c>
      <c r="G78" s="445">
        <f>+G79</f>
        <v>132590319</v>
      </c>
    </row>
    <row r="79" spans="1:7" ht="18.75" customHeight="1" x14ac:dyDescent="0.3">
      <c r="A79" s="441">
        <v>36</v>
      </c>
      <c r="B79" s="442"/>
      <c r="C79" s="442" t="s">
        <v>72</v>
      </c>
      <c r="D79" s="443">
        <f t="shared" si="2"/>
        <v>132590319</v>
      </c>
      <c r="E79" s="444">
        <f t="shared" si="2"/>
        <v>0</v>
      </c>
      <c r="F79" s="443">
        <f>+D79-E79</f>
        <v>132590319</v>
      </c>
      <c r="G79" s="445">
        <f>+G80</f>
        <v>132590319</v>
      </c>
    </row>
    <row r="80" spans="1:7" ht="18.75" customHeight="1" x14ac:dyDescent="0.3">
      <c r="A80" s="441">
        <v>361</v>
      </c>
      <c r="B80" s="442"/>
      <c r="C80" s="442" t="s">
        <v>73</v>
      </c>
      <c r="D80" s="443">
        <f t="shared" si="2"/>
        <v>132590319</v>
      </c>
      <c r="E80" s="443">
        <f t="shared" si="2"/>
        <v>0</v>
      </c>
      <c r="F80" s="443">
        <f>+D80-E80</f>
        <v>132590319</v>
      </c>
      <c r="G80" s="445">
        <f>+G81</f>
        <v>132590319</v>
      </c>
    </row>
    <row r="81" spans="1:7" ht="18.75" customHeight="1" thickBot="1" x14ac:dyDescent="0.35">
      <c r="A81" s="449">
        <v>36113</v>
      </c>
      <c r="B81" s="450">
        <v>20</v>
      </c>
      <c r="C81" s="450" t="s">
        <v>74</v>
      </c>
      <c r="D81" s="453">
        <v>132590319</v>
      </c>
      <c r="E81" s="476">
        <v>0</v>
      </c>
      <c r="F81" s="453">
        <f>+D81-E81</f>
        <v>132590319</v>
      </c>
      <c r="G81" s="454">
        <v>132590319</v>
      </c>
    </row>
    <row r="82" spans="1:7" ht="15" thickBot="1" x14ac:dyDescent="0.35">
      <c r="A82" s="477"/>
      <c r="D82" s="478"/>
      <c r="E82" s="423"/>
      <c r="F82" s="478"/>
      <c r="G82" s="478"/>
    </row>
    <row r="83" spans="1:7" x14ac:dyDescent="0.3">
      <c r="A83" s="2147" t="s">
        <v>1</v>
      </c>
      <c r="B83" s="2148"/>
      <c r="C83" s="2148"/>
      <c r="D83" s="2148"/>
      <c r="E83" s="2148"/>
      <c r="F83" s="2148"/>
      <c r="G83" s="2149"/>
    </row>
    <row r="84" spans="1:7" ht="15.75" customHeight="1" x14ac:dyDescent="0.3">
      <c r="A84" s="2144" t="s">
        <v>2</v>
      </c>
      <c r="B84" s="2145"/>
      <c r="C84" s="2145"/>
      <c r="D84" s="2145"/>
      <c r="E84" s="2145"/>
      <c r="F84" s="2145"/>
      <c r="G84" s="2146"/>
    </row>
    <row r="85" spans="1:7" x14ac:dyDescent="0.3">
      <c r="A85" s="421" t="s">
        <v>0</v>
      </c>
      <c r="G85" s="420"/>
    </row>
    <row r="86" spans="1:7" ht="12.75" customHeight="1" x14ac:dyDescent="0.3">
      <c r="A86" s="417"/>
      <c r="G86" s="422"/>
    </row>
    <row r="87" spans="1:7" x14ac:dyDescent="0.3">
      <c r="A87" s="417" t="s">
        <v>3</v>
      </c>
      <c r="C87" s="416" t="s">
        <v>4</v>
      </c>
      <c r="E87" s="419" t="s">
        <v>5</v>
      </c>
      <c r="F87" s="418" t="str">
        <f>F50</f>
        <v>JUNIO</v>
      </c>
      <c r="G87" s="420" t="str">
        <f>G50</f>
        <v>VIGENCIA FISCAL: 2017</v>
      </c>
    </row>
    <row r="88" spans="1:7" ht="7.5" customHeight="1" thickBot="1" x14ac:dyDescent="0.35">
      <c r="A88" s="479"/>
      <c r="B88" s="480"/>
      <c r="C88" s="480"/>
      <c r="D88" s="481"/>
      <c r="E88" s="482"/>
      <c r="F88" s="481"/>
      <c r="G88" s="483"/>
    </row>
    <row r="89" spans="1:7" ht="61.5" customHeight="1" thickBot="1" x14ac:dyDescent="0.35">
      <c r="A89" s="484" t="s">
        <v>7</v>
      </c>
      <c r="B89" s="485"/>
      <c r="C89" s="485" t="s">
        <v>8</v>
      </c>
      <c r="D89" s="486" t="s">
        <v>9</v>
      </c>
      <c r="E89" s="487" t="s">
        <v>10</v>
      </c>
      <c r="F89" s="486" t="s">
        <v>11</v>
      </c>
      <c r="G89" s="488" t="s">
        <v>237</v>
      </c>
    </row>
    <row r="90" spans="1:7" ht="16.2" thickBot="1" x14ac:dyDescent="0.35">
      <c r="A90" s="489" t="s">
        <v>75</v>
      </c>
      <c r="B90" s="490"/>
      <c r="C90" s="490" t="s">
        <v>76</v>
      </c>
      <c r="D90" s="491">
        <f>+D91+D113+D116+D120</f>
        <v>578520230924.90002</v>
      </c>
      <c r="E90" s="491">
        <f>+E91+E113+E116+E120</f>
        <v>0</v>
      </c>
      <c r="F90" s="491">
        <f t="shared" ref="F90:F101" si="3">+D90-E90</f>
        <v>578520230924.90002</v>
      </c>
      <c r="G90" s="492">
        <f>+G91+G113+G116+G120</f>
        <v>308433380098.90002</v>
      </c>
    </row>
    <row r="91" spans="1:7" ht="35.25" customHeight="1" x14ac:dyDescent="0.3">
      <c r="A91" s="465">
        <v>113</v>
      </c>
      <c r="B91" s="466"/>
      <c r="C91" s="493" t="s">
        <v>77</v>
      </c>
      <c r="D91" s="469">
        <f>+D92+D99+D102+D105</f>
        <v>544874770531.5</v>
      </c>
      <c r="E91" s="469">
        <f>+E92+E99+E102</f>
        <v>0</v>
      </c>
      <c r="F91" s="469">
        <f t="shared" si="3"/>
        <v>544874770531.5</v>
      </c>
      <c r="G91" s="494">
        <f>+G92+G99+G102+G105</f>
        <v>274928919705.5</v>
      </c>
    </row>
    <row r="92" spans="1:7" ht="15.6" x14ac:dyDescent="0.3">
      <c r="A92" s="441">
        <v>113600</v>
      </c>
      <c r="B92" s="442"/>
      <c r="C92" s="447" t="s">
        <v>78</v>
      </c>
      <c r="D92" s="443">
        <f>+D93+D94+D95+D97+D98+D96</f>
        <v>481742477670</v>
      </c>
      <c r="E92" s="443">
        <f>+E93+E94+E95+E97+E98+E96</f>
        <v>0</v>
      </c>
      <c r="F92" s="443">
        <f t="shared" si="3"/>
        <v>481742477670</v>
      </c>
      <c r="G92" s="445">
        <f>+G93+G94+G95+G97+G98+G96</f>
        <v>211796626844</v>
      </c>
    </row>
    <row r="93" spans="1:7" ht="57.75" customHeight="1" x14ac:dyDescent="0.3">
      <c r="A93" s="441">
        <v>113600129</v>
      </c>
      <c r="B93" s="442">
        <v>11</v>
      </c>
      <c r="C93" s="447" t="s">
        <v>79</v>
      </c>
      <c r="D93" s="443">
        <v>37670192242</v>
      </c>
      <c r="E93" s="446">
        <v>0</v>
      </c>
      <c r="F93" s="443">
        <f t="shared" si="3"/>
        <v>37670192242</v>
      </c>
      <c r="G93" s="445">
        <v>37670192242</v>
      </c>
    </row>
    <row r="94" spans="1:7" ht="36" customHeight="1" x14ac:dyDescent="0.3">
      <c r="A94" s="441">
        <v>113600130</v>
      </c>
      <c r="B94" s="442">
        <v>11</v>
      </c>
      <c r="C94" s="447" t="s">
        <v>80</v>
      </c>
      <c r="D94" s="443">
        <v>21300413208</v>
      </c>
      <c r="E94" s="446">
        <v>0</v>
      </c>
      <c r="F94" s="443">
        <f t="shared" si="3"/>
        <v>21300413208</v>
      </c>
      <c r="G94" s="445">
        <v>21300413208</v>
      </c>
    </row>
    <row r="95" spans="1:7" ht="36" customHeight="1" x14ac:dyDescent="0.3">
      <c r="A95" s="441">
        <v>113600131</v>
      </c>
      <c r="B95" s="442">
        <v>11</v>
      </c>
      <c r="C95" s="447" t="s">
        <v>81</v>
      </c>
      <c r="D95" s="443">
        <v>1646021394</v>
      </c>
      <c r="E95" s="446">
        <v>0</v>
      </c>
      <c r="F95" s="443">
        <f t="shared" si="3"/>
        <v>1646021394</v>
      </c>
      <c r="G95" s="445">
        <v>1646021394</v>
      </c>
    </row>
    <row r="96" spans="1:7" ht="36" customHeight="1" x14ac:dyDescent="0.3">
      <c r="A96" s="441">
        <v>113600134</v>
      </c>
      <c r="B96" s="442">
        <v>20</v>
      </c>
      <c r="C96" s="447" t="s">
        <v>82</v>
      </c>
      <c r="D96" s="443">
        <v>269945850826</v>
      </c>
      <c r="E96" s="446">
        <v>0</v>
      </c>
      <c r="F96" s="443">
        <f t="shared" si="3"/>
        <v>269945850826</v>
      </c>
      <c r="G96" s="445">
        <v>0</v>
      </c>
    </row>
    <row r="97" spans="1:7" ht="36" customHeight="1" x14ac:dyDescent="0.3">
      <c r="A97" s="441">
        <v>113600136</v>
      </c>
      <c r="B97" s="442">
        <v>10</v>
      </c>
      <c r="C97" s="447" t="s">
        <v>83</v>
      </c>
      <c r="D97" s="443">
        <v>57000000000</v>
      </c>
      <c r="E97" s="446">
        <v>0</v>
      </c>
      <c r="F97" s="443">
        <f t="shared" si="3"/>
        <v>57000000000</v>
      </c>
      <c r="G97" s="445">
        <v>57000000000</v>
      </c>
    </row>
    <row r="98" spans="1:7" ht="52.5" customHeight="1" x14ac:dyDescent="0.3">
      <c r="A98" s="441">
        <v>113600139</v>
      </c>
      <c r="B98" s="442">
        <v>10</v>
      </c>
      <c r="C98" s="447" t="s">
        <v>84</v>
      </c>
      <c r="D98" s="443">
        <v>94180000000</v>
      </c>
      <c r="E98" s="446">
        <v>0</v>
      </c>
      <c r="F98" s="443">
        <f t="shared" si="3"/>
        <v>94180000000</v>
      </c>
      <c r="G98" s="445">
        <v>94180000000</v>
      </c>
    </row>
    <row r="99" spans="1:7" ht="15.6" x14ac:dyDescent="0.3">
      <c r="A99" s="441">
        <v>113601</v>
      </c>
      <c r="B99" s="442"/>
      <c r="C99" s="447" t="s">
        <v>85</v>
      </c>
      <c r="D99" s="443">
        <f>+D100+D101</f>
        <v>59162718545</v>
      </c>
      <c r="E99" s="443">
        <f>+E100+E101</f>
        <v>0</v>
      </c>
      <c r="F99" s="443">
        <f t="shared" si="3"/>
        <v>59162718545</v>
      </c>
      <c r="G99" s="445">
        <f>+G100+G101</f>
        <v>59162718545</v>
      </c>
    </row>
    <row r="100" spans="1:7" ht="79.5" customHeight="1" x14ac:dyDescent="0.3">
      <c r="A100" s="441">
        <v>11360111</v>
      </c>
      <c r="B100" s="442">
        <v>11</v>
      </c>
      <c r="C100" s="495" t="s">
        <v>86</v>
      </c>
      <c r="D100" s="443">
        <v>27586623923</v>
      </c>
      <c r="E100" s="446">
        <v>0</v>
      </c>
      <c r="F100" s="443">
        <f t="shared" si="3"/>
        <v>27586623923</v>
      </c>
      <c r="G100" s="445">
        <v>27586623923</v>
      </c>
    </row>
    <row r="101" spans="1:7" ht="48.75" customHeight="1" x14ac:dyDescent="0.3">
      <c r="A101" s="441">
        <v>11360112</v>
      </c>
      <c r="B101" s="442">
        <v>11</v>
      </c>
      <c r="C101" s="447" t="s">
        <v>87</v>
      </c>
      <c r="D101" s="443">
        <v>31576094622</v>
      </c>
      <c r="E101" s="446">
        <v>0</v>
      </c>
      <c r="F101" s="443">
        <f t="shared" si="3"/>
        <v>31576094622</v>
      </c>
      <c r="G101" s="445">
        <v>31576094622</v>
      </c>
    </row>
    <row r="102" spans="1:7" ht="15.6" x14ac:dyDescent="0.3">
      <c r="A102" s="441">
        <v>113605</v>
      </c>
      <c r="B102" s="442"/>
      <c r="C102" s="447" t="s">
        <v>88</v>
      </c>
      <c r="D102" s="443">
        <f>+D103+D104</f>
        <v>3688341671</v>
      </c>
      <c r="E102" s="443">
        <f>+E103+E104</f>
        <v>0</v>
      </c>
      <c r="F102" s="443">
        <f>+D102-E102</f>
        <v>3688341671</v>
      </c>
      <c r="G102" s="445">
        <f>+G103+G104</f>
        <v>3688341671</v>
      </c>
    </row>
    <row r="103" spans="1:7" ht="39.75" customHeight="1" x14ac:dyDescent="0.3">
      <c r="A103" s="441">
        <v>1136057</v>
      </c>
      <c r="B103" s="442">
        <v>20</v>
      </c>
      <c r="C103" s="447" t="s">
        <v>89</v>
      </c>
      <c r="D103" s="443">
        <v>3545551352</v>
      </c>
      <c r="E103" s="446">
        <v>0</v>
      </c>
      <c r="F103" s="443">
        <f>+D103-E103</f>
        <v>3545551352</v>
      </c>
      <c r="G103" s="445">
        <v>3545551352</v>
      </c>
    </row>
    <row r="104" spans="1:7" ht="41.25" customHeight="1" x14ac:dyDescent="0.3">
      <c r="A104" s="441">
        <v>1136057</v>
      </c>
      <c r="B104" s="442">
        <v>21</v>
      </c>
      <c r="C104" s="447" t="s">
        <v>89</v>
      </c>
      <c r="D104" s="443">
        <v>142790319</v>
      </c>
      <c r="E104" s="446">
        <v>0</v>
      </c>
      <c r="F104" s="443">
        <f>+D104-E104</f>
        <v>142790319</v>
      </c>
      <c r="G104" s="445">
        <v>142790319</v>
      </c>
    </row>
    <row r="105" spans="1:7" ht="15.6" x14ac:dyDescent="0.3">
      <c r="A105" s="441">
        <v>113607</v>
      </c>
      <c r="B105" s="442"/>
      <c r="C105" s="447" t="s">
        <v>90</v>
      </c>
      <c r="D105" s="443">
        <f>+D106</f>
        <v>281232645.5</v>
      </c>
      <c r="E105" s="443">
        <f>+E106</f>
        <v>0</v>
      </c>
      <c r="F105" s="443">
        <f>+D105-E105</f>
        <v>281232645.5</v>
      </c>
      <c r="G105" s="445">
        <f>+G106</f>
        <v>281232645.5</v>
      </c>
    </row>
    <row r="106" spans="1:7" ht="39.75" customHeight="1" thickBot="1" x14ac:dyDescent="0.35">
      <c r="A106" s="449">
        <v>1136071</v>
      </c>
      <c r="B106" s="450">
        <v>20</v>
      </c>
      <c r="C106" s="496" t="s">
        <v>91</v>
      </c>
      <c r="D106" s="453">
        <v>281232645.5</v>
      </c>
      <c r="E106" s="476">
        <v>0</v>
      </c>
      <c r="F106" s="453">
        <f>+D106-E106</f>
        <v>281232645.5</v>
      </c>
      <c r="G106" s="454">
        <v>281232645.5</v>
      </c>
    </row>
    <row r="107" spans="1:7" ht="49.5" customHeight="1" thickBot="1" x14ac:dyDescent="0.35">
      <c r="A107" s="455"/>
      <c r="B107" s="456"/>
      <c r="C107" s="497"/>
      <c r="D107" s="459"/>
      <c r="E107" s="458"/>
      <c r="F107" s="459"/>
      <c r="G107" s="459"/>
    </row>
    <row r="108" spans="1:7" ht="11.25" customHeight="1" x14ac:dyDescent="0.3">
      <c r="A108" s="2147" t="s">
        <v>1</v>
      </c>
      <c r="B108" s="2148"/>
      <c r="C108" s="2148"/>
      <c r="D108" s="2148"/>
      <c r="E108" s="2148"/>
      <c r="F108" s="2148"/>
      <c r="G108" s="2149"/>
    </row>
    <row r="109" spans="1:7" ht="12" customHeight="1" x14ac:dyDescent="0.3">
      <c r="A109" s="2144" t="s">
        <v>2</v>
      </c>
      <c r="B109" s="2145"/>
      <c r="C109" s="2145"/>
      <c r="D109" s="2145"/>
      <c r="E109" s="2145"/>
      <c r="F109" s="2145"/>
      <c r="G109" s="2146"/>
    </row>
    <row r="110" spans="1:7" ht="14.25" customHeight="1" x14ac:dyDescent="0.3">
      <c r="A110" s="421" t="s">
        <v>0</v>
      </c>
      <c r="G110" s="420"/>
    </row>
    <row r="111" spans="1:7" ht="18" customHeight="1" thickBot="1" x14ac:dyDescent="0.35">
      <c r="A111" s="417" t="s">
        <v>3</v>
      </c>
      <c r="C111" s="416" t="s">
        <v>4</v>
      </c>
      <c r="E111" s="419" t="s">
        <v>5</v>
      </c>
      <c r="F111" s="418" t="str">
        <f>F87</f>
        <v>JUNIO</v>
      </c>
      <c r="G111" s="420" t="str">
        <f>G87</f>
        <v>VIGENCIA FISCAL: 2017</v>
      </c>
    </row>
    <row r="112" spans="1:7" ht="63" customHeight="1" thickBot="1" x14ac:dyDescent="0.35">
      <c r="A112" s="460" t="s">
        <v>7</v>
      </c>
      <c r="B112" s="461"/>
      <c r="C112" s="461" t="s">
        <v>8</v>
      </c>
      <c r="D112" s="462" t="s">
        <v>9</v>
      </c>
      <c r="E112" s="463" t="s">
        <v>10</v>
      </c>
      <c r="F112" s="462" t="s">
        <v>11</v>
      </c>
      <c r="G112" s="464" t="s">
        <v>237</v>
      </c>
    </row>
    <row r="113" spans="1:7" ht="39.75" customHeight="1" x14ac:dyDescent="0.3">
      <c r="A113" s="498">
        <v>223</v>
      </c>
      <c r="B113" s="499"/>
      <c r="C113" s="499" t="s">
        <v>92</v>
      </c>
      <c r="D113" s="438">
        <f>+D114</f>
        <v>0.12</v>
      </c>
      <c r="E113" s="438">
        <f>+E114</f>
        <v>0</v>
      </c>
      <c r="F113" s="438">
        <f t="shared" ref="F113:F119" si="4">+D113-E113</f>
        <v>0.12</v>
      </c>
      <c r="G113" s="440">
        <f>+G114</f>
        <v>0.12</v>
      </c>
    </row>
    <row r="114" spans="1:7" ht="39.75" customHeight="1" x14ac:dyDescent="0.3">
      <c r="A114" s="471">
        <v>223600</v>
      </c>
      <c r="B114" s="447"/>
      <c r="C114" s="447" t="s">
        <v>78</v>
      </c>
      <c r="D114" s="443">
        <f>+D115</f>
        <v>0.12</v>
      </c>
      <c r="E114" s="443">
        <f>+E115</f>
        <v>0</v>
      </c>
      <c r="F114" s="443">
        <f t="shared" si="4"/>
        <v>0.12</v>
      </c>
      <c r="G114" s="445">
        <f>+G115</f>
        <v>0.12</v>
      </c>
    </row>
    <row r="115" spans="1:7" ht="66.75" customHeight="1" x14ac:dyDescent="0.3">
      <c r="A115" s="471">
        <v>2236001</v>
      </c>
      <c r="B115" s="447">
        <v>20</v>
      </c>
      <c r="C115" s="447" t="s">
        <v>93</v>
      </c>
      <c r="D115" s="443">
        <v>0.12</v>
      </c>
      <c r="E115" s="443">
        <v>0</v>
      </c>
      <c r="F115" s="443">
        <f t="shared" si="4"/>
        <v>0.12</v>
      </c>
      <c r="G115" s="445">
        <v>0.12</v>
      </c>
    </row>
    <row r="116" spans="1:7" s="475" customFormat="1" ht="54" customHeight="1" x14ac:dyDescent="0.3">
      <c r="A116" s="471">
        <v>520</v>
      </c>
      <c r="B116" s="447"/>
      <c r="C116" s="447" t="s">
        <v>94</v>
      </c>
      <c r="D116" s="472">
        <f>+D117</f>
        <v>2423707360.2799997</v>
      </c>
      <c r="E116" s="472">
        <f>+E117</f>
        <v>0</v>
      </c>
      <c r="F116" s="472">
        <f t="shared" si="4"/>
        <v>2423707360.2799997</v>
      </c>
      <c r="G116" s="474">
        <f>+G117</f>
        <v>2282707360.2799997</v>
      </c>
    </row>
    <row r="117" spans="1:7" s="475" customFormat="1" ht="15.75" customHeight="1" x14ac:dyDescent="0.3">
      <c r="A117" s="471">
        <v>520600</v>
      </c>
      <c r="B117" s="447"/>
      <c r="C117" s="447" t="s">
        <v>78</v>
      </c>
      <c r="D117" s="472">
        <f>+D118+D119</f>
        <v>2423707360.2799997</v>
      </c>
      <c r="E117" s="472">
        <f>+E118+E119</f>
        <v>0</v>
      </c>
      <c r="F117" s="472">
        <f t="shared" si="4"/>
        <v>2423707360.2799997</v>
      </c>
      <c r="G117" s="474">
        <f>+G118+G119</f>
        <v>2282707360.2799997</v>
      </c>
    </row>
    <row r="118" spans="1:7" ht="48" customHeight="1" x14ac:dyDescent="0.3">
      <c r="A118" s="471">
        <v>5206002</v>
      </c>
      <c r="B118" s="447">
        <v>20</v>
      </c>
      <c r="C118" s="447" t="s">
        <v>95</v>
      </c>
      <c r="D118" s="443">
        <v>632395691.27999997</v>
      </c>
      <c r="E118" s="443">
        <v>0</v>
      </c>
      <c r="F118" s="443">
        <f t="shared" si="4"/>
        <v>632395691.27999997</v>
      </c>
      <c r="G118" s="445">
        <v>632395691.27999997</v>
      </c>
    </row>
    <row r="119" spans="1:7" ht="31.2" x14ac:dyDescent="0.3">
      <c r="A119" s="471">
        <v>5206007</v>
      </c>
      <c r="B119" s="447">
        <v>20</v>
      </c>
      <c r="C119" s="447" t="s">
        <v>96</v>
      </c>
      <c r="D119" s="443">
        <v>1791311669</v>
      </c>
      <c r="E119" s="443">
        <v>0</v>
      </c>
      <c r="F119" s="443">
        <f t="shared" si="4"/>
        <v>1791311669</v>
      </c>
      <c r="G119" s="445">
        <v>1650311669</v>
      </c>
    </row>
    <row r="120" spans="1:7" s="475" customFormat="1" ht="54" customHeight="1" x14ac:dyDescent="0.3">
      <c r="A120" s="471">
        <v>530</v>
      </c>
      <c r="B120" s="447"/>
      <c r="C120" s="447" t="s">
        <v>97</v>
      </c>
      <c r="D120" s="472">
        <f>+D121</f>
        <v>31221753033</v>
      </c>
      <c r="E120" s="500">
        <f>+E121</f>
        <v>0</v>
      </c>
      <c r="F120" s="472">
        <f>+D120-E120</f>
        <v>31221753033</v>
      </c>
      <c r="G120" s="474">
        <f>+G121</f>
        <v>31221753033</v>
      </c>
    </row>
    <row r="121" spans="1:7" s="475" customFormat="1" ht="15.75" customHeight="1" x14ac:dyDescent="0.3">
      <c r="A121" s="471">
        <v>530600</v>
      </c>
      <c r="B121" s="447"/>
      <c r="C121" s="447" t="s">
        <v>78</v>
      </c>
      <c r="D121" s="472">
        <f>+D122+D123</f>
        <v>31221753033</v>
      </c>
      <c r="E121" s="500">
        <f>+E122</f>
        <v>0</v>
      </c>
      <c r="F121" s="472">
        <f>+D121-E121</f>
        <v>31221753033</v>
      </c>
      <c r="G121" s="474">
        <f>+G122+G123</f>
        <v>31221753033</v>
      </c>
    </row>
    <row r="122" spans="1:7" s="475" customFormat="1" ht="57" customHeight="1" x14ac:dyDescent="0.3">
      <c r="A122" s="471">
        <v>5306003</v>
      </c>
      <c r="B122" s="447">
        <v>11</v>
      </c>
      <c r="C122" s="447" t="s">
        <v>98</v>
      </c>
      <c r="D122" s="472">
        <v>31181000000</v>
      </c>
      <c r="E122" s="473">
        <v>0</v>
      </c>
      <c r="F122" s="472">
        <f>+D122-E122</f>
        <v>31181000000</v>
      </c>
      <c r="G122" s="474">
        <v>31181000000</v>
      </c>
    </row>
    <row r="123" spans="1:7" s="475" customFormat="1" ht="57" customHeight="1" thickBot="1" x14ac:dyDescent="0.35">
      <c r="A123" s="501">
        <v>5306003</v>
      </c>
      <c r="B123" s="502">
        <v>20</v>
      </c>
      <c r="C123" s="502" t="s">
        <v>98</v>
      </c>
      <c r="D123" s="503">
        <v>40753033</v>
      </c>
      <c r="E123" s="504">
        <v>0</v>
      </c>
      <c r="F123" s="503">
        <f>+D123-E123</f>
        <v>40753033</v>
      </c>
      <c r="G123" s="505">
        <v>40753033</v>
      </c>
    </row>
    <row r="124" spans="1:7" ht="16.2" thickBot="1" x14ac:dyDescent="0.35">
      <c r="A124" s="2150" t="s">
        <v>99</v>
      </c>
      <c r="B124" s="2151"/>
      <c r="C124" s="2152"/>
      <c r="D124" s="506">
        <f>+D9+D90</f>
        <v>579396716849.48999</v>
      </c>
      <c r="E124" s="507">
        <f>+E24+E92</f>
        <v>0</v>
      </c>
      <c r="F124" s="506">
        <f>+F9+F90</f>
        <v>579396716849.48999</v>
      </c>
      <c r="G124" s="506">
        <f>+G9+G90</f>
        <v>309309866023.49005</v>
      </c>
    </row>
    <row r="125" spans="1:7" x14ac:dyDescent="0.3">
      <c r="A125" s="417"/>
      <c r="G125" s="420"/>
    </row>
    <row r="126" spans="1:7" ht="35.25" customHeight="1" x14ac:dyDescent="0.3">
      <c r="A126" s="417"/>
      <c r="G126" s="508"/>
    </row>
    <row r="127" spans="1:7" x14ac:dyDescent="0.3">
      <c r="A127" s="509" t="s">
        <v>100</v>
      </c>
      <c r="B127" s="510"/>
      <c r="C127" s="510"/>
      <c r="D127" s="510"/>
      <c r="E127" s="511" t="s">
        <v>101</v>
      </c>
      <c r="F127" s="511"/>
      <c r="G127" s="512"/>
    </row>
    <row r="128" spans="1:7" x14ac:dyDescent="0.3">
      <c r="A128" s="513" t="s">
        <v>102</v>
      </c>
      <c r="B128" s="510"/>
      <c r="C128" s="510"/>
      <c r="D128" s="510"/>
      <c r="E128" s="514" t="s">
        <v>238</v>
      </c>
      <c r="F128" s="514"/>
      <c r="G128" s="515"/>
    </row>
    <row r="129" spans="1:7" x14ac:dyDescent="0.3">
      <c r="A129" s="513" t="s">
        <v>104</v>
      </c>
      <c r="B129" s="510"/>
      <c r="C129" s="510"/>
      <c r="D129" s="516"/>
      <c r="E129" s="517" t="s">
        <v>236</v>
      </c>
      <c r="F129" s="511"/>
      <c r="G129" s="512"/>
    </row>
    <row r="130" spans="1:7" x14ac:dyDescent="0.3">
      <c r="A130" s="513"/>
      <c r="B130" s="510"/>
      <c r="C130" s="510"/>
      <c r="D130" s="510"/>
      <c r="E130" s="514" t="s">
        <v>230</v>
      </c>
      <c r="F130" s="514"/>
      <c r="G130" s="515"/>
    </row>
    <row r="131" spans="1:7" x14ac:dyDescent="0.3">
      <c r="A131" s="509"/>
      <c r="B131" s="510"/>
      <c r="C131" s="510"/>
      <c r="D131" s="517"/>
      <c r="E131" s="518"/>
      <c r="F131" s="517"/>
      <c r="G131" s="512"/>
    </row>
    <row r="132" spans="1:7" x14ac:dyDescent="0.3">
      <c r="A132" s="513"/>
      <c r="B132" s="510"/>
      <c r="C132" s="510"/>
      <c r="D132" s="517"/>
      <c r="E132" s="518"/>
      <c r="F132" s="517"/>
      <c r="G132" s="512"/>
    </row>
    <row r="133" spans="1:7" x14ac:dyDescent="0.3">
      <c r="A133" s="513" t="s">
        <v>106</v>
      </c>
      <c r="B133" s="510"/>
      <c r="C133" s="510"/>
      <c r="D133" s="519" t="s">
        <v>107</v>
      </c>
      <c r="E133" s="510" t="s">
        <v>101</v>
      </c>
      <c r="F133" s="416"/>
      <c r="G133" s="520"/>
    </row>
    <row r="134" spans="1:7" x14ac:dyDescent="0.3">
      <c r="A134" s="521" t="s">
        <v>239</v>
      </c>
      <c r="C134" s="510"/>
      <c r="D134" s="519"/>
      <c r="E134" s="514" t="s">
        <v>110</v>
      </c>
      <c r="F134" s="416"/>
      <c r="G134" s="512"/>
    </row>
    <row r="135" spans="1:7" x14ac:dyDescent="0.3">
      <c r="A135" s="521" t="s">
        <v>240</v>
      </c>
      <c r="C135" s="510"/>
      <c r="E135" s="517" t="s">
        <v>113</v>
      </c>
      <c r="F135" s="416"/>
      <c r="G135" s="512"/>
    </row>
    <row r="136" spans="1:7" ht="15" thickBot="1" x14ac:dyDescent="0.35">
      <c r="A136" s="522"/>
      <c r="B136" s="480"/>
      <c r="C136" s="480"/>
      <c r="D136" s="480"/>
      <c r="E136" s="481"/>
      <c r="F136" s="481"/>
      <c r="G136" s="483"/>
    </row>
  </sheetData>
  <mergeCells count="10">
    <mergeCell ref="A84:G84"/>
    <mergeCell ref="A108:G108"/>
    <mergeCell ref="A109:G109"/>
    <mergeCell ref="A124:C124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zoomScaleNormal="100" workbookViewId="0">
      <selection activeCell="C126" sqref="C126"/>
    </sheetView>
  </sheetViews>
  <sheetFormatPr baseColWidth="10" defaultRowHeight="14.4" x14ac:dyDescent="0.3"/>
  <cols>
    <col min="1" max="1" width="20.33203125" style="523" customWidth="1"/>
    <col min="2" max="2" width="7.33203125" style="523" customWidth="1"/>
    <col min="3" max="3" width="51.44140625" style="523" customWidth="1"/>
    <col min="4" max="4" width="23.44140625" style="525" customWidth="1"/>
    <col min="5" max="5" width="19.44140625" style="666" customWidth="1"/>
    <col min="6" max="6" width="20" style="525" customWidth="1"/>
    <col min="7" max="7" width="25.109375" style="525" customWidth="1"/>
    <col min="8" max="8" width="4.44140625" style="523" customWidth="1"/>
    <col min="9" max="256" width="11.44140625" style="523"/>
    <col min="257" max="257" width="20.33203125" style="523" customWidth="1"/>
    <col min="258" max="258" width="7.33203125" style="523" customWidth="1"/>
    <col min="259" max="259" width="51.44140625" style="523" customWidth="1"/>
    <col min="260" max="260" width="23.44140625" style="523" customWidth="1"/>
    <col min="261" max="261" width="19.44140625" style="523" customWidth="1"/>
    <col min="262" max="262" width="20" style="523" customWidth="1"/>
    <col min="263" max="263" width="25.109375" style="523" customWidth="1"/>
    <col min="264" max="264" width="4.44140625" style="523" customWidth="1"/>
    <col min="265" max="512" width="11.44140625" style="523"/>
    <col min="513" max="513" width="20.33203125" style="523" customWidth="1"/>
    <col min="514" max="514" width="7.33203125" style="523" customWidth="1"/>
    <col min="515" max="515" width="51.44140625" style="523" customWidth="1"/>
    <col min="516" max="516" width="23.44140625" style="523" customWidth="1"/>
    <col min="517" max="517" width="19.44140625" style="523" customWidth="1"/>
    <col min="518" max="518" width="20" style="523" customWidth="1"/>
    <col min="519" max="519" width="25.109375" style="523" customWidth="1"/>
    <col min="520" max="520" width="4.44140625" style="523" customWidth="1"/>
    <col min="521" max="768" width="11.44140625" style="523"/>
    <col min="769" max="769" width="20.33203125" style="523" customWidth="1"/>
    <col min="770" max="770" width="7.33203125" style="523" customWidth="1"/>
    <col min="771" max="771" width="51.44140625" style="523" customWidth="1"/>
    <col min="772" max="772" width="23.44140625" style="523" customWidth="1"/>
    <col min="773" max="773" width="19.44140625" style="523" customWidth="1"/>
    <col min="774" max="774" width="20" style="523" customWidth="1"/>
    <col min="775" max="775" width="25.109375" style="523" customWidth="1"/>
    <col min="776" max="776" width="4.44140625" style="523" customWidth="1"/>
    <col min="777" max="1024" width="11.44140625" style="523"/>
    <col min="1025" max="1025" width="20.33203125" style="523" customWidth="1"/>
    <col min="1026" max="1026" width="7.33203125" style="523" customWidth="1"/>
    <col min="1027" max="1027" width="51.44140625" style="523" customWidth="1"/>
    <col min="1028" max="1028" width="23.44140625" style="523" customWidth="1"/>
    <col min="1029" max="1029" width="19.44140625" style="523" customWidth="1"/>
    <col min="1030" max="1030" width="20" style="523" customWidth="1"/>
    <col min="1031" max="1031" width="25.109375" style="523" customWidth="1"/>
    <col min="1032" max="1032" width="4.44140625" style="523" customWidth="1"/>
    <col min="1033" max="1280" width="11.44140625" style="523"/>
    <col min="1281" max="1281" width="20.33203125" style="523" customWidth="1"/>
    <col min="1282" max="1282" width="7.33203125" style="523" customWidth="1"/>
    <col min="1283" max="1283" width="51.44140625" style="523" customWidth="1"/>
    <col min="1284" max="1284" width="23.44140625" style="523" customWidth="1"/>
    <col min="1285" max="1285" width="19.44140625" style="523" customWidth="1"/>
    <col min="1286" max="1286" width="20" style="523" customWidth="1"/>
    <col min="1287" max="1287" width="25.109375" style="523" customWidth="1"/>
    <col min="1288" max="1288" width="4.44140625" style="523" customWidth="1"/>
    <col min="1289" max="1536" width="11.44140625" style="523"/>
    <col min="1537" max="1537" width="20.33203125" style="523" customWidth="1"/>
    <col min="1538" max="1538" width="7.33203125" style="523" customWidth="1"/>
    <col min="1539" max="1539" width="51.44140625" style="523" customWidth="1"/>
    <col min="1540" max="1540" width="23.44140625" style="523" customWidth="1"/>
    <col min="1541" max="1541" width="19.44140625" style="523" customWidth="1"/>
    <col min="1542" max="1542" width="20" style="523" customWidth="1"/>
    <col min="1543" max="1543" width="25.109375" style="523" customWidth="1"/>
    <col min="1544" max="1544" width="4.44140625" style="523" customWidth="1"/>
    <col min="1545" max="1792" width="11.44140625" style="523"/>
    <col min="1793" max="1793" width="20.33203125" style="523" customWidth="1"/>
    <col min="1794" max="1794" width="7.33203125" style="523" customWidth="1"/>
    <col min="1795" max="1795" width="51.44140625" style="523" customWidth="1"/>
    <col min="1796" max="1796" width="23.44140625" style="523" customWidth="1"/>
    <col min="1797" max="1797" width="19.44140625" style="523" customWidth="1"/>
    <col min="1798" max="1798" width="20" style="523" customWidth="1"/>
    <col min="1799" max="1799" width="25.109375" style="523" customWidth="1"/>
    <col min="1800" max="1800" width="4.44140625" style="523" customWidth="1"/>
    <col min="1801" max="2048" width="11.44140625" style="523"/>
    <col min="2049" max="2049" width="20.33203125" style="523" customWidth="1"/>
    <col min="2050" max="2050" width="7.33203125" style="523" customWidth="1"/>
    <col min="2051" max="2051" width="51.44140625" style="523" customWidth="1"/>
    <col min="2052" max="2052" width="23.44140625" style="523" customWidth="1"/>
    <col min="2053" max="2053" width="19.44140625" style="523" customWidth="1"/>
    <col min="2054" max="2054" width="20" style="523" customWidth="1"/>
    <col min="2055" max="2055" width="25.109375" style="523" customWidth="1"/>
    <col min="2056" max="2056" width="4.44140625" style="523" customWidth="1"/>
    <col min="2057" max="2304" width="11.44140625" style="523"/>
    <col min="2305" max="2305" width="20.33203125" style="523" customWidth="1"/>
    <col min="2306" max="2306" width="7.33203125" style="523" customWidth="1"/>
    <col min="2307" max="2307" width="51.44140625" style="523" customWidth="1"/>
    <col min="2308" max="2308" width="23.44140625" style="523" customWidth="1"/>
    <col min="2309" max="2309" width="19.44140625" style="523" customWidth="1"/>
    <col min="2310" max="2310" width="20" style="523" customWidth="1"/>
    <col min="2311" max="2311" width="25.109375" style="523" customWidth="1"/>
    <col min="2312" max="2312" width="4.44140625" style="523" customWidth="1"/>
    <col min="2313" max="2560" width="11.44140625" style="523"/>
    <col min="2561" max="2561" width="20.33203125" style="523" customWidth="1"/>
    <col min="2562" max="2562" width="7.33203125" style="523" customWidth="1"/>
    <col min="2563" max="2563" width="51.44140625" style="523" customWidth="1"/>
    <col min="2564" max="2564" width="23.44140625" style="523" customWidth="1"/>
    <col min="2565" max="2565" width="19.44140625" style="523" customWidth="1"/>
    <col min="2566" max="2566" width="20" style="523" customWidth="1"/>
    <col min="2567" max="2567" width="25.109375" style="523" customWidth="1"/>
    <col min="2568" max="2568" width="4.44140625" style="523" customWidth="1"/>
    <col min="2569" max="2816" width="11.44140625" style="523"/>
    <col min="2817" max="2817" width="20.33203125" style="523" customWidth="1"/>
    <col min="2818" max="2818" width="7.33203125" style="523" customWidth="1"/>
    <col min="2819" max="2819" width="51.44140625" style="523" customWidth="1"/>
    <col min="2820" max="2820" width="23.44140625" style="523" customWidth="1"/>
    <col min="2821" max="2821" width="19.44140625" style="523" customWidth="1"/>
    <col min="2822" max="2822" width="20" style="523" customWidth="1"/>
    <col min="2823" max="2823" width="25.109375" style="523" customWidth="1"/>
    <col min="2824" max="2824" width="4.44140625" style="523" customWidth="1"/>
    <col min="2825" max="3072" width="11.44140625" style="523"/>
    <col min="3073" max="3073" width="20.33203125" style="523" customWidth="1"/>
    <col min="3074" max="3074" width="7.33203125" style="523" customWidth="1"/>
    <col min="3075" max="3075" width="51.44140625" style="523" customWidth="1"/>
    <col min="3076" max="3076" width="23.44140625" style="523" customWidth="1"/>
    <col min="3077" max="3077" width="19.44140625" style="523" customWidth="1"/>
    <col min="3078" max="3078" width="20" style="523" customWidth="1"/>
    <col min="3079" max="3079" width="25.109375" style="523" customWidth="1"/>
    <col min="3080" max="3080" width="4.44140625" style="523" customWidth="1"/>
    <col min="3081" max="3328" width="11.44140625" style="523"/>
    <col min="3329" max="3329" width="20.33203125" style="523" customWidth="1"/>
    <col min="3330" max="3330" width="7.33203125" style="523" customWidth="1"/>
    <col min="3331" max="3331" width="51.44140625" style="523" customWidth="1"/>
    <col min="3332" max="3332" width="23.44140625" style="523" customWidth="1"/>
    <col min="3333" max="3333" width="19.44140625" style="523" customWidth="1"/>
    <col min="3334" max="3334" width="20" style="523" customWidth="1"/>
    <col min="3335" max="3335" width="25.109375" style="523" customWidth="1"/>
    <col min="3336" max="3336" width="4.44140625" style="523" customWidth="1"/>
    <col min="3337" max="3584" width="11.44140625" style="523"/>
    <col min="3585" max="3585" width="20.33203125" style="523" customWidth="1"/>
    <col min="3586" max="3586" width="7.33203125" style="523" customWidth="1"/>
    <col min="3587" max="3587" width="51.44140625" style="523" customWidth="1"/>
    <col min="3588" max="3588" width="23.44140625" style="523" customWidth="1"/>
    <col min="3589" max="3589" width="19.44140625" style="523" customWidth="1"/>
    <col min="3590" max="3590" width="20" style="523" customWidth="1"/>
    <col min="3591" max="3591" width="25.109375" style="523" customWidth="1"/>
    <col min="3592" max="3592" width="4.44140625" style="523" customWidth="1"/>
    <col min="3593" max="3840" width="11.44140625" style="523"/>
    <col min="3841" max="3841" width="20.33203125" style="523" customWidth="1"/>
    <col min="3842" max="3842" width="7.33203125" style="523" customWidth="1"/>
    <col min="3843" max="3843" width="51.44140625" style="523" customWidth="1"/>
    <col min="3844" max="3844" width="23.44140625" style="523" customWidth="1"/>
    <col min="3845" max="3845" width="19.44140625" style="523" customWidth="1"/>
    <col min="3846" max="3846" width="20" style="523" customWidth="1"/>
    <col min="3847" max="3847" width="25.109375" style="523" customWidth="1"/>
    <col min="3848" max="3848" width="4.44140625" style="523" customWidth="1"/>
    <col min="3849" max="4096" width="11.44140625" style="523"/>
    <col min="4097" max="4097" width="20.33203125" style="523" customWidth="1"/>
    <col min="4098" max="4098" width="7.33203125" style="523" customWidth="1"/>
    <col min="4099" max="4099" width="51.44140625" style="523" customWidth="1"/>
    <col min="4100" max="4100" width="23.44140625" style="523" customWidth="1"/>
    <col min="4101" max="4101" width="19.44140625" style="523" customWidth="1"/>
    <col min="4102" max="4102" width="20" style="523" customWidth="1"/>
    <col min="4103" max="4103" width="25.109375" style="523" customWidth="1"/>
    <col min="4104" max="4104" width="4.44140625" style="523" customWidth="1"/>
    <col min="4105" max="4352" width="11.44140625" style="523"/>
    <col min="4353" max="4353" width="20.33203125" style="523" customWidth="1"/>
    <col min="4354" max="4354" width="7.33203125" style="523" customWidth="1"/>
    <col min="4355" max="4355" width="51.44140625" style="523" customWidth="1"/>
    <col min="4356" max="4356" width="23.44140625" style="523" customWidth="1"/>
    <col min="4357" max="4357" width="19.44140625" style="523" customWidth="1"/>
    <col min="4358" max="4358" width="20" style="523" customWidth="1"/>
    <col min="4359" max="4359" width="25.109375" style="523" customWidth="1"/>
    <col min="4360" max="4360" width="4.44140625" style="523" customWidth="1"/>
    <col min="4361" max="4608" width="11.44140625" style="523"/>
    <col min="4609" max="4609" width="20.33203125" style="523" customWidth="1"/>
    <col min="4610" max="4610" width="7.33203125" style="523" customWidth="1"/>
    <col min="4611" max="4611" width="51.44140625" style="523" customWidth="1"/>
    <col min="4612" max="4612" width="23.44140625" style="523" customWidth="1"/>
    <col min="4613" max="4613" width="19.44140625" style="523" customWidth="1"/>
    <col min="4614" max="4614" width="20" style="523" customWidth="1"/>
    <col min="4615" max="4615" width="25.109375" style="523" customWidth="1"/>
    <col min="4616" max="4616" width="4.44140625" style="523" customWidth="1"/>
    <col min="4617" max="4864" width="11.44140625" style="523"/>
    <col min="4865" max="4865" width="20.33203125" style="523" customWidth="1"/>
    <col min="4866" max="4866" width="7.33203125" style="523" customWidth="1"/>
    <col min="4867" max="4867" width="51.44140625" style="523" customWidth="1"/>
    <col min="4868" max="4868" width="23.44140625" style="523" customWidth="1"/>
    <col min="4869" max="4869" width="19.44140625" style="523" customWidth="1"/>
    <col min="4870" max="4870" width="20" style="523" customWidth="1"/>
    <col min="4871" max="4871" width="25.109375" style="523" customWidth="1"/>
    <col min="4872" max="4872" width="4.44140625" style="523" customWidth="1"/>
    <col min="4873" max="5120" width="11.44140625" style="523"/>
    <col min="5121" max="5121" width="20.33203125" style="523" customWidth="1"/>
    <col min="5122" max="5122" width="7.33203125" style="523" customWidth="1"/>
    <col min="5123" max="5123" width="51.44140625" style="523" customWidth="1"/>
    <col min="5124" max="5124" width="23.44140625" style="523" customWidth="1"/>
    <col min="5125" max="5125" width="19.44140625" style="523" customWidth="1"/>
    <col min="5126" max="5126" width="20" style="523" customWidth="1"/>
    <col min="5127" max="5127" width="25.109375" style="523" customWidth="1"/>
    <col min="5128" max="5128" width="4.44140625" style="523" customWidth="1"/>
    <col min="5129" max="5376" width="11.44140625" style="523"/>
    <col min="5377" max="5377" width="20.33203125" style="523" customWidth="1"/>
    <col min="5378" max="5378" width="7.33203125" style="523" customWidth="1"/>
    <col min="5379" max="5379" width="51.44140625" style="523" customWidth="1"/>
    <col min="5380" max="5380" width="23.44140625" style="523" customWidth="1"/>
    <col min="5381" max="5381" width="19.44140625" style="523" customWidth="1"/>
    <col min="5382" max="5382" width="20" style="523" customWidth="1"/>
    <col min="5383" max="5383" width="25.109375" style="523" customWidth="1"/>
    <col min="5384" max="5384" width="4.44140625" style="523" customWidth="1"/>
    <col min="5385" max="5632" width="11.44140625" style="523"/>
    <col min="5633" max="5633" width="20.33203125" style="523" customWidth="1"/>
    <col min="5634" max="5634" width="7.33203125" style="523" customWidth="1"/>
    <col min="5635" max="5635" width="51.44140625" style="523" customWidth="1"/>
    <col min="5636" max="5636" width="23.44140625" style="523" customWidth="1"/>
    <col min="5637" max="5637" width="19.44140625" style="523" customWidth="1"/>
    <col min="5638" max="5638" width="20" style="523" customWidth="1"/>
    <col min="5639" max="5639" width="25.109375" style="523" customWidth="1"/>
    <col min="5640" max="5640" width="4.44140625" style="523" customWidth="1"/>
    <col min="5641" max="5888" width="11.44140625" style="523"/>
    <col min="5889" max="5889" width="20.33203125" style="523" customWidth="1"/>
    <col min="5890" max="5890" width="7.33203125" style="523" customWidth="1"/>
    <col min="5891" max="5891" width="51.44140625" style="523" customWidth="1"/>
    <col min="5892" max="5892" width="23.44140625" style="523" customWidth="1"/>
    <col min="5893" max="5893" width="19.44140625" style="523" customWidth="1"/>
    <col min="5894" max="5894" width="20" style="523" customWidth="1"/>
    <col min="5895" max="5895" width="25.109375" style="523" customWidth="1"/>
    <col min="5896" max="5896" width="4.44140625" style="523" customWidth="1"/>
    <col min="5897" max="6144" width="11.44140625" style="523"/>
    <col min="6145" max="6145" width="20.33203125" style="523" customWidth="1"/>
    <col min="6146" max="6146" width="7.33203125" style="523" customWidth="1"/>
    <col min="6147" max="6147" width="51.44140625" style="523" customWidth="1"/>
    <col min="6148" max="6148" width="23.44140625" style="523" customWidth="1"/>
    <col min="6149" max="6149" width="19.44140625" style="523" customWidth="1"/>
    <col min="6150" max="6150" width="20" style="523" customWidth="1"/>
    <col min="6151" max="6151" width="25.109375" style="523" customWidth="1"/>
    <col min="6152" max="6152" width="4.44140625" style="523" customWidth="1"/>
    <col min="6153" max="6400" width="11.44140625" style="523"/>
    <col min="6401" max="6401" width="20.33203125" style="523" customWidth="1"/>
    <col min="6402" max="6402" width="7.33203125" style="523" customWidth="1"/>
    <col min="6403" max="6403" width="51.44140625" style="523" customWidth="1"/>
    <col min="6404" max="6404" width="23.44140625" style="523" customWidth="1"/>
    <col min="6405" max="6405" width="19.44140625" style="523" customWidth="1"/>
    <col min="6406" max="6406" width="20" style="523" customWidth="1"/>
    <col min="6407" max="6407" width="25.109375" style="523" customWidth="1"/>
    <col min="6408" max="6408" width="4.44140625" style="523" customWidth="1"/>
    <col min="6409" max="6656" width="11.44140625" style="523"/>
    <col min="6657" max="6657" width="20.33203125" style="523" customWidth="1"/>
    <col min="6658" max="6658" width="7.33203125" style="523" customWidth="1"/>
    <col min="6659" max="6659" width="51.44140625" style="523" customWidth="1"/>
    <col min="6660" max="6660" width="23.44140625" style="523" customWidth="1"/>
    <col min="6661" max="6661" width="19.44140625" style="523" customWidth="1"/>
    <col min="6662" max="6662" width="20" style="523" customWidth="1"/>
    <col min="6663" max="6663" width="25.109375" style="523" customWidth="1"/>
    <col min="6664" max="6664" width="4.44140625" style="523" customWidth="1"/>
    <col min="6665" max="6912" width="11.44140625" style="523"/>
    <col min="6913" max="6913" width="20.33203125" style="523" customWidth="1"/>
    <col min="6914" max="6914" width="7.33203125" style="523" customWidth="1"/>
    <col min="6915" max="6915" width="51.44140625" style="523" customWidth="1"/>
    <col min="6916" max="6916" width="23.44140625" style="523" customWidth="1"/>
    <col min="6917" max="6917" width="19.44140625" style="523" customWidth="1"/>
    <col min="6918" max="6918" width="20" style="523" customWidth="1"/>
    <col min="6919" max="6919" width="25.109375" style="523" customWidth="1"/>
    <col min="6920" max="6920" width="4.44140625" style="523" customWidth="1"/>
    <col min="6921" max="7168" width="11.44140625" style="523"/>
    <col min="7169" max="7169" width="20.33203125" style="523" customWidth="1"/>
    <col min="7170" max="7170" width="7.33203125" style="523" customWidth="1"/>
    <col min="7171" max="7171" width="51.44140625" style="523" customWidth="1"/>
    <col min="7172" max="7172" width="23.44140625" style="523" customWidth="1"/>
    <col min="7173" max="7173" width="19.44140625" style="523" customWidth="1"/>
    <col min="7174" max="7174" width="20" style="523" customWidth="1"/>
    <col min="7175" max="7175" width="25.109375" style="523" customWidth="1"/>
    <col min="7176" max="7176" width="4.44140625" style="523" customWidth="1"/>
    <col min="7177" max="7424" width="11.44140625" style="523"/>
    <col min="7425" max="7425" width="20.33203125" style="523" customWidth="1"/>
    <col min="7426" max="7426" width="7.33203125" style="523" customWidth="1"/>
    <col min="7427" max="7427" width="51.44140625" style="523" customWidth="1"/>
    <col min="7428" max="7428" width="23.44140625" style="523" customWidth="1"/>
    <col min="7429" max="7429" width="19.44140625" style="523" customWidth="1"/>
    <col min="7430" max="7430" width="20" style="523" customWidth="1"/>
    <col min="7431" max="7431" width="25.109375" style="523" customWidth="1"/>
    <col min="7432" max="7432" width="4.44140625" style="523" customWidth="1"/>
    <col min="7433" max="7680" width="11.44140625" style="523"/>
    <col min="7681" max="7681" width="20.33203125" style="523" customWidth="1"/>
    <col min="7682" max="7682" width="7.33203125" style="523" customWidth="1"/>
    <col min="7683" max="7683" width="51.44140625" style="523" customWidth="1"/>
    <col min="7684" max="7684" width="23.44140625" style="523" customWidth="1"/>
    <col min="7685" max="7685" width="19.44140625" style="523" customWidth="1"/>
    <col min="7686" max="7686" width="20" style="523" customWidth="1"/>
    <col min="7687" max="7687" width="25.109375" style="523" customWidth="1"/>
    <col min="7688" max="7688" width="4.44140625" style="523" customWidth="1"/>
    <col min="7689" max="7936" width="11.44140625" style="523"/>
    <col min="7937" max="7937" width="20.33203125" style="523" customWidth="1"/>
    <col min="7938" max="7938" width="7.33203125" style="523" customWidth="1"/>
    <col min="7939" max="7939" width="51.44140625" style="523" customWidth="1"/>
    <col min="7940" max="7940" width="23.44140625" style="523" customWidth="1"/>
    <col min="7941" max="7941" width="19.44140625" style="523" customWidth="1"/>
    <col min="7942" max="7942" width="20" style="523" customWidth="1"/>
    <col min="7943" max="7943" width="25.109375" style="523" customWidth="1"/>
    <col min="7944" max="7944" width="4.44140625" style="523" customWidth="1"/>
    <col min="7945" max="8192" width="11.44140625" style="523"/>
    <col min="8193" max="8193" width="20.33203125" style="523" customWidth="1"/>
    <col min="8194" max="8194" width="7.33203125" style="523" customWidth="1"/>
    <col min="8195" max="8195" width="51.44140625" style="523" customWidth="1"/>
    <col min="8196" max="8196" width="23.44140625" style="523" customWidth="1"/>
    <col min="8197" max="8197" width="19.44140625" style="523" customWidth="1"/>
    <col min="8198" max="8198" width="20" style="523" customWidth="1"/>
    <col min="8199" max="8199" width="25.109375" style="523" customWidth="1"/>
    <col min="8200" max="8200" width="4.44140625" style="523" customWidth="1"/>
    <col min="8201" max="8448" width="11.44140625" style="523"/>
    <col min="8449" max="8449" width="20.33203125" style="523" customWidth="1"/>
    <col min="8450" max="8450" width="7.33203125" style="523" customWidth="1"/>
    <col min="8451" max="8451" width="51.44140625" style="523" customWidth="1"/>
    <col min="8452" max="8452" width="23.44140625" style="523" customWidth="1"/>
    <col min="8453" max="8453" width="19.44140625" style="523" customWidth="1"/>
    <col min="8454" max="8454" width="20" style="523" customWidth="1"/>
    <col min="8455" max="8455" width="25.109375" style="523" customWidth="1"/>
    <col min="8456" max="8456" width="4.44140625" style="523" customWidth="1"/>
    <col min="8457" max="8704" width="11.44140625" style="523"/>
    <col min="8705" max="8705" width="20.33203125" style="523" customWidth="1"/>
    <col min="8706" max="8706" width="7.33203125" style="523" customWidth="1"/>
    <col min="8707" max="8707" width="51.44140625" style="523" customWidth="1"/>
    <col min="8708" max="8708" width="23.44140625" style="523" customWidth="1"/>
    <col min="8709" max="8709" width="19.44140625" style="523" customWidth="1"/>
    <col min="8710" max="8710" width="20" style="523" customWidth="1"/>
    <col min="8711" max="8711" width="25.109375" style="523" customWidth="1"/>
    <col min="8712" max="8712" width="4.44140625" style="523" customWidth="1"/>
    <col min="8713" max="8960" width="11.44140625" style="523"/>
    <col min="8961" max="8961" width="20.33203125" style="523" customWidth="1"/>
    <col min="8962" max="8962" width="7.33203125" style="523" customWidth="1"/>
    <col min="8963" max="8963" width="51.44140625" style="523" customWidth="1"/>
    <col min="8964" max="8964" width="23.44140625" style="523" customWidth="1"/>
    <col min="8965" max="8965" width="19.44140625" style="523" customWidth="1"/>
    <col min="8966" max="8966" width="20" style="523" customWidth="1"/>
    <col min="8967" max="8967" width="25.109375" style="523" customWidth="1"/>
    <col min="8968" max="8968" width="4.44140625" style="523" customWidth="1"/>
    <col min="8969" max="9216" width="11.44140625" style="523"/>
    <col min="9217" max="9217" width="20.33203125" style="523" customWidth="1"/>
    <col min="9218" max="9218" width="7.33203125" style="523" customWidth="1"/>
    <col min="9219" max="9219" width="51.44140625" style="523" customWidth="1"/>
    <col min="9220" max="9220" width="23.44140625" style="523" customWidth="1"/>
    <col min="9221" max="9221" width="19.44140625" style="523" customWidth="1"/>
    <col min="9222" max="9222" width="20" style="523" customWidth="1"/>
    <col min="9223" max="9223" width="25.109375" style="523" customWidth="1"/>
    <col min="9224" max="9224" width="4.44140625" style="523" customWidth="1"/>
    <col min="9225" max="9472" width="11.44140625" style="523"/>
    <col min="9473" max="9473" width="20.33203125" style="523" customWidth="1"/>
    <col min="9474" max="9474" width="7.33203125" style="523" customWidth="1"/>
    <col min="9475" max="9475" width="51.44140625" style="523" customWidth="1"/>
    <col min="9476" max="9476" width="23.44140625" style="523" customWidth="1"/>
    <col min="9477" max="9477" width="19.44140625" style="523" customWidth="1"/>
    <col min="9478" max="9478" width="20" style="523" customWidth="1"/>
    <col min="9479" max="9479" width="25.109375" style="523" customWidth="1"/>
    <col min="9480" max="9480" width="4.44140625" style="523" customWidth="1"/>
    <col min="9481" max="9728" width="11.44140625" style="523"/>
    <col min="9729" max="9729" width="20.33203125" style="523" customWidth="1"/>
    <col min="9730" max="9730" width="7.33203125" style="523" customWidth="1"/>
    <col min="9731" max="9731" width="51.44140625" style="523" customWidth="1"/>
    <col min="9732" max="9732" width="23.44140625" style="523" customWidth="1"/>
    <col min="9733" max="9733" width="19.44140625" style="523" customWidth="1"/>
    <col min="9734" max="9734" width="20" style="523" customWidth="1"/>
    <col min="9735" max="9735" width="25.109375" style="523" customWidth="1"/>
    <col min="9736" max="9736" width="4.44140625" style="523" customWidth="1"/>
    <col min="9737" max="9984" width="11.44140625" style="523"/>
    <col min="9985" max="9985" width="20.33203125" style="523" customWidth="1"/>
    <col min="9986" max="9986" width="7.33203125" style="523" customWidth="1"/>
    <col min="9987" max="9987" width="51.44140625" style="523" customWidth="1"/>
    <col min="9988" max="9988" width="23.44140625" style="523" customWidth="1"/>
    <col min="9989" max="9989" width="19.44140625" style="523" customWidth="1"/>
    <col min="9990" max="9990" width="20" style="523" customWidth="1"/>
    <col min="9991" max="9991" width="25.109375" style="523" customWidth="1"/>
    <col min="9992" max="9992" width="4.44140625" style="523" customWidth="1"/>
    <col min="9993" max="10240" width="11.44140625" style="523"/>
    <col min="10241" max="10241" width="20.33203125" style="523" customWidth="1"/>
    <col min="10242" max="10242" width="7.33203125" style="523" customWidth="1"/>
    <col min="10243" max="10243" width="51.44140625" style="523" customWidth="1"/>
    <col min="10244" max="10244" width="23.44140625" style="523" customWidth="1"/>
    <col min="10245" max="10245" width="19.44140625" style="523" customWidth="1"/>
    <col min="10246" max="10246" width="20" style="523" customWidth="1"/>
    <col min="10247" max="10247" width="25.109375" style="523" customWidth="1"/>
    <col min="10248" max="10248" width="4.44140625" style="523" customWidth="1"/>
    <col min="10249" max="10496" width="11.44140625" style="523"/>
    <col min="10497" max="10497" width="20.33203125" style="523" customWidth="1"/>
    <col min="10498" max="10498" width="7.33203125" style="523" customWidth="1"/>
    <col min="10499" max="10499" width="51.44140625" style="523" customWidth="1"/>
    <col min="10500" max="10500" width="23.44140625" style="523" customWidth="1"/>
    <col min="10501" max="10501" width="19.44140625" style="523" customWidth="1"/>
    <col min="10502" max="10502" width="20" style="523" customWidth="1"/>
    <col min="10503" max="10503" width="25.109375" style="523" customWidth="1"/>
    <col min="10504" max="10504" width="4.44140625" style="523" customWidth="1"/>
    <col min="10505" max="10752" width="11.44140625" style="523"/>
    <col min="10753" max="10753" width="20.33203125" style="523" customWidth="1"/>
    <col min="10754" max="10754" width="7.33203125" style="523" customWidth="1"/>
    <col min="10755" max="10755" width="51.44140625" style="523" customWidth="1"/>
    <col min="10756" max="10756" width="23.44140625" style="523" customWidth="1"/>
    <col min="10757" max="10757" width="19.44140625" style="523" customWidth="1"/>
    <col min="10758" max="10758" width="20" style="523" customWidth="1"/>
    <col min="10759" max="10759" width="25.109375" style="523" customWidth="1"/>
    <col min="10760" max="10760" width="4.44140625" style="523" customWidth="1"/>
    <col min="10761" max="11008" width="11.44140625" style="523"/>
    <col min="11009" max="11009" width="20.33203125" style="523" customWidth="1"/>
    <col min="11010" max="11010" width="7.33203125" style="523" customWidth="1"/>
    <col min="11011" max="11011" width="51.44140625" style="523" customWidth="1"/>
    <col min="11012" max="11012" width="23.44140625" style="523" customWidth="1"/>
    <col min="11013" max="11013" width="19.44140625" style="523" customWidth="1"/>
    <col min="11014" max="11014" width="20" style="523" customWidth="1"/>
    <col min="11015" max="11015" width="25.109375" style="523" customWidth="1"/>
    <col min="11016" max="11016" width="4.44140625" style="523" customWidth="1"/>
    <col min="11017" max="11264" width="11.44140625" style="523"/>
    <col min="11265" max="11265" width="20.33203125" style="523" customWidth="1"/>
    <col min="11266" max="11266" width="7.33203125" style="523" customWidth="1"/>
    <col min="11267" max="11267" width="51.44140625" style="523" customWidth="1"/>
    <col min="11268" max="11268" width="23.44140625" style="523" customWidth="1"/>
    <col min="11269" max="11269" width="19.44140625" style="523" customWidth="1"/>
    <col min="11270" max="11270" width="20" style="523" customWidth="1"/>
    <col min="11271" max="11271" width="25.109375" style="523" customWidth="1"/>
    <col min="11272" max="11272" width="4.44140625" style="523" customWidth="1"/>
    <col min="11273" max="11520" width="11.44140625" style="523"/>
    <col min="11521" max="11521" width="20.33203125" style="523" customWidth="1"/>
    <col min="11522" max="11522" width="7.33203125" style="523" customWidth="1"/>
    <col min="11523" max="11523" width="51.44140625" style="523" customWidth="1"/>
    <col min="11524" max="11524" width="23.44140625" style="523" customWidth="1"/>
    <col min="11525" max="11525" width="19.44140625" style="523" customWidth="1"/>
    <col min="11526" max="11526" width="20" style="523" customWidth="1"/>
    <col min="11527" max="11527" width="25.109375" style="523" customWidth="1"/>
    <col min="11528" max="11528" width="4.44140625" style="523" customWidth="1"/>
    <col min="11529" max="11776" width="11.44140625" style="523"/>
    <col min="11777" max="11777" width="20.33203125" style="523" customWidth="1"/>
    <col min="11778" max="11778" width="7.33203125" style="523" customWidth="1"/>
    <col min="11779" max="11779" width="51.44140625" style="523" customWidth="1"/>
    <col min="11780" max="11780" width="23.44140625" style="523" customWidth="1"/>
    <col min="11781" max="11781" width="19.44140625" style="523" customWidth="1"/>
    <col min="11782" max="11782" width="20" style="523" customWidth="1"/>
    <col min="11783" max="11783" width="25.109375" style="523" customWidth="1"/>
    <col min="11784" max="11784" width="4.44140625" style="523" customWidth="1"/>
    <col min="11785" max="12032" width="11.44140625" style="523"/>
    <col min="12033" max="12033" width="20.33203125" style="523" customWidth="1"/>
    <col min="12034" max="12034" width="7.33203125" style="523" customWidth="1"/>
    <col min="12035" max="12035" width="51.44140625" style="523" customWidth="1"/>
    <col min="12036" max="12036" width="23.44140625" style="523" customWidth="1"/>
    <col min="12037" max="12037" width="19.44140625" style="523" customWidth="1"/>
    <col min="12038" max="12038" width="20" style="523" customWidth="1"/>
    <col min="12039" max="12039" width="25.109375" style="523" customWidth="1"/>
    <col min="12040" max="12040" width="4.44140625" style="523" customWidth="1"/>
    <col min="12041" max="12288" width="11.44140625" style="523"/>
    <col min="12289" max="12289" width="20.33203125" style="523" customWidth="1"/>
    <col min="12290" max="12290" width="7.33203125" style="523" customWidth="1"/>
    <col min="12291" max="12291" width="51.44140625" style="523" customWidth="1"/>
    <col min="12292" max="12292" width="23.44140625" style="523" customWidth="1"/>
    <col min="12293" max="12293" width="19.44140625" style="523" customWidth="1"/>
    <col min="12294" max="12294" width="20" style="523" customWidth="1"/>
    <col min="12295" max="12295" width="25.109375" style="523" customWidth="1"/>
    <col min="12296" max="12296" width="4.44140625" style="523" customWidth="1"/>
    <col min="12297" max="12544" width="11.44140625" style="523"/>
    <col min="12545" max="12545" width="20.33203125" style="523" customWidth="1"/>
    <col min="12546" max="12546" width="7.33203125" style="523" customWidth="1"/>
    <col min="12547" max="12547" width="51.44140625" style="523" customWidth="1"/>
    <col min="12548" max="12548" width="23.44140625" style="523" customWidth="1"/>
    <col min="12549" max="12549" width="19.44140625" style="523" customWidth="1"/>
    <col min="12550" max="12550" width="20" style="523" customWidth="1"/>
    <col min="12551" max="12551" width="25.109375" style="523" customWidth="1"/>
    <col min="12552" max="12552" width="4.44140625" style="523" customWidth="1"/>
    <col min="12553" max="12800" width="11.44140625" style="523"/>
    <col min="12801" max="12801" width="20.33203125" style="523" customWidth="1"/>
    <col min="12802" max="12802" width="7.33203125" style="523" customWidth="1"/>
    <col min="12803" max="12803" width="51.44140625" style="523" customWidth="1"/>
    <col min="12804" max="12804" width="23.44140625" style="523" customWidth="1"/>
    <col min="12805" max="12805" width="19.44140625" style="523" customWidth="1"/>
    <col min="12806" max="12806" width="20" style="523" customWidth="1"/>
    <col min="12807" max="12807" width="25.109375" style="523" customWidth="1"/>
    <col min="12808" max="12808" width="4.44140625" style="523" customWidth="1"/>
    <col min="12809" max="13056" width="11.44140625" style="523"/>
    <col min="13057" max="13057" width="20.33203125" style="523" customWidth="1"/>
    <col min="13058" max="13058" width="7.33203125" style="523" customWidth="1"/>
    <col min="13059" max="13059" width="51.44140625" style="523" customWidth="1"/>
    <col min="13060" max="13060" width="23.44140625" style="523" customWidth="1"/>
    <col min="13061" max="13061" width="19.44140625" style="523" customWidth="1"/>
    <col min="13062" max="13062" width="20" style="523" customWidth="1"/>
    <col min="13063" max="13063" width="25.109375" style="523" customWidth="1"/>
    <col min="13064" max="13064" width="4.44140625" style="523" customWidth="1"/>
    <col min="13065" max="13312" width="11.44140625" style="523"/>
    <col min="13313" max="13313" width="20.33203125" style="523" customWidth="1"/>
    <col min="13314" max="13314" width="7.33203125" style="523" customWidth="1"/>
    <col min="13315" max="13315" width="51.44140625" style="523" customWidth="1"/>
    <col min="13316" max="13316" width="23.44140625" style="523" customWidth="1"/>
    <col min="13317" max="13317" width="19.44140625" style="523" customWidth="1"/>
    <col min="13318" max="13318" width="20" style="523" customWidth="1"/>
    <col min="13319" max="13319" width="25.109375" style="523" customWidth="1"/>
    <col min="13320" max="13320" width="4.44140625" style="523" customWidth="1"/>
    <col min="13321" max="13568" width="11.44140625" style="523"/>
    <col min="13569" max="13569" width="20.33203125" style="523" customWidth="1"/>
    <col min="13570" max="13570" width="7.33203125" style="523" customWidth="1"/>
    <col min="13571" max="13571" width="51.44140625" style="523" customWidth="1"/>
    <col min="13572" max="13572" width="23.44140625" style="523" customWidth="1"/>
    <col min="13573" max="13573" width="19.44140625" style="523" customWidth="1"/>
    <col min="13574" max="13574" width="20" style="523" customWidth="1"/>
    <col min="13575" max="13575" width="25.109375" style="523" customWidth="1"/>
    <col min="13576" max="13576" width="4.44140625" style="523" customWidth="1"/>
    <col min="13577" max="13824" width="11.44140625" style="523"/>
    <col min="13825" max="13825" width="20.33203125" style="523" customWidth="1"/>
    <col min="13826" max="13826" width="7.33203125" style="523" customWidth="1"/>
    <col min="13827" max="13827" width="51.44140625" style="523" customWidth="1"/>
    <col min="13828" max="13828" width="23.44140625" style="523" customWidth="1"/>
    <col min="13829" max="13829" width="19.44140625" style="523" customWidth="1"/>
    <col min="13830" max="13830" width="20" style="523" customWidth="1"/>
    <col min="13831" max="13831" width="25.109375" style="523" customWidth="1"/>
    <col min="13832" max="13832" width="4.44140625" style="523" customWidth="1"/>
    <col min="13833" max="14080" width="11.44140625" style="523"/>
    <col min="14081" max="14081" width="20.33203125" style="523" customWidth="1"/>
    <col min="14082" max="14082" width="7.33203125" style="523" customWidth="1"/>
    <col min="14083" max="14083" width="51.44140625" style="523" customWidth="1"/>
    <col min="14084" max="14084" width="23.44140625" style="523" customWidth="1"/>
    <col min="14085" max="14085" width="19.44140625" style="523" customWidth="1"/>
    <col min="14086" max="14086" width="20" style="523" customWidth="1"/>
    <col min="14087" max="14087" width="25.109375" style="523" customWidth="1"/>
    <col min="14088" max="14088" width="4.44140625" style="523" customWidth="1"/>
    <col min="14089" max="14336" width="11.44140625" style="523"/>
    <col min="14337" max="14337" width="20.33203125" style="523" customWidth="1"/>
    <col min="14338" max="14338" width="7.33203125" style="523" customWidth="1"/>
    <col min="14339" max="14339" width="51.44140625" style="523" customWidth="1"/>
    <col min="14340" max="14340" width="23.44140625" style="523" customWidth="1"/>
    <col min="14341" max="14341" width="19.44140625" style="523" customWidth="1"/>
    <col min="14342" max="14342" width="20" style="523" customWidth="1"/>
    <col min="14343" max="14343" width="25.109375" style="523" customWidth="1"/>
    <col min="14344" max="14344" width="4.44140625" style="523" customWidth="1"/>
    <col min="14345" max="14592" width="11.44140625" style="523"/>
    <col min="14593" max="14593" width="20.33203125" style="523" customWidth="1"/>
    <col min="14594" max="14594" width="7.33203125" style="523" customWidth="1"/>
    <col min="14595" max="14595" width="51.44140625" style="523" customWidth="1"/>
    <col min="14596" max="14596" width="23.44140625" style="523" customWidth="1"/>
    <col min="14597" max="14597" width="19.44140625" style="523" customWidth="1"/>
    <col min="14598" max="14598" width="20" style="523" customWidth="1"/>
    <col min="14599" max="14599" width="25.109375" style="523" customWidth="1"/>
    <col min="14600" max="14600" width="4.44140625" style="523" customWidth="1"/>
    <col min="14601" max="14848" width="11.44140625" style="523"/>
    <col min="14849" max="14849" width="20.33203125" style="523" customWidth="1"/>
    <col min="14850" max="14850" width="7.33203125" style="523" customWidth="1"/>
    <col min="14851" max="14851" width="51.44140625" style="523" customWidth="1"/>
    <col min="14852" max="14852" width="23.44140625" style="523" customWidth="1"/>
    <col min="14853" max="14853" width="19.44140625" style="523" customWidth="1"/>
    <col min="14854" max="14854" width="20" style="523" customWidth="1"/>
    <col min="14855" max="14855" width="25.109375" style="523" customWidth="1"/>
    <col min="14856" max="14856" width="4.44140625" style="523" customWidth="1"/>
    <col min="14857" max="15104" width="11.44140625" style="523"/>
    <col min="15105" max="15105" width="20.33203125" style="523" customWidth="1"/>
    <col min="15106" max="15106" width="7.33203125" style="523" customWidth="1"/>
    <col min="15107" max="15107" width="51.44140625" style="523" customWidth="1"/>
    <col min="15108" max="15108" width="23.44140625" style="523" customWidth="1"/>
    <col min="15109" max="15109" width="19.44140625" style="523" customWidth="1"/>
    <col min="15110" max="15110" width="20" style="523" customWidth="1"/>
    <col min="15111" max="15111" width="25.109375" style="523" customWidth="1"/>
    <col min="15112" max="15112" width="4.44140625" style="523" customWidth="1"/>
    <col min="15113" max="15360" width="11.44140625" style="523"/>
    <col min="15361" max="15361" width="20.33203125" style="523" customWidth="1"/>
    <col min="15362" max="15362" width="7.33203125" style="523" customWidth="1"/>
    <col min="15363" max="15363" width="51.44140625" style="523" customWidth="1"/>
    <col min="15364" max="15364" width="23.44140625" style="523" customWidth="1"/>
    <col min="15365" max="15365" width="19.44140625" style="523" customWidth="1"/>
    <col min="15366" max="15366" width="20" style="523" customWidth="1"/>
    <col min="15367" max="15367" width="25.109375" style="523" customWidth="1"/>
    <col min="15368" max="15368" width="4.44140625" style="523" customWidth="1"/>
    <col min="15369" max="15616" width="11.44140625" style="523"/>
    <col min="15617" max="15617" width="20.33203125" style="523" customWidth="1"/>
    <col min="15618" max="15618" width="7.33203125" style="523" customWidth="1"/>
    <col min="15619" max="15619" width="51.44140625" style="523" customWidth="1"/>
    <col min="15620" max="15620" width="23.44140625" style="523" customWidth="1"/>
    <col min="15621" max="15621" width="19.44140625" style="523" customWidth="1"/>
    <col min="15622" max="15622" width="20" style="523" customWidth="1"/>
    <col min="15623" max="15623" width="25.109375" style="523" customWidth="1"/>
    <col min="15624" max="15624" width="4.44140625" style="523" customWidth="1"/>
    <col min="15625" max="15872" width="11.44140625" style="523"/>
    <col min="15873" max="15873" width="20.33203125" style="523" customWidth="1"/>
    <col min="15874" max="15874" width="7.33203125" style="523" customWidth="1"/>
    <col min="15875" max="15875" width="51.44140625" style="523" customWidth="1"/>
    <col min="15876" max="15876" width="23.44140625" style="523" customWidth="1"/>
    <col min="15877" max="15877" width="19.44140625" style="523" customWidth="1"/>
    <col min="15878" max="15878" width="20" style="523" customWidth="1"/>
    <col min="15879" max="15879" width="25.109375" style="523" customWidth="1"/>
    <col min="15880" max="15880" width="4.44140625" style="523" customWidth="1"/>
    <col min="15881" max="16128" width="11.44140625" style="523"/>
    <col min="16129" max="16129" width="20.33203125" style="523" customWidth="1"/>
    <col min="16130" max="16130" width="7.33203125" style="523" customWidth="1"/>
    <col min="16131" max="16131" width="51.44140625" style="523" customWidth="1"/>
    <col min="16132" max="16132" width="23.44140625" style="523" customWidth="1"/>
    <col min="16133" max="16133" width="19.44140625" style="523" customWidth="1"/>
    <col min="16134" max="16134" width="20" style="523" customWidth="1"/>
    <col min="16135" max="16135" width="25.109375" style="523" customWidth="1"/>
    <col min="16136" max="16136" width="4.44140625" style="523" customWidth="1"/>
    <col min="16137" max="16384" width="11.44140625" style="523"/>
  </cols>
  <sheetData>
    <row r="1" spans="1:7" x14ac:dyDescent="0.3">
      <c r="A1" s="2007" t="s">
        <v>1</v>
      </c>
      <c r="B1" s="2008"/>
      <c r="C1" s="2008"/>
      <c r="D1" s="2008"/>
      <c r="E1" s="2008"/>
      <c r="F1" s="2008"/>
      <c r="G1" s="2009"/>
    </row>
    <row r="2" spans="1:7" x14ac:dyDescent="0.3">
      <c r="A2" s="2004" t="s">
        <v>2</v>
      </c>
      <c r="B2" s="2005"/>
      <c r="C2" s="2005"/>
      <c r="D2" s="2005"/>
      <c r="E2" s="2005"/>
      <c r="F2" s="2005"/>
      <c r="G2" s="2006"/>
    </row>
    <row r="3" spans="1:7" x14ac:dyDescent="0.3">
      <c r="A3" s="526"/>
      <c r="G3" s="527"/>
    </row>
    <row r="4" spans="1:7" ht="12.75" customHeight="1" x14ac:dyDescent="0.3">
      <c r="A4" s="528" t="s">
        <v>0</v>
      </c>
      <c r="G4" s="527"/>
    </row>
    <row r="5" spans="1:7" ht="34.5" hidden="1" customHeight="1" x14ac:dyDescent="0.3">
      <c r="A5" s="526"/>
      <c r="G5" s="529"/>
    </row>
    <row r="6" spans="1:7" x14ac:dyDescent="0.3">
      <c r="A6" s="526" t="s">
        <v>3</v>
      </c>
      <c r="C6" s="523" t="s">
        <v>4</v>
      </c>
      <c r="E6" s="666" t="s">
        <v>5</v>
      </c>
      <c r="F6" s="525" t="s">
        <v>241</v>
      </c>
      <c r="G6" s="527" t="s">
        <v>6</v>
      </c>
    </row>
    <row r="7" spans="1:7" ht="5.25" customHeight="1" thickBot="1" x14ac:dyDescent="0.35">
      <c r="A7" s="526"/>
      <c r="D7" s="523"/>
      <c r="E7" s="701"/>
      <c r="F7" s="523"/>
      <c r="G7" s="702"/>
    </row>
    <row r="8" spans="1:7" ht="57.75" customHeight="1" thickBot="1" x14ac:dyDescent="0.35">
      <c r="A8" s="590" t="s">
        <v>7</v>
      </c>
      <c r="B8" s="703"/>
      <c r="C8" s="703" t="s">
        <v>8</v>
      </c>
      <c r="D8" s="704" t="s">
        <v>9</v>
      </c>
      <c r="E8" s="705" t="s">
        <v>10</v>
      </c>
      <c r="F8" s="704" t="s">
        <v>11</v>
      </c>
      <c r="G8" s="706" t="s">
        <v>12</v>
      </c>
    </row>
    <row r="9" spans="1:7" ht="16.2" thickBot="1" x14ac:dyDescent="0.35">
      <c r="A9" s="707" t="s">
        <v>13</v>
      </c>
      <c r="B9" s="708"/>
      <c r="C9" s="709" t="s">
        <v>14</v>
      </c>
      <c r="D9" s="710">
        <f>+D10+D53+D78</f>
        <v>876485924.58999991</v>
      </c>
      <c r="E9" s="711">
        <f>+E10+E53+E78</f>
        <v>0</v>
      </c>
      <c r="F9" s="710">
        <f>+D9-E9</f>
        <v>876485924.58999991</v>
      </c>
      <c r="G9" s="712">
        <f>+G10+G53+G78</f>
        <v>876485924.58999991</v>
      </c>
    </row>
    <row r="10" spans="1:7" ht="15.6" x14ac:dyDescent="0.3">
      <c r="A10" s="550">
        <v>1</v>
      </c>
      <c r="B10" s="551"/>
      <c r="C10" s="551" t="s">
        <v>15</v>
      </c>
      <c r="D10" s="591">
        <f>+D11</f>
        <v>423405755.25999999</v>
      </c>
      <c r="E10" s="657">
        <f>+E11</f>
        <v>0</v>
      </c>
      <c r="F10" s="591">
        <f>+D10-E10</f>
        <v>423405755.25999999</v>
      </c>
      <c r="G10" s="592">
        <f>+G11</f>
        <v>423405755.25999999</v>
      </c>
    </row>
    <row r="11" spans="1:7" ht="15.6" x14ac:dyDescent="0.3">
      <c r="A11" s="555">
        <v>10</v>
      </c>
      <c r="B11" s="556"/>
      <c r="C11" s="556" t="s">
        <v>15</v>
      </c>
      <c r="D11" s="598">
        <f>+D12+D30+D33</f>
        <v>423405755.25999999</v>
      </c>
      <c r="E11" s="646">
        <f>+E12+E30+E33</f>
        <v>0</v>
      </c>
      <c r="F11" s="598">
        <f>+D11-E11</f>
        <v>423405755.25999999</v>
      </c>
      <c r="G11" s="599">
        <f>+G12+G30+G33</f>
        <v>423405755.25999999</v>
      </c>
    </row>
    <row r="12" spans="1:7" ht="18" customHeight="1" x14ac:dyDescent="0.3">
      <c r="A12" s="555">
        <v>101</v>
      </c>
      <c r="B12" s="556"/>
      <c r="C12" s="556" t="s">
        <v>16</v>
      </c>
      <c r="D12" s="598">
        <f>+D13+D17+D20+D27</f>
        <v>127151670</v>
      </c>
      <c r="E12" s="646">
        <f>+E13+E17+E20+E27</f>
        <v>0</v>
      </c>
      <c r="F12" s="598">
        <f>+D12-E12</f>
        <v>127151670</v>
      </c>
      <c r="G12" s="599">
        <f>+G13+G17+G20+G27</f>
        <v>127151670</v>
      </c>
    </row>
    <row r="13" spans="1:7" ht="15.6" x14ac:dyDescent="0.3">
      <c r="A13" s="555">
        <v>1011</v>
      </c>
      <c r="B13" s="556"/>
      <c r="C13" s="556" t="s">
        <v>17</v>
      </c>
      <c r="D13" s="598">
        <f>+D16+D14+D15</f>
        <v>117781094</v>
      </c>
      <c r="E13" s="646">
        <f>+E16+E15+E14</f>
        <v>0</v>
      </c>
      <c r="F13" s="598">
        <f>+D13-E13</f>
        <v>117781094</v>
      </c>
      <c r="G13" s="599">
        <f>+G16+G14+G15</f>
        <v>117781094</v>
      </c>
    </row>
    <row r="14" spans="1:7" ht="15.6" x14ac:dyDescent="0.3">
      <c r="A14" s="555">
        <v>10111</v>
      </c>
      <c r="B14" s="556">
        <v>20</v>
      </c>
      <c r="C14" s="556" t="s">
        <v>18</v>
      </c>
      <c r="D14" s="598">
        <v>117156959</v>
      </c>
      <c r="E14" s="713">
        <v>0</v>
      </c>
      <c r="F14" s="598">
        <f t="shared" ref="F14:F43" si="0">+D14-E14</f>
        <v>117156959</v>
      </c>
      <c r="G14" s="599">
        <v>117156959</v>
      </c>
    </row>
    <row r="15" spans="1:7" ht="15.6" x14ac:dyDescent="0.3">
      <c r="A15" s="555">
        <v>10112</v>
      </c>
      <c r="B15" s="556">
        <v>20</v>
      </c>
      <c r="C15" s="556" t="s">
        <v>19</v>
      </c>
      <c r="D15" s="598">
        <v>586450</v>
      </c>
      <c r="E15" s="713">
        <v>0</v>
      </c>
      <c r="F15" s="598">
        <f t="shared" si="0"/>
        <v>586450</v>
      </c>
      <c r="G15" s="599">
        <v>586450</v>
      </c>
    </row>
    <row r="16" spans="1:7" ht="15.6" x14ac:dyDescent="0.3">
      <c r="A16" s="555">
        <v>10114</v>
      </c>
      <c r="B16" s="556">
        <v>20</v>
      </c>
      <c r="C16" s="556" t="s">
        <v>20</v>
      </c>
      <c r="D16" s="598">
        <v>37685</v>
      </c>
      <c r="E16" s="713">
        <v>0</v>
      </c>
      <c r="F16" s="598">
        <f t="shared" si="0"/>
        <v>37685</v>
      </c>
      <c r="G16" s="599">
        <v>37685</v>
      </c>
    </row>
    <row r="17" spans="1:7" ht="15.6" x14ac:dyDescent="0.3">
      <c r="A17" s="555">
        <v>1014</v>
      </c>
      <c r="B17" s="556"/>
      <c r="C17" s="556" t="s">
        <v>21</v>
      </c>
      <c r="D17" s="598">
        <f>+D18+D19</f>
        <v>1141936</v>
      </c>
      <c r="E17" s="646">
        <f>+E18+E19</f>
        <v>0</v>
      </c>
      <c r="F17" s="598">
        <f>+D17-E17</f>
        <v>1141936</v>
      </c>
      <c r="G17" s="599">
        <f>+G18+G19</f>
        <v>1141936</v>
      </c>
    </row>
    <row r="18" spans="1:7" ht="15.6" x14ac:dyDescent="0.3">
      <c r="A18" s="555">
        <v>10141</v>
      </c>
      <c r="B18" s="556">
        <v>20</v>
      </c>
      <c r="C18" s="556" t="s">
        <v>22</v>
      </c>
      <c r="D18" s="598">
        <v>175655</v>
      </c>
      <c r="E18" s="713">
        <v>0</v>
      </c>
      <c r="F18" s="598">
        <f t="shared" si="0"/>
        <v>175655</v>
      </c>
      <c r="G18" s="599">
        <v>175655</v>
      </c>
    </row>
    <row r="19" spans="1:7" ht="15.6" x14ac:dyDescent="0.3">
      <c r="A19" s="555">
        <v>10142</v>
      </c>
      <c r="B19" s="556">
        <v>20</v>
      </c>
      <c r="C19" s="556" t="s">
        <v>23</v>
      </c>
      <c r="D19" s="598">
        <v>966281</v>
      </c>
      <c r="E19" s="713">
        <v>0</v>
      </c>
      <c r="F19" s="598">
        <f t="shared" si="0"/>
        <v>966281</v>
      </c>
      <c r="G19" s="599">
        <v>966281</v>
      </c>
    </row>
    <row r="20" spans="1:7" ht="14.25" customHeight="1" x14ac:dyDescent="0.3">
      <c r="A20" s="555">
        <v>1015</v>
      </c>
      <c r="B20" s="556"/>
      <c r="C20" s="556" t="s">
        <v>24</v>
      </c>
      <c r="D20" s="598">
        <f>+D21+D22+D23+D24+D25+D26</f>
        <v>8049620</v>
      </c>
      <c r="E20" s="598">
        <f>+E21+E22+E23+E24+E25+E26</f>
        <v>0</v>
      </c>
      <c r="F20" s="598">
        <f>+D20-E20</f>
        <v>8049620</v>
      </c>
      <c r="G20" s="599">
        <f>+G21+G22+G23+G24+G25+G26</f>
        <v>8049620</v>
      </c>
    </row>
    <row r="21" spans="1:7" ht="15.6" x14ac:dyDescent="0.3">
      <c r="A21" s="555">
        <v>10152</v>
      </c>
      <c r="B21" s="556">
        <v>20</v>
      </c>
      <c r="C21" s="556" t="s">
        <v>25</v>
      </c>
      <c r="D21" s="598">
        <v>84593</v>
      </c>
      <c r="E21" s="713">
        <v>0</v>
      </c>
      <c r="F21" s="598">
        <f t="shared" si="0"/>
        <v>84593</v>
      </c>
      <c r="G21" s="599">
        <v>84593</v>
      </c>
    </row>
    <row r="22" spans="1:7" ht="15.6" x14ac:dyDescent="0.3">
      <c r="A22" s="555">
        <v>10155</v>
      </c>
      <c r="B22" s="556">
        <v>20</v>
      </c>
      <c r="C22" s="556" t="s">
        <v>26</v>
      </c>
      <c r="D22" s="598">
        <v>60941</v>
      </c>
      <c r="E22" s="713">
        <v>0</v>
      </c>
      <c r="F22" s="598">
        <f t="shared" si="0"/>
        <v>60941</v>
      </c>
      <c r="G22" s="599">
        <v>60941</v>
      </c>
    </row>
    <row r="23" spans="1:7" ht="15.6" x14ac:dyDescent="0.3">
      <c r="A23" s="555">
        <v>101512</v>
      </c>
      <c r="B23" s="556">
        <v>20</v>
      </c>
      <c r="C23" s="556" t="s">
        <v>27</v>
      </c>
      <c r="D23" s="598">
        <v>644</v>
      </c>
      <c r="E23" s="713">
        <v>0</v>
      </c>
      <c r="F23" s="598">
        <f t="shared" si="0"/>
        <v>644</v>
      </c>
      <c r="G23" s="599">
        <v>644</v>
      </c>
    </row>
    <row r="24" spans="1:7" ht="15.6" x14ac:dyDescent="0.3">
      <c r="A24" s="555">
        <v>101515</v>
      </c>
      <c r="B24" s="556">
        <v>20</v>
      </c>
      <c r="C24" s="556" t="s">
        <v>28</v>
      </c>
      <c r="D24" s="598">
        <v>514122</v>
      </c>
      <c r="E24" s="713">
        <v>0</v>
      </c>
      <c r="F24" s="598">
        <f t="shared" si="0"/>
        <v>514122</v>
      </c>
      <c r="G24" s="599">
        <v>514122</v>
      </c>
    </row>
    <row r="25" spans="1:7" ht="15.6" x14ac:dyDescent="0.3">
      <c r="A25" s="555">
        <v>101516</v>
      </c>
      <c r="B25" s="556">
        <v>20</v>
      </c>
      <c r="C25" s="556" t="s">
        <v>29</v>
      </c>
      <c r="D25" s="598">
        <v>7264587</v>
      </c>
      <c r="E25" s="713">
        <v>0</v>
      </c>
      <c r="F25" s="598">
        <f t="shared" si="0"/>
        <v>7264587</v>
      </c>
      <c r="G25" s="599">
        <v>7264587</v>
      </c>
    </row>
    <row r="26" spans="1:7" ht="15.6" x14ac:dyDescent="0.3">
      <c r="A26" s="555">
        <v>101592</v>
      </c>
      <c r="B26" s="556">
        <v>20</v>
      </c>
      <c r="C26" s="556" t="s">
        <v>30</v>
      </c>
      <c r="D26" s="598">
        <v>124733</v>
      </c>
      <c r="E26" s="713">
        <v>0</v>
      </c>
      <c r="F26" s="598">
        <f t="shared" si="0"/>
        <v>124733</v>
      </c>
      <c r="G26" s="599">
        <v>124733</v>
      </c>
    </row>
    <row r="27" spans="1:7" ht="30.75" customHeight="1" x14ac:dyDescent="0.3">
      <c r="A27" s="555">
        <v>1019</v>
      </c>
      <c r="B27" s="556"/>
      <c r="C27" s="557" t="s">
        <v>31</v>
      </c>
      <c r="D27" s="598">
        <f>+D29+D28</f>
        <v>179020</v>
      </c>
      <c r="E27" s="598">
        <f>+E29+E28</f>
        <v>0</v>
      </c>
      <c r="F27" s="598">
        <f>+D27-E27</f>
        <v>179020</v>
      </c>
      <c r="G27" s="599">
        <f>+G29+G28</f>
        <v>179020</v>
      </c>
    </row>
    <row r="28" spans="1:7" ht="24.75" customHeight="1" x14ac:dyDescent="0.3">
      <c r="A28" s="555">
        <v>10191</v>
      </c>
      <c r="B28" s="556">
        <v>20</v>
      </c>
      <c r="C28" s="556" t="s">
        <v>32</v>
      </c>
      <c r="D28" s="598">
        <v>47487</v>
      </c>
      <c r="E28" s="713">
        <v>0</v>
      </c>
      <c r="F28" s="598">
        <f>+D28-E28</f>
        <v>47487</v>
      </c>
      <c r="G28" s="599">
        <v>47487</v>
      </c>
    </row>
    <row r="29" spans="1:7" ht="15.6" x14ac:dyDescent="0.3">
      <c r="A29" s="555">
        <v>10193</v>
      </c>
      <c r="B29" s="556">
        <v>20</v>
      </c>
      <c r="C29" s="556" t="s">
        <v>33</v>
      </c>
      <c r="D29" s="598">
        <v>131533</v>
      </c>
      <c r="E29" s="713">
        <v>0</v>
      </c>
      <c r="F29" s="598">
        <f t="shared" si="0"/>
        <v>131533</v>
      </c>
      <c r="G29" s="599">
        <v>131533</v>
      </c>
    </row>
    <row r="30" spans="1:7" ht="15.6" x14ac:dyDescent="0.3">
      <c r="A30" s="555">
        <v>102</v>
      </c>
      <c r="B30" s="556"/>
      <c r="C30" s="556" t="s">
        <v>34</v>
      </c>
      <c r="D30" s="598">
        <f>+D31+D32</f>
        <v>292434774.25999999</v>
      </c>
      <c r="E30" s="646">
        <f>+E31+E32</f>
        <v>0</v>
      </c>
      <c r="F30" s="598">
        <f>+D30-E30</f>
        <v>292434774.25999999</v>
      </c>
      <c r="G30" s="599">
        <f>+G31+G32</f>
        <v>292434774.25999999</v>
      </c>
    </row>
    <row r="31" spans="1:7" ht="15.6" x14ac:dyDescent="0.3">
      <c r="A31" s="555">
        <v>10212</v>
      </c>
      <c r="B31" s="556">
        <v>20</v>
      </c>
      <c r="C31" s="556" t="s">
        <v>35</v>
      </c>
      <c r="D31" s="598">
        <v>7796698</v>
      </c>
      <c r="E31" s="713">
        <v>0</v>
      </c>
      <c r="F31" s="598">
        <v>7796698</v>
      </c>
      <c r="G31" s="599">
        <v>7796698</v>
      </c>
    </row>
    <row r="32" spans="1:7" ht="15.6" x14ac:dyDescent="0.3">
      <c r="A32" s="555">
        <v>10214</v>
      </c>
      <c r="B32" s="556">
        <v>20</v>
      </c>
      <c r="C32" s="556" t="s">
        <v>36</v>
      </c>
      <c r="D32" s="598">
        <v>284638076.25999999</v>
      </c>
      <c r="E32" s="713">
        <v>0</v>
      </c>
      <c r="F32" s="598">
        <f t="shared" si="0"/>
        <v>284638076.25999999</v>
      </c>
      <c r="G32" s="599">
        <v>284638076.25999999</v>
      </c>
    </row>
    <row r="33" spans="1:7" ht="31.2" x14ac:dyDescent="0.3">
      <c r="A33" s="555">
        <v>105</v>
      </c>
      <c r="B33" s="556"/>
      <c r="C33" s="557" t="s">
        <v>37</v>
      </c>
      <c r="D33" s="598">
        <f>+D34+D38+D42+D43</f>
        <v>3819311</v>
      </c>
      <c r="E33" s="598">
        <f>+E34+E38+E42+E43</f>
        <v>0</v>
      </c>
      <c r="F33" s="598">
        <f t="shared" si="0"/>
        <v>3819311</v>
      </c>
      <c r="G33" s="599">
        <f>+G34+G38+G42+G43</f>
        <v>3819311</v>
      </c>
    </row>
    <row r="34" spans="1:7" ht="15.6" x14ac:dyDescent="0.3">
      <c r="A34" s="555">
        <v>1051</v>
      </c>
      <c r="B34" s="556"/>
      <c r="C34" s="557" t="s">
        <v>38</v>
      </c>
      <c r="D34" s="598">
        <f>+D35+D36+D37</f>
        <v>1567861</v>
      </c>
      <c r="E34" s="598">
        <f>+E35+E36+E37</f>
        <v>0</v>
      </c>
      <c r="F34" s="598">
        <f t="shared" si="0"/>
        <v>1567861</v>
      </c>
      <c r="G34" s="599">
        <f>+G35+G36+G37</f>
        <v>1567861</v>
      </c>
    </row>
    <row r="35" spans="1:7" ht="15.6" x14ac:dyDescent="0.3">
      <c r="A35" s="555">
        <v>10511</v>
      </c>
      <c r="B35" s="556">
        <v>20</v>
      </c>
      <c r="C35" s="556" t="s">
        <v>39</v>
      </c>
      <c r="D35" s="598">
        <v>335846</v>
      </c>
      <c r="E35" s="713">
        <v>0</v>
      </c>
      <c r="F35" s="598">
        <f t="shared" si="0"/>
        <v>335846</v>
      </c>
      <c r="G35" s="599">
        <v>335846</v>
      </c>
    </row>
    <row r="36" spans="1:7" ht="15.6" x14ac:dyDescent="0.3">
      <c r="A36" s="555">
        <v>10513</v>
      </c>
      <c r="B36" s="556">
        <v>20</v>
      </c>
      <c r="C36" s="556" t="s">
        <v>40</v>
      </c>
      <c r="D36" s="598">
        <v>554525</v>
      </c>
      <c r="E36" s="713">
        <v>0</v>
      </c>
      <c r="F36" s="598">
        <f t="shared" si="0"/>
        <v>554525</v>
      </c>
      <c r="G36" s="599">
        <v>554525</v>
      </c>
    </row>
    <row r="37" spans="1:7" ht="15.6" x14ac:dyDescent="0.3">
      <c r="A37" s="555">
        <v>10514</v>
      </c>
      <c r="B37" s="556">
        <v>20</v>
      </c>
      <c r="C37" s="556" t="s">
        <v>41</v>
      </c>
      <c r="D37" s="598">
        <v>677490</v>
      </c>
      <c r="E37" s="713">
        <v>0</v>
      </c>
      <c r="F37" s="598">
        <f t="shared" si="0"/>
        <v>677490</v>
      </c>
      <c r="G37" s="599">
        <v>677490</v>
      </c>
    </row>
    <row r="38" spans="1:7" ht="15.6" x14ac:dyDescent="0.3">
      <c r="A38" s="555">
        <v>1052</v>
      </c>
      <c r="B38" s="556"/>
      <c r="C38" s="557" t="s">
        <v>42</v>
      </c>
      <c r="D38" s="598">
        <f>+D39+D40+D41</f>
        <v>1831641</v>
      </c>
      <c r="E38" s="598">
        <f>+E39+E40+E41</f>
        <v>0</v>
      </c>
      <c r="F38" s="598">
        <f t="shared" si="0"/>
        <v>1831641</v>
      </c>
      <c r="G38" s="599">
        <f>+G39+G40+G41</f>
        <v>1831641</v>
      </c>
    </row>
    <row r="39" spans="1:7" ht="15.6" x14ac:dyDescent="0.3">
      <c r="A39" s="555">
        <v>10522</v>
      </c>
      <c r="B39" s="556">
        <v>20</v>
      </c>
      <c r="C39" s="556" t="s">
        <v>43</v>
      </c>
      <c r="D39" s="598">
        <v>1395713</v>
      </c>
      <c r="E39" s="713">
        <v>0</v>
      </c>
      <c r="F39" s="598">
        <f t="shared" si="0"/>
        <v>1395713</v>
      </c>
      <c r="G39" s="599">
        <v>1395713</v>
      </c>
    </row>
    <row r="40" spans="1:7" ht="15.6" x14ac:dyDescent="0.3">
      <c r="A40" s="555">
        <v>10523</v>
      </c>
      <c r="B40" s="556">
        <v>20</v>
      </c>
      <c r="C40" s="556" t="s">
        <v>44</v>
      </c>
      <c r="D40" s="598">
        <v>397273</v>
      </c>
      <c r="E40" s="713">
        <v>0</v>
      </c>
      <c r="F40" s="598">
        <f t="shared" si="0"/>
        <v>397273</v>
      </c>
      <c r="G40" s="599">
        <v>397273</v>
      </c>
    </row>
    <row r="41" spans="1:7" ht="41.25" customHeight="1" x14ac:dyDescent="0.3">
      <c r="A41" s="555">
        <v>10527</v>
      </c>
      <c r="B41" s="556">
        <v>20</v>
      </c>
      <c r="C41" s="714" t="s">
        <v>45</v>
      </c>
      <c r="D41" s="598">
        <v>38655</v>
      </c>
      <c r="E41" s="713">
        <v>0</v>
      </c>
      <c r="F41" s="598">
        <f t="shared" si="0"/>
        <v>38655</v>
      </c>
      <c r="G41" s="599">
        <v>38655</v>
      </c>
    </row>
    <row r="42" spans="1:7" ht="15.6" x14ac:dyDescent="0.3">
      <c r="A42" s="555">
        <v>1056</v>
      </c>
      <c r="B42" s="556">
        <v>20</v>
      </c>
      <c r="C42" s="556" t="s">
        <v>46</v>
      </c>
      <c r="D42" s="598">
        <v>251884</v>
      </c>
      <c r="E42" s="713"/>
      <c r="F42" s="598">
        <f t="shared" si="0"/>
        <v>251884</v>
      </c>
      <c r="G42" s="599">
        <v>251884</v>
      </c>
    </row>
    <row r="43" spans="1:7" ht="16.2" thickBot="1" x14ac:dyDescent="0.35">
      <c r="A43" s="563">
        <v>1057</v>
      </c>
      <c r="B43" s="564">
        <v>20</v>
      </c>
      <c r="C43" s="564" t="s">
        <v>47</v>
      </c>
      <c r="D43" s="659">
        <v>167925</v>
      </c>
      <c r="E43" s="660">
        <f>+E54</f>
        <v>0</v>
      </c>
      <c r="F43" s="602">
        <f t="shared" si="0"/>
        <v>167925</v>
      </c>
      <c r="G43" s="603">
        <v>167925</v>
      </c>
    </row>
    <row r="44" spans="1:7" ht="16.2" thickBot="1" x14ac:dyDescent="0.35">
      <c r="A44" s="568"/>
      <c r="B44" s="569"/>
      <c r="C44" s="569"/>
      <c r="D44" s="662"/>
      <c r="E44" s="715"/>
      <c r="F44" s="572"/>
      <c r="G44" s="662"/>
    </row>
    <row r="45" spans="1:7" x14ac:dyDescent="0.3">
      <c r="A45" s="2007"/>
      <c r="B45" s="2008"/>
      <c r="C45" s="2008"/>
      <c r="D45" s="2008"/>
      <c r="E45" s="2008"/>
      <c r="F45" s="2008"/>
      <c r="G45" s="2009"/>
    </row>
    <row r="46" spans="1:7" x14ac:dyDescent="0.3">
      <c r="A46" s="2004" t="s">
        <v>1</v>
      </c>
      <c r="B46" s="2005"/>
      <c r="C46" s="2005"/>
      <c r="D46" s="2005"/>
      <c r="E46" s="2005"/>
      <c r="F46" s="2005"/>
      <c r="G46" s="2006"/>
    </row>
    <row r="47" spans="1:7" x14ac:dyDescent="0.3">
      <c r="A47" s="2004" t="s">
        <v>2</v>
      </c>
      <c r="B47" s="2005"/>
      <c r="C47" s="2005"/>
      <c r="D47" s="2005"/>
      <c r="E47" s="2005"/>
      <c r="F47" s="2005"/>
      <c r="G47" s="2006"/>
    </row>
    <row r="48" spans="1:7" x14ac:dyDescent="0.3">
      <c r="A48" s="528" t="s">
        <v>0</v>
      </c>
      <c r="G48" s="527"/>
    </row>
    <row r="49" spans="1:7" ht="6" customHeight="1" x14ac:dyDescent="0.3">
      <c r="A49" s="526"/>
      <c r="G49" s="529"/>
    </row>
    <row r="50" spans="1:7" x14ac:dyDescent="0.3">
      <c r="A50" s="526" t="s">
        <v>3</v>
      </c>
      <c r="C50" s="523" t="s">
        <v>4</v>
      </c>
      <c r="E50" s="666" t="s">
        <v>5</v>
      </c>
      <c r="F50" s="525" t="str">
        <f>F6</f>
        <v>JULIO</v>
      </c>
      <c r="G50" s="527" t="str">
        <f>G6</f>
        <v>VIGENCIA FISCAL: 2017</v>
      </c>
    </row>
    <row r="51" spans="1:7" ht="5.25" customHeight="1" thickBot="1" x14ac:dyDescent="0.35">
      <c r="A51" s="526"/>
      <c r="G51" s="527"/>
    </row>
    <row r="52" spans="1:7" ht="57.75" customHeight="1" thickBot="1" x14ac:dyDescent="0.35">
      <c r="A52" s="540" t="s">
        <v>7</v>
      </c>
      <c r="B52" s="541"/>
      <c r="C52" s="541" t="s">
        <v>8</v>
      </c>
      <c r="D52" s="542" t="s">
        <v>9</v>
      </c>
      <c r="E52" s="716" t="s">
        <v>10</v>
      </c>
      <c r="F52" s="542" t="s">
        <v>11</v>
      </c>
      <c r="G52" s="543" t="s">
        <v>12</v>
      </c>
    </row>
    <row r="53" spans="1:7" ht="17.25" customHeight="1" x14ac:dyDescent="0.3">
      <c r="A53" s="585">
        <v>2</v>
      </c>
      <c r="B53" s="586"/>
      <c r="C53" s="586" t="s">
        <v>48</v>
      </c>
      <c r="D53" s="645">
        <f>+D54</f>
        <v>320489850.32999998</v>
      </c>
      <c r="E53" s="644">
        <f>+E54</f>
        <v>0</v>
      </c>
      <c r="F53" s="643">
        <f>+D53-E53</f>
        <v>320489850.32999998</v>
      </c>
      <c r="G53" s="717">
        <f>+G54</f>
        <v>320489850.32999998</v>
      </c>
    </row>
    <row r="54" spans="1:7" ht="15.6" x14ac:dyDescent="0.3">
      <c r="A54" s="555">
        <v>20</v>
      </c>
      <c r="B54" s="556"/>
      <c r="C54" s="556" t="s">
        <v>48</v>
      </c>
      <c r="D54" s="598">
        <f>+D55</f>
        <v>320489850.32999998</v>
      </c>
      <c r="E54" s="646">
        <f>+E55</f>
        <v>0</v>
      </c>
      <c r="F54" s="598">
        <f t="shared" ref="F54:F76" si="1">+D54-E54</f>
        <v>320489850.32999998</v>
      </c>
      <c r="G54" s="599">
        <f>+G55</f>
        <v>320489850.32999998</v>
      </c>
    </row>
    <row r="55" spans="1:7" ht="15.6" x14ac:dyDescent="0.3">
      <c r="A55" s="555">
        <v>204</v>
      </c>
      <c r="B55" s="556"/>
      <c r="C55" s="556" t="s">
        <v>49</v>
      </c>
      <c r="D55" s="598">
        <f>+D56+D58+D64+D67+D69+D71+D73+D74+D76</f>
        <v>320489850.32999998</v>
      </c>
      <c r="E55" s="598">
        <f>+E56+E58+E64+E67+E69+E71+E76+E73+E74</f>
        <v>0</v>
      </c>
      <c r="F55" s="598">
        <f t="shared" si="1"/>
        <v>320489850.32999998</v>
      </c>
      <c r="G55" s="599">
        <f>+G56+G58+G64+G67+G69+G71+G76+G73+G74</f>
        <v>320489850.32999998</v>
      </c>
    </row>
    <row r="56" spans="1:7" ht="15.6" x14ac:dyDescent="0.3">
      <c r="A56" s="555">
        <v>2044</v>
      </c>
      <c r="B56" s="556"/>
      <c r="C56" s="556" t="s">
        <v>50</v>
      </c>
      <c r="D56" s="598">
        <f>+D57</f>
        <v>17631516</v>
      </c>
      <c r="E56" s="646">
        <f>+E57</f>
        <v>0</v>
      </c>
      <c r="F56" s="598">
        <f t="shared" si="1"/>
        <v>17631516</v>
      </c>
      <c r="G56" s="599">
        <f>+G57</f>
        <v>17631516</v>
      </c>
    </row>
    <row r="57" spans="1:7" ht="21" customHeight="1" x14ac:dyDescent="0.3">
      <c r="A57" s="555">
        <v>20441</v>
      </c>
      <c r="B57" s="556">
        <v>20</v>
      </c>
      <c r="C57" s="556" t="s">
        <v>51</v>
      </c>
      <c r="D57" s="598">
        <v>17631516</v>
      </c>
      <c r="E57" s="713">
        <v>0</v>
      </c>
      <c r="F57" s="598">
        <f t="shared" si="1"/>
        <v>17631516</v>
      </c>
      <c r="G57" s="599">
        <v>17631516</v>
      </c>
    </row>
    <row r="58" spans="1:7" ht="15.6" x14ac:dyDescent="0.3">
      <c r="A58" s="555">
        <v>2045</v>
      </c>
      <c r="B58" s="556"/>
      <c r="C58" s="556" t="s">
        <v>52</v>
      </c>
      <c r="D58" s="598">
        <f>+D59+D60+D61+D62+D63</f>
        <v>60194657</v>
      </c>
      <c r="E58" s="598">
        <f>+E59+E60+E61+E62+E63</f>
        <v>0</v>
      </c>
      <c r="F58" s="598">
        <f t="shared" si="1"/>
        <v>60194657</v>
      </c>
      <c r="G58" s="599">
        <f>+G59+G60+G61+G62+G63</f>
        <v>60194657</v>
      </c>
    </row>
    <row r="59" spans="1:7" ht="18.75" customHeight="1" x14ac:dyDescent="0.3">
      <c r="A59" s="555">
        <v>20451</v>
      </c>
      <c r="B59" s="556">
        <v>20</v>
      </c>
      <c r="C59" s="556" t="s">
        <v>53</v>
      </c>
      <c r="D59" s="598">
        <v>5000000</v>
      </c>
      <c r="E59" s="713">
        <v>0</v>
      </c>
      <c r="F59" s="598">
        <f t="shared" si="1"/>
        <v>5000000</v>
      </c>
      <c r="G59" s="599">
        <v>5000000</v>
      </c>
    </row>
    <row r="60" spans="1:7" s="524" customFormat="1" ht="31.5" customHeight="1" x14ac:dyDescent="0.3">
      <c r="A60" s="672">
        <v>20452</v>
      </c>
      <c r="B60" s="557">
        <v>20</v>
      </c>
      <c r="C60" s="557" t="s">
        <v>54</v>
      </c>
      <c r="D60" s="674">
        <v>10500000</v>
      </c>
      <c r="E60" s="718">
        <v>0</v>
      </c>
      <c r="F60" s="674">
        <f t="shared" si="1"/>
        <v>10500000</v>
      </c>
      <c r="G60" s="719">
        <v>10500000</v>
      </c>
    </row>
    <row r="61" spans="1:7" s="524" customFormat="1" ht="34.5" customHeight="1" x14ac:dyDescent="0.3">
      <c r="A61" s="672">
        <v>20456</v>
      </c>
      <c r="B61" s="557">
        <v>20</v>
      </c>
      <c r="C61" s="557" t="s">
        <v>55</v>
      </c>
      <c r="D61" s="674">
        <v>4999995</v>
      </c>
      <c r="E61" s="718">
        <v>0</v>
      </c>
      <c r="F61" s="674">
        <f t="shared" si="1"/>
        <v>4999995</v>
      </c>
      <c r="G61" s="719">
        <v>4999995</v>
      </c>
    </row>
    <row r="62" spans="1:7" ht="18.75" customHeight="1" x14ac:dyDescent="0.3">
      <c r="A62" s="555">
        <v>204510</v>
      </c>
      <c r="B62" s="556">
        <v>20</v>
      </c>
      <c r="C62" s="556" t="s">
        <v>56</v>
      </c>
      <c r="D62" s="598">
        <v>31694662</v>
      </c>
      <c r="E62" s="713">
        <v>0</v>
      </c>
      <c r="F62" s="598">
        <f t="shared" si="1"/>
        <v>31694662</v>
      </c>
      <c r="G62" s="599">
        <v>31694662</v>
      </c>
    </row>
    <row r="63" spans="1:7" ht="18.75" customHeight="1" x14ac:dyDescent="0.3">
      <c r="A63" s="555">
        <v>204513</v>
      </c>
      <c r="B63" s="556">
        <v>20</v>
      </c>
      <c r="C63" s="556" t="s">
        <v>57</v>
      </c>
      <c r="D63" s="598">
        <v>8000000</v>
      </c>
      <c r="E63" s="713">
        <v>0</v>
      </c>
      <c r="F63" s="598">
        <f t="shared" si="1"/>
        <v>8000000</v>
      </c>
      <c r="G63" s="599">
        <v>8000000</v>
      </c>
    </row>
    <row r="64" spans="1:7" ht="18" customHeight="1" x14ac:dyDescent="0.3">
      <c r="A64" s="555">
        <v>2046</v>
      </c>
      <c r="B64" s="556"/>
      <c r="C64" s="556" t="s">
        <v>58</v>
      </c>
      <c r="D64" s="598">
        <f>+D65+D66</f>
        <v>16855354</v>
      </c>
      <c r="E64" s="646">
        <f>+E65+E66</f>
        <v>0</v>
      </c>
      <c r="F64" s="598">
        <f t="shared" si="1"/>
        <v>16855354</v>
      </c>
      <c r="G64" s="599">
        <f>+G65+G66</f>
        <v>16855354</v>
      </c>
    </row>
    <row r="65" spans="1:7" ht="18" customHeight="1" x14ac:dyDescent="0.3">
      <c r="A65" s="555">
        <v>20462</v>
      </c>
      <c r="B65" s="556">
        <v>20</v>
      </c>
      <c r="C65" s="556" t="s">
        <v>59</v>
      </c>
      <c r="D65" s="598">
        <v>4220000</v>
      </c>
      <c r="E65" s="713">
        <v>0</v>
      </c>
      <c r="F65" s="598">
        <f t="shared" si="1"/>
        <v>4220000</v>
      </c>
      <c r="G65" s="599">
        <v>4220000</v>
      </c>
    </row>
    <row r="66" spans="1:7" ht="18" customHeight="1" x14ac:dyDescent="0.3">
      <c r="A66" s="555">
        <v>20465</v>
      </c>
      <c r="B66" s="556">
        <v>20</v>
      </c>
      <c r="C66" s="556" t="s">
        <v>60</v>
      </c>
      <c r="D66" s="598">
        <v>12635354</v>
      </c>
      <c r="E66" s="713">
        <v>0</v>
      </c>
      <c r="F66" s="598">
        <f t="shared" si="1"/>
        <v>12635354</v>
      </c>
      <c r="G66" s="599">
        <v>12635354</v>
      </c>
    </row>
    <row r="67" spans="1:7" ht="18" customHeight="1" x14ac:dyDescent="0.3">
      <c r="A67" s="555">
        <v>2047</v>
      </c>
      <c r="B67" s="556"/>
      <c r="C67" s="556" t="s">
        <v>61</v>
      </c>
      <c r="D67" s="598">
        <f>+D68</f>
        <v>35889007</v>
      </c>
      <c r="E67" s="646">
        <f>+E68</f>
        <v>0</v>
      </c>
      <c r="F67" s="598">
        <f t="shared" si="1"/>
        <v>35889007</v>
      </c>
      <c r="G67" s="599">
        <f>+G68</f>
        <v>35889007</v>
      </c>
    </row>
    <row r="68" spans="1:7" ht="18" customHeight="1" x14ac:dyDescent="0.3">
      <c r="A68" s="555">
        <v>20476</v>
      </c>
      <c r="B68" s="556">
        <v>20</v>
      </c>
      <c r="C68" s="556" t="s">
        <v>62</v>
      </c>
      <c r="D68" s="598">
        <v>35889007</v>
      </c>
      <c r="E68" s="713">
        <v>0</v>
      </c>
      <c r="F68" s="598">
        <f t="shared" si="1"/>
        <v>35889007</v>
      </c>
      <c r="G68" s="599">
        <v>35889007</v>
      </c>
    </row>
    <row r="69" spans="1:7" ht="18" customHeight="1" x14ac:dyDescent="0.3">
      <c r="A69" s="555">
        <v>2048</v>
      </c>
      <c r="B69" s="556"/>
      <c r="C69" s="556" t="s">
        <v>63</v>
      </c>
      <c r="D69" s="598">
        <f>+D70</f>
        <v>4617733</v>
      </c>
      <c r="E69" s="598">
        <f>+E70</f>
        <v>0</v>
      </c>
      <c r="F69" s="598">
        <f t="shared" si="1"/>
        <v>4617733</v>
      </c>
      <c r="G69" s="599">
        <f>+G70</f>
        <v>4617733</v>
      </c>
    </row>
    <row r="70" spans="1:7" ht="18" customHeight="1" x14ac:dyDescent="0.3">
      <c r="A70" s="555">
        <v>20486</v>
      </c>
      <c r="B70" s="556">
        <v>20</v>
      </c>
      <c r="C70" s="556" t="s">
        <v>64</v>
      </c>
      <c r="D70" s="598">
        <v>4617733</v>
      </c>
      <c r="E70" s="713">
        <v>0</v>
      </c>
      <c r="F70" s="598">
        <f t="shared" si="1"/>
        <v>4617733</v>
      </c>
      <c r="G70" s="599">
        <v>4617733</v>
      </c>
    </row>
    <row r="71" spans="1:7" ht="15.6" x14ac:dyDescent="0.3">
      <c r="A71" s="555">
        <v>2049</v>
      </c>
      <c r="B71" s="556"/>
      <c r="C71" s="556" t="s">
        <v>65</v>
      </c>
      <c r="D71" s="598">
        <f>+D72</f>
        <v>56234082</v>
      </c>
      <c r="E71" s="646">
        <f>+E72</f>
        <v>0</v>
      </c>
      <c r="F71" s="598">
        <f t="shared" si="1"/>
        <v>56234082</v>
      </c>
      <c r="G71" s="599">
        <f>+G72</f>
        <v>56234082</v>
      </c>
    </row>
    <row r="72" spans="1:7" ht="22.5" customHeight="1" x14ac:dyDescent="0.3">
      <c r="A72" s="555">
        <v>20495</v>
      </c>
      <c r="B72" s="556">
        <v>20</v>
      </c>
      <c r="C72" s="556" t="s">
        <v>66</v>
      </c>
      <c r="D72" s="598">
        <v>56234082</v>
      </c>
      <c r="E72" s="713">
        <v>0</v>
      </c>
      <c r="F72" s="598">
        <f t="shared" si="1"/>
        <v>56234082</v>
      </c>
      <c r="G72" s="599">
        <v>56234082</v>
      </c>
    </row>
    <row r="73" spans="1:7" ht="24.75" customHeight="1" x14ac:dyDescent="0.3">
      <c r="A73" s="555">
        <v>20414</v>
      </c>
      <c r="B73" s="556">
        <v>20</v>
      </c>
      <c r="C73" s="556" t="s">
        <v>67</v>
      </c>
      <c r="D73" s="598">
        <v>27500</v>
      </c>
      <c r="E73" s="713">
        <v>0</v>
      </c>
      <c r="F73" s="598">
        <f t="shared" si="1"/>
        <v>27500</v>
      </c>
      <c r="G73" s="599">
        <v>27500</v>
      </c>
    </row>
    <row r="74" spans="1:7" ht="22.5" customHeight="1" x14ac:dyDescent="0.3">
      <c r="A74" s="555">
        <v>20421</v>
      </c>
      <c r="B74" s="556"/>
      <c r="C74" s="556" t="s">
        <v>68</v>
      </c>
      <c r="D74" s="598">
        <f>+D75</f>
        <v>33880000</v>
      </c>
      <c r="E74" s="646">
        <f>+E75</f>
        <v>0</v>
      </c>
      <c r="F74" s="598">
        <f>+D74-E74</f>
        <v>33880000</v>
      </c>
      <c r="G74" s="599">
        <f>+G75</f>
        <v>33880000</v>
      </c>
    </row>
    <row r="75" spans="1:7" ht="18.75" customHeight="1" x14ac:dyDescent="0.3">
      <c r="A75" s="555">
        <v>204214</v>
      </c>
      <c r="B75" s="556">
        <v>20</v>
      </c>
      <c r="C75" s="556" t="s">
        <v>69</v>
      </c>
      <c r="D75" s="598">
        <v>33880000</v>
      </c>
      <c r="E75" s="713">
        <v>0</v>
      </c>
      <c r="F75" s="598">
        <f>+D75-E75</f>
        <v>33880000</v>
      </c>
      <c r="G75" s="599">
        <v>33880000</v>
      </c>
    </row>
    <row r="76" spans="1:7" ht="18.75" customHeight="1" x14ac:dyDescent="0.3">
      <c r="A76" s="555">
        <v>20441</v>
      </c>
      <c r="B76" s="556"/>
      <c r="C76" s="556" t="s">
        <v>70</v>
      </c>
      <c r="D76" s="598">
        <f>+D77</f>
        <v>95160001.329999998</v>
      </c>
      <c r="E76" s="598">
        <f>+E77</f>
        <v>0</v>
      </c>
      <c r="F76" s="598">
        <f t="shared" si="1"/>
        <v>95160001.329999998</v>
      </c>
      <c r="G76" s="599">
        <f>+G77</f>
        <v>95160001.329999998</v>
      </c>
    </row>
    <row r="77" spans="1:7" ht="18.75" customHeight="1" x14ac:dyDescent="0.3">
      <c r="A77" s="555">
        <v>2044113</v>
      </c>
      <c r="B77" s="556">
        <v>20</v>
      </c>
      <c r="C77" s="556" t="s">
        <v>70</v>
      </c>
      <c r="D77" s="598">
        <v>95160001.329999998</v>
      </c>
      <c r="E77" s="713">
        <v>0</v>
      </c>
      <c r="F77" s="598">
        <f>+D77-E77</f>
        <v>95160001.329999998</v>
      </c>
      <c r="G77" s="599">
        <v>95160001.329999998</v>
      </c>
    </row>
    <row r="78" spans="1:7" ht="18.75" customHeight="1" x14ac:dyDescent="0.3">
      <c r="A78" s="555">
        <v>3</v>
      </c>
      <c r="B78" s="556"/>
      <c r="C78" s="556" t="s">
        <v>71</v>
      </c>
      <c r="D78" s="598">
        <f t="shared" ref="D78:E80" si="2">+D79</f>
        <v>132590319</v>
      </c>
      <c r="E78" s="646">
        <f t="shared" si="2"/>
        <v>0</v>
      </c>
      <c r="F78" s="598">
        <f>+D78-E78</f>
        <v>132590319</v>
      </c>
      <c r="G78" s="599">
        <f>+G79</f>
        <v>132590319</v>
      </c>
    </row>
    <row r="79" spans="1:7" ht="18.75" customHeight="1" x14ac:dyDescent="0.3">
      <c r="A79" s="555">
        <v>36</v>
      </c>
      <c r="B79" s="556"/>
      <c r="C79" s="556" t="s">
        <v>72</v>
      </c>
      <c r="D79" s="598">
        <f t="shared" si="2"/>
        <v>132590319</v>
      </c>
      <c r="E79" s="646">
        <f t="shared" si="2"/>
        <v>0</v>
      </c>
      <c r="F79" s="598">
        <f>+D79-E79</f>
        <v>132590319</v>
      </c>
      <c r="G79" s="599">
        <f>+G80</f>
        <v>132590319</v>
      </c>
    </row>
    <row r="80" spans="1:7" ht="18.75" customHeight="1" x14ac:dyDescent="0.3">
      <c r="A80" s="555">
        <v>361</v>
      </c>
      <c r="B80" s="556"/>
      <c r="C80" s="556" t="s">
        <v>73</v>
      </c>
      <c r="D80" s="598">
        <f t="shared" si="2"/>
        <v>132590319</v>
      </c>
      <c r="E80" s="598">
        <f t="shared" si="2"/>
        <v>0</v>
      </c>
      <c r="F80" s="598">
        <f>+D80-E80</f>
        <v>132590319</v>
      </c>
      <c r="G80" s="599">
        <f>+G81</f>
        <v>132590319</v>
      </c>
    </row>
    <row r="81" spans="1:240" ht="18.75" customHeight="1" thickBot="1" x14ac:dyDescent="0.35">
      <c r="A81" s="563">
        <v>36113</v>
      </c>
      <c r="B81" s="564">
        <v>20</v>
      </c>
      <c r="C81" s="564" t="s">
        <v>74</v>
      </c>
      <c r="D81" s="602">
        <v>132590319</v>
      </c>
      <c r="E81" s="720">
        <v>0</v>
      </c>
      <c r="F81" s="602">
        <f>+D81-E81</f>
        <v>132590319</v>
      </c>
      <c r="G81" s="603">
        <v>132590319</v>
      </c>
    </row>
    <row r="82" spans="1:240" ht="15" thickBot="1" x14ac:dyDescent="0.35">
      <c r="A82" s="664"/>
      <c r="D82" s="667"/>
      <c r="E82" s="701"/>
      <c r="F82" s="667"/>
      <c r="G82" s="667"/>
    </row>
    <row r="83" spans="1:240" x14ac:dyDescent="0.3">
      <c r="A83" s="2007" t="s">
        <v>1</v>
      </c>
      <c r="B83" s="2008"/>
      <c r="C83" s="2008"/>
      <c r="D83" s="2008"/>
      <c r="E83" s="2008"/>
      <c r="F83" s="2008"/>
      <c r="G83" s="2009"/>
      <c r="H83" s="607"/>
      <c r="I83" s="2008"/>
      <c r="J83" s="2008"/>
      <c r="K83" s="2008"/>
      <c r="L83" s="2009"/>
      <c r="M83" s="2007"/>
      <c r="N83" s="2008"/>
      <c r="O83" s="2008"/>
      <c r="P83" s="2008"/>
      <c r="Q83" s="2008"/>
      <c r="R83" s="2008"/>
      <c r="S83" s="2009"/>
      <c r="T83" s="2007"/>
      <c r="U83" s="2008"/>
      <c r="V83" s="2008"/>
      <c r="W83" s="2008"/>
      <c r="X83" s="2008"/>
      <c r="Y83" s="2008"/>
      <c r="Z83" s="2009"/>
      <c r="AA83" s="2007"/>
      <c r="AB83" s="2008"/>
      <c r="AC83" s="2008"/>
      <c r="AD83" s="2008"/>
      <c r="AE83" s="2008"/>
      <c r="AF83" s="2008"/>
      <c r="AG83" s="2009"/>
      <c r="AH83" s="2007"/>
      <c r="AI83" s="2008"/>
      <c r="AJ83" s="2008"/>
      <c r="AK83" s="2008"/>
      <c r="AL83" s="2008"/>
      <c r="AM83" s="2008"/>
      <c r="AN83" s="2009"/>
      <c r="AO83" s="2007"/>
      <c r="AP83" s="2008"/>
      <c r="AQ83" s="2008"/>
      <c r="AR83" s="2008"/>
      <c r="AS83" s="2008"/>
      <c r="AT83" s="2008"/>
      <c r="AU83" s="2009"/>
      <c r="AV83" s="2007"/>
      <c r="AW83" s="2008"/>
      <c r="AX83" s="2008"/>
      <c r="AY83" s="2008"/>
      <c r="AZ83" s="2008"/>
      <c r="BA83" s="2008"/>
      <c r="BB83" s="2009"/>
      <c r="BC83" s="2007"/>
      <c r="BD83" s="2008"/>
      <c r="BE83" s="2008"/>
      <c r="BF83" s="2008"/>
      <c r="BG83" s="2008"/>
      <c r="BH83" s="2008"/>
      <c r="BI83" s="2009"/>
      <c r="BJ83" s="2007"/>
      <c r="BK83" s="2008"/>
      <c r="BL83" s="2008"/>
      <c r="BM83" s="2008"/>
      <c r="BN83" s="2008"/>
      <c r="BO83" s="2008"/>
      <c r="BP83" s="2009"/>
      <c r="BQ83" s="2007"/>
      <c r="BR83" s="2008"/>
      <c r="BS83" s="2008"/>
      <c r="BT83" s="2008"/>
      <c r="BU83" s="2008"/>
      <c r="BV83" s="2008"/>
      <c r="BW83" s="2009"/>
      <c r="BX83" s="2007"/>
      <c r="BY83" s="2008"/>
      <c r="BZ83" s="2008"/>
      <c r="CA83" s="2008"/>
      <c r="CB83" s="2008"/>
      <c r="CC83" s="2008"/>
      <c r="CD83" s="2009"/>
      <c r="CE83" s="2007"/>
      <c r="CF83" s="2008"/>
      <c r="CG83" s="2008"/>
      <c r="CH83" s="2008"/>
      <c r="CI83" s="2008"/>
      <c r="CJ83" s="2008"/>
      <c r="CK83" s="2009"/>
      <c r="CL83" s="2007"/>
      <c r="CM83" s="2008"/>
      <c r="CN83" s="2008"/>
      <c r="CO83" s="2008"/>
      <c r="CP83" s="2008"/>
      <c r="CQ83" s="2008"/>
      <c r="CR83" s="2009"/>
      <c r="CS83" s="2007"/>
      <c r="CT83" s="2008"/>
      <c r="CU83" s="2008"/>
      <c r="CV83" s="2008"/>
      <c r="CW83" s="2008"/>
      <c r="CX83" s="2008"/>
      <c r="CY83" s="2009"/>
      <c r="CZ83" s="2007"/>
      <c r="DA83" s="2008"/>
      <c r="DB83" s="2008"/>
      <c r="DC83" s="2008"/>
      <c r="DD83" s="2008"/>
      <c r="DE83" s="2008"/>
      <c r="DF83" s="2009"/>
      <c r="DG83" s="2007"/>
      <c r="DH83" s="2008"/>
      <c r="DI83" s="2008"/>
      <c r="DJ83" s="2008"/>
      <c r="DK83" s="2008"/>
      <c r="DL83" s="2008"/>
      <c r="DM83" s="2009"/>
      <c r="DN83" s="2007"/>
      <c r="DO83" s="2008"/>
      <c r="DP83" s="2008"/>
      <c r="DQ83" s="2008"/>
      <c r="DR83" s="2008"/>
      <c r="DS83" s="2008"/>
      <c r="DT83" s="2009"/>
      <c r="DU83" s="2007"/>
      <c r="DV83" s="2008"/>
      <c r="DW83" s="2008"/>
      <c r="DX83" s="2008"/>
      <c r="DY83" s="2008"/>
      <c r="DZ83" s="2008"/>
      <c r="EA83" s="2009"/>
      <c r="EB83" s="2007"/>
      <c r="EC83" s="2008"/>
      <c r="ED83" s="2008"/>
      <c r="EE83" s="2008"/>
      <c r="EF83" s="2008"/>
      <c r="EG83" s="2008"/>
      <c r="EH83" s="2009"/>
      <c r="EI83" s="2007"/>
      <c r="EJ83" s="2008"/>
      <c r="EK83" s="2008"/>
      <c r="EL83" s="2008"/>
      <c r="EM83" s="2008"/>
      <c r="EN83" s="2008"/>
      <c r="EO83" s="2009"/>
      <c r="EP83" s="2007"/>
      <c r="EQ83" s="2008"/>
      <c r="ER83" s="2008"/>
      <c r="ES83" s="2008"/>
      <c r="ET83" s="2008"/>
      <c r="EU83" s="2008"/>
      <c r="EV83" s="2009"/>
      <c r="EW83" s="2007"/>
      <c r="EX83" s="2008"/>
      <c r="EY83" s="2008"/>
      <c r="EZ83" s="2008"/>
      <c r="FA83" s="2008"/>
      <c r="FB83" s="2008"/>
      <c r="FC83" s="2009"/>
      <c r="FD83" s="2007"/>
      <c r="FE83" s="2008"/>
      <c r="FF83" s="2008"/>
      <c r="FG83" s="2008"/>
      <c r="FH83" s="2008"/>
      <c r="FI83" s="2008"/>
      <c r="FJ83" s="2009"/>
      <c r="FK83" s="2007"/>
      <c r="FL83" s="2008"/>
      <c r="FM83" s="2008"/>
      <c r="FN83" s="2008"/>
      <c r="FO83" s="2008"/>
      <c r="FP83" s="2008"/>
      <c r="FQ83" s="2009"/>
      <c r="FR83" s="2007"/>
      <c r="FS83" s="2008"/>
      <c r="FT83" s="2008"/>
      <c r="FU83" s="2008"/>
      <c r="FV83" s="2008"/>
      <c r="FW83" s="2008"/>
      <c r="FX83" s="2009"/>
      <c r="FY83" s="2007"/>
      <c r="FZ83" s="2008"/>
      <c r="GA83" s="2008"/>
      <c r="GB83" s="2008"/>
      <c r="GC83" s="2008"/>
      <c r="GD83" s="2008"/>
      <c r="GE83" s="2009"/>
      <c r="GF83" s="2007"/>
      <c r="GG83" s="2008"/>
      <c r="GH83" s="2008"/>
      <c r="GI83" s="2008"/>
      <c r="GJ83" s="2008"/>
      <c r="GK83" s="2008"/>
      <c r="GL83" s="2009"/>
      <c r="GM83" s="2007"/>
      <c r="GN83" s="2008"/>
      <c r="GO83" s="2008"/>
      <c r="GP83" s="2008"/>
      <c r="GQ83" s="2008"/>
      <c r="GR83" s="2008"/>
      <c r="GS83" s="2009"/>
      <c r="GT83" s="2007"/>
      <c r="GU83" s="2008"/>
      <c r="GV83" s="2008"/>
      <c r="GW83" s="2008"/>
      <c r="GX83" s="2008"/>
      <c r="GY83" s="2008"/>
      <c r="GZ83" s="2009"/>
      <c r="HA83" s="2007"/>
      <c r="HB83" s="2008"/>
      <c r="HC83" s="2008"/>
      <c r="HD83" s="2008"/>
      <c r="HE83" s="2008"/>
      <c r="HF83" s="2008"/>
      <c r="HG83" s="2009"/>
      <c r="HH83" s="2007"/>
      <c r="HI83" s="2008"/>
      <c r="HJ83" s="2008"/>
      <c r="HK83" s="2008"/>
      <c r="HL83" s="2008"/>
      <c r="HM83" s="2008"/>
      <c r="HN83" s="2009"/>
      <c r="HO83" s="2007"/>
      <c r="HP83" s="2008"/>
      <c r="HQ83" s="2008"/>
      <c r="HR83" s="2008"/>
      <c r="HS83" s="2008"/>
      <c r="HT83" s="2008"/>
      <c r="HU83" s="2009"/>
      <c r="HV83" s="2007"/>
      <c r="HW83" s="2008"/>
      <c r="HX83" s="2008"/>
      <c r="HY83" s="2008"/>
      <c r="HZ83" s="2008"/>
      <c r="IA83" s="2008"/>
      <c r="IB83" s="2009"/>
      <c r="IC83" s="2007"/>
      <c r="ID83" s="2008"/>
      <c r="IE83" s="2008"/>
      <c r="IF83" s="2008"/>
    </row>
    <row r="84" spans="1:240" ht="15.75" customHeight="1" x14ac:dyDescent="0.3">
      <c r="A84" s="2004" t="s">
        <v>2</v>
      </c>
      <c r="B84" s="2005"/>
      <c r="C84" s="2005"/>
      <c r="D84" s="2005"/>
      <c r="E84" s="2005"/>
      <c r="F84" s="2005"/>
      <c r="G84" s="2006"/>
    </row>
    <row r="85" spans="1:240" x14ac:dyDescent="0.3">
      <c r="A85" s="528" t="s">
        <v>0</v>
      </c>
      <c r="G85" s="527"/>
    </row>
    <row r="86" spans="1:240" ht="12.75" customHeight="1" x14ac:dyDescent="0.3">
      <c r="A86" s="526"/>
      <c r="G86" s="529"/>
    </row>
    <row r="87" spans="1:240" x14ac:dyDescent="0.3">
      <c r="A87" s="526" t="s">
        <v>3</v>
      </c>
      <c r="C87" s="523" t="s">
        <v>4</v>
      </c>
      <c r="E87" s="666" t="s">
        <v>5</v>
      </c>
      <c r="F87" s="525" t="str">
        <f>F50</f>
        <v>JULIO</v>
      </c>
      <c r="G87" s="527" t="str">
        <f>G50</f>
        <v>VIGENCIA FISCAL: 2017</v>
      </c>
    </row>
    <row r="88" spans="1:240" ht="7.5" customHeight="1" thickBot="1" x14ac:dyDescent="0.35">
      <c r="A88" s="721"/>
      <c r="B88" s="531"/>
      <c r="C88" s="531"/>
      <c r="D88" s="533"/>
      <c r="E88" s="722"/>
      <c r="F88" s="533"/>
      <c r="G88" s="534"/>
    </row>
    <row r="89" spans="1:240" ht="61.5" customHeight="1" thickBot="1" x14ac:dyDescent="0.35">
      <c r="A89" s="723" t="s">
        <v>7</v>
      </c>
      <c r="B89" s="724"/>
      <c r="C89" s="724" t="s">
        <v>8</v>
      </c>
      <c r="D89" s="725" t="s">
        <v>9</v>
      </c>
      <c r="E89" s="726" t="s">
        <v>10</v>
      </c>
      <c r="F89" s="725" t="s">
        <v>11</v>
      </c>
      <c r="G89" s="727" t="s">
        <v>12</v>
      </c>
    </row>
    <row r="90" spans="1:240" ht="16.2" thickBot="1" x14ac:dyDescent="0.35">
      <c r="A90" s="728" t="s">
        <v>75</v>
      </c>
      <c r="B90" s="729"/>
      <c r="C90" s="729" t="s">
        <v>76</v>
      </c>
      <c r="D90" s="730">
        <f>+D91+D113+D116+D120</f>
        <v>578520230924.90002</v>
      </c>
      <c r="E90" s="730">
        <f>+E91+E113+E116+E120</f>
        <v>0</v>
      </c>
      <c r="F90" s="730">
        <f t="shared" ref="F90:F101" si="3">+D90-E90</f>
        <v>578520230924.90002</v>
      </c>
      <c r="G90" s="731">
        <f>+G91+G113+G116+G120</f>
        <v>308433380098.90002</v>
      </c>
    </row>
    <row r="91" spans="1:240" ht="35.25" customHeight="1" x14ac:dyDescent="0.3">
      <c r="A91" s="585">
        <v>113</v>
      </c>
      <c r="B91" s="586"/>
      <c r="C91" s="587" t="s">
        <v>77</v>
      </c>
      <c r="D91" s="643">
        <f>+D92+D99+D102+D105</f>
        <v>544874770531.5</v>
      </c>
      <c r="E91" s="643">
        <f>+E92+E99+E102</f>
        <v>0</v>
      </c>
      <c r="F91" s="643">
        <f t="shared" si="3"/>
        <v>544874770531.5</v>
      </c>
      <c r="G91" s="732">
        <f>+G92+G99+G102+G105</f>
        <v>274928919705.5</v>
      </c>
    </row>
    <row r="92" spans="1:240" ht="15.6" x14ac:dyDescent="0.3">
      <c r="A92" s="555">
        <v>113600</v>
      </c>
      <c r="B92" s="556"/>
      <c r="C92" s="557" t="s">
        <v>78</v>
      </c>
      <c r="D92" s="598">
        <f>+D93+D94+D95+D97+D98+D96</f>
        <v>481742477670</v>
      </c>
      <c r="E92" s="598">
        <f>+E93+E94+E95+E97+E98+E96</f>
        <v>0</v>
      </c>
      <c r="F92" s="598">
        <f t="shared" si="3"/>
        <v>481742477670</v>
      </c>
      <c r="G92" s="599">
        <f>+G93+G94+G95+G97+G98+G96</f>
        <v>211796626844</v>
      </c>
    </row>
    <row r="93" spans="1:240" ht="57.75" customHeight="1" x14ac:dyDescent="0.3">
      <c r="A93" s="555">
        <v>113600129</v>
      </c>
      <c r="B93" s="556">
        <v>11</v>
      </c>
      <c r="C93" s="557" t="s">
        <v>79</v>
      </c>
      <c r="D93" s="598">
        <v>37670192242</v>
      </c>
      <c r="E93" s="713">
        <v>0</v>
      </c>
      <c r="F93" s="598">
        <f t="shared" si="3"/>
        <v>37670192242</v>
      </c>
      <c r="G93" s="599">
        <v>37670192242</v>
      </c>
    </row>
    <row r="94" spans="1:240" ht="36" customHeight="1" x14ac:dyDescent="0.3">
      <c r="A94" s="555">
        <v>113600130</v>
      </c>
      <c r="B94" s="556">
        <v>11</v>
      </c>
      <c r="C94" s="557" t="s">
        <v>80</v>
      </c>
      <c r="D94" s="598">
        <v>21300413208</v>
      </c>
      <c r="E94" s="713">
        <v>0</v>
      </c>
      <c r="F94" s="598">
        <f t="shared" si="3"/>
        <v>21300413208</v>
      </c>
      <c r="G94" s="599">
        <v>21300413208</v>
      </c>
    </row>
    <row r="95" spans="1:240" ht="36" customHeight="1" x14ac:dyDescent="0.3">
      <c r="A95" s="555">
        <v>113600131</v>
      </c>
      <c r="B95" s="556">
        <v>11</v>
      </c>
      <c r="C95" s="557" t="s">
        <v>81</v>
      </c>
      <c r="D95" s="598">
        <v>1646021394</v>
      </c>
      <c r="E95" s="713">
        <v>0</v>
      </c>
      <c r="F95" s="598">
        <f t="shared" si="3"/>
        <v>1646021394</v>
      </c>
      <c r="G95" s="599">
        <v>1646021394</v>
      </c>
    </row>
    <row r="96" spans="1:240" ht="36" customHeight="1" x14ac:dyDescent="0.3">
      <c r="A96" s="555">
        <v>113600134</v>
      </c>
      <c r="B96" s="556">
        <v>20</v>
      </c>
      <c r="C96" s="557" t="s">
        <v>82</v>
      </c>
      <c r="D96" s="598">
        <v>269945850826</v>
      </c>
      <c r="E96" s="713">
        <v>0</v>
      </c>
      <c r="F96" s="598">
        <f t="shared" si="3"/>
        <v>269945850826</v>
      </c>
      <c r="G96" s="599">
        <v>0</v>
      </c>
    </row>
    <row r="97" spans="1:240" ht="36" customHeight="1" x14ac:dyDescent="0.3">
      <c r="A97" s="555">
        <v>113600136</v>
      </c>
      <c r="B97" s="556">
        <v>10</v>
      </c>
      <c r="C97" s="557" t="s">
        <v>83</v>
      </c>
      <c r="D97" s="598">
        <v>57000000000</v>
      </c>
      <c r="E97" s="713">
        <v>0</v>
      </c>
      <c r="F97" s="598">
        <f t="shared" si="3"/>
        <v>57000000000</v>
      </c>
      <c r="G97" s="599">
        <v>57000000000</v>
      </c>
    </row>
    <row r="98" spans="1:240" ht="52.5" customHeight="1" x14ac:dyDescent="0.3">
      <c r="A98" s="555">
        <v>113600139</v>
      </c>
      <c r="B98" s="556">
        <v>10</v>
      </c>
      <c r="C98" s="557" t="s">
        <v>84</v>
      </c>
      <c r="D98" s="598">
        <v>94180000000</v>
      </c>
      <c r="E98" s="713">
        <v>0</v>
      </c>
      <c r="F98" s="598">
        <f t="shared" si="3"/>
        <v>94180000000</v>
      </c>
      <c r="G98" s="599">
        <v>94180000000</v>
      </c>
    </row>
    <row r="99" spans="1:240" ht="15.6" x14ac:dyDescent="0.3">
      <c r="A99" s="555">
        <v>113601</v>
      </c>
      <c r="B99" s="556"/>
      <c r="C99" s="557" t="s">
        <v>85</v>
      </c>
      <c r="D99" s="598">
        <f>+D100+D101</f>
        <v>59162718545</v>
      </c>
      <c r="E99" s="598">
        <f>+E100+E101</f>
        <v>0</v>
      </c>
      <c r="F99" s="598">
        <f t="shared" si="3"/>
        <v>59162718545</v>
      </c>
      <c r="G99" s="599">
        <f>+G100+G101</f>
        <v>59162718545</v>
      </c>
    </row>
    <row r="100" spans="1:240" ht="79.5" customHeight="1" x14ac:dyDescent="0.3">
      <c r="A100" s="555">
        <v>11360111</v>
      </c>
      <c r="B100" s="556">
        <v>11</v>
      </c>
      <c r="C100" s="733" t="s">
        <v>86</v>
      </c>
      <c r="D100" s="598">
        <v>27586623923</v>
      </c>
      <c r="E100" s="713">
        <v>0</v>
      </c>
      <c r="F100" s="598">
        <f t="shared" si="3"/>
        <v>27586623923</v>
      </c>
      <c r="G100" s="599">
        <v>27586623923</v>
      </c>
    </row>
    <row r="101" spans="1:240" ht="48.75" customHeight="1" x14ac:dyDescent="0.3">
      <c r="A101" s="555">
        <v>11360112</v>
      </c>
      <c r="B101" s="556">
        <v>11</v>
      </c>
      <c r="C101" s="557" t="s">
        <v>87</v>
      </c>
      <c r="D101" s="598">
        <v>31576094622</v>
      </c>
      <c r="E101" s="713">
        <v>0</v>
      </c>
      <c r="F101" s="598">
        <f t="shared" si="3"/>
        <v>31576094622</v>
      </c>
      <c r="G101" s="599">
        <v>31576094622</v>
      </c>
    </row>
    <row r="102" spans="1:240" ht="15.6" x14ac:dyDescent="0.3">
      <c r="A102" s="555">
        <v>113605</v>
      </c>
      <c r="B102" s="556"/>
      <c r="C102" s="557" t="s">
        <v>88</v>
      </c>
      <c r="D102" s="598">
        <f>+D103+D104</f>
        <v>3688341671</v>
      </c>
      <c r="E102" s="598">
        <f>+E103+E104</f>
        <v>0</v>
      </c>
      <c r="F102" s="598">
        <f>+D102-E102</f>
        <v>3688341671</v>
      </c>
      <c r="G102" s="599">
        <f>+G103+G104</f>
        <v>3688341671</v>
      </c>
    </row>
    <row r="103" spans="1:240" ht="39.75" customHeight="1" x14ac:dyDescent="0.3">
      <c r="A103" s="555">
        <v>1136057</v>
      </c>
      <c r="B103" s="556">
        <v>20</v>
      </c>
      <c r="C103" s="557" t="s">
        <v>89</v>
      </c>
      <c r="D103" s="598">
        <v>3545551352</v>
      </c>
      <c r="E103" s="713">
        <v>0</v>
      </c>
      <c r="F103" s="598">
        <f>+D103-E103</f>
        <v>3545551352</v>
      </c>
      <c r="G103" s="599">
        <v>3545551352</v>
      </c>
    </row>
    <row r="104" spans="1:240" ht="41.25" customHeight="1" x14ac:dyDescent="0.3">
      <c r="A104" s="555">
        <v>1136057</v>
      </c>
      <c r="B104" s="556">
        <v>21</v>
      </c>
      <c r="C104" s="557" t="s">
        <v>89</v>
      </c>
      <c r="D104" s="598">
        <v>142790319</v>
      </c>
      <c r="E104" s="713">
        <v>0</v>
      </c>
      <c r="F104" s="598">
        <f>+D104-E104</f>
        <v>142790319</v>
      </c>
      <c r="G104" s="599">
        <v>142790319</v>
      </c>
    </row>
    <row r="105" spans="1:240" ht="15.6" x14ac:dyDescent="0.3">
      <c r="A105" s="555">
        <v>113607</v>
      </c>
      <c r="B105" s="556"/>
      <c r="C105" s="557" t="s">
        <v>90</v>
      </c>
      <c r="D105" s="598">
        <f>+D106</f>
        <v>281232645.5</v>
      </c>
      <c r="E105" s="598">
        <f>+E106</f>
        <v>0</v>
      </c>
      <c r="F105" s="598">
        <f>+D105-E105</f>
        <v>281232645.5</v>
      </c>
      <c r="G105" s="599">
        <f>+G106</f>
        <v>281232645.5</v>
      </c>
    </row>
    <row r="106" spans="1:240" ht="39.75" customHeight="1" thickBot="1" x14ac:dyDescent="0.35">
      <c r="A106" s="563">
        <v>1136071</v>
      </c>
      <c r="B106" s="564">
        <v>20</v>
      </c>
      <c r="C106" s="565" t="s">
        <v>91</v>
      </c>
      <c r="D106" s="602">
        <v>281232645.5</v>
      </c>
      <c r="E106" s="720">
        <v>0</v>
      </c>
      <c r="F106" s="602">
        <f>+D106-E106</f>
        <v>281232645.5</v>
      </c>
      <c r="G106" s="603">
        <v>281232645.5</v>
      </c>
    </row>
    <row r="107" spans="1:240" ht="49.5" customHeight="1" thickBot="1" x14ac:dyDescent="0.35">
      <c r="A107" s="568"/>
      <c r="B107" s="569"/>
      <c r="C107" s="570"/>
      <c r="D107" s="572"/>
      <c r="E107" s="715"/>
      <c r="F107" s="572"/>
      <c r="G107" s="572"/>
    </row>
    <row r="108" spans="1:240" ht="11.25" customHeight="1" x14ac:dyDescent="0.3">
      <c r="A108" s="2007" t="s">
        <v>1</v>
      </c>
      <c r="B108" s="2008"/>
      <c r="C108" s="2008"/>
      <c r="D108" s="2008"/>
      <c r="E108" s="2008"/>
      <c r="F108" s="2008"/>
      <c r="G108" s="2009"/>
      <c r="H108" s="607"/>
      <c r="I108" s="2005"/>
      <c r="J108" s="2005"/>
      <c r="K108" s="2005"/>
      <c r="L108" s="2006"/>
      <c r="M108" s="2004"/>
      <c r="N108" s="2005"/>
      <c r="O108" s="2005"/>
      <c r="P108" s="2005"/>
      <c r="Q108" s="2005"/>
      <c r="R108" s="2005"/>
      <c r="S108" s="2006"/>
      <c r="T108" s="2004"/>
      <c r="U108" s="2005"/>
      <c r="V108" s="2005"/>
      <c r="W108" s="2005"/>
      <c r="X108" s="2005"/>
      <c r="Y108" s="2005"/>
      <c r="Z108" s="2006"/>
      <c r="AA108" s="2004"/>
      <c r="AB108" s="2005"/>
      <c r="AC108" s="2005"/>
      <c r="AD108" s="2005"/>
      <c r="AE108" s="2005"/>
      <c r="AF108" s="2005"/>
      <c r="AG108" s="2006"/>
      <c r="AH108" s="2004"/>
      <c r="AI108" s="2005"/>
      <c r="AJ108" s="2005"/>
      <c r="AK108" s="2005"/>
      <c r="AL108" s="2005"/>
      <c r="AM108" s="2005"/>
      <c r="AN108" s="2006"/>
      <c r="AO108" s="2004"/>
      <c r="AP108" s="2005"/>
      <c r="AQ108" s="2005"/>
      <c r="AR108" s="2005"/>
      <c r="AS108" s="2005"/>
      <c r="AT108" s="2005"/>
      <c r="AU108" s="2006"/>
      <c r="AV108" s="2004"/>
      <c r="AW108" s="2005"/>
      <c r="AX108" s="2005"/>
      <c r="AY108" s="2005"/>
      <c r="AZ108" s="2005"/>
      <c r="BA108" s="2005"/>
      <c r="BB108" s="2006"/>
      <c r="BC108" s="2004"/>
      <c r="BD108" s="2005"/>
      <c r="BE108" s="2005"/>
      <c r="BF108" s="2005"/>
      <c r="BG108" s="2005"/>
      <c r="BH108" s="2005"/>
      <c r="BI108" s="2006"/>
      <c r="BJ108" s="2004"/>
      <c r="BK108" s="2005"/>
      <c r="BL108" s="2005"/>
      <c r="BM108" s="2005"/>
      <c r="BN108" s="2005"/>
      <c r="BO108" s="2005"/>
      <c r="BP108" s="2006"/>
      <c r="BQ108" s="2004"/>
      <c r="BR108" s="2005"/>
      <c r="BS108" s="2005"/>
      <c r="BT108" s="2005"/>
      <c r="BU108" s="2005"/>
      <c r="BV108" s="2005"/>
      <c r="BW108" s="2006"/>
      <c r="BX108" s="2004"/>
      <c r="BY108" s="2005"/>
      <c r="BZ108" s="2005"/>
      <c r="CA108" s="2005"/>
      <c r="CB108" s="2005"/>
      <c r="CC108" s="2005"/>
      <c r="CD108" s="2006"/>
      <c r="CE108" s="2004"/>
      <c r="CF108" s="2005"/>
      <c r="CG108" s="2005"/>
      <c r="CH108" s="2005"/>
      <c r="CI108" s="2005"/>
      <c r="CJ108" s="2005"/>
      <c r="CK108" s="2006"/>
      <c r="CL108" s="2004"/>
      <c r="CM108" s="2005"/>
      <c r="CN108" s="2005"/>
      <c r="CO108" s="2005"/>
      <c r="CP108" s="2005"/>
      <c r="CQ108" s="2005"/>
      <c r="CR108" s="2006"/>
      <c r="CS108" s="2004"/>
      <c r="CT108" s="2005"/>
      <c r="CU108" s="2005"/>
      <c r="CV108" s="2005"/>
      <c r="CW108" s="2005"/>
      <c r="CX108" s="2005"/>
      <c r="CY108" s="2006"/>
      <c r="CZ108" s="2004"/>
      <c r="DA108" s="2005"/>
      <c r="DB108" s="2005"/>
      <c r="DC108" s="2005"/>
      <c r="DD108" s="2005"/>
      <c r="DE108" s="2005"/>
      <c r="DF108" s="2006"/>
      <c r="DG108" s="2004"/>
      <c r="DH108" s="2005"/>
      <c r="DI108" s="2005"/>
      <c r="DJ108" s="2005"/>
      <c r="DK108" s="2005"/>
      <c r="DL108" s="2005"/>
      <c r="DM108" s="2006"/>
      <c r="DN108" s="2004"/>
      <c r="DO108" s="2005"/>
      <c r="DP108" s="2005"/>
      <c r="DQ108" s="2005"/>
      <c r="DR108" s="2005"/>
      <c r="DS108" s="2005"/>
      <c r="DT108" s="2006"/>
      <c r="DU108" s="2004"/>
      <c r="DV108" s="2005"/>
      <c r="DW108" s="2005"/>
      <c r="DX108" s="2005"/>
      <c r="DY108" s="2005"/>
      <c r="DZ108" s="2005"/>
      <c r="EA108" s="2006"/>
      <c r="EB108" s="2004"/>
      <c r="EC108" s="2005"/>
      <c r="ED108" s="2005"/>
      <c r="EE108" s="2005"/>
      <c r="EF108" s="2005"/>
      <c r="EG108" s="2005"/>
      <c r="EH108" s="2006"/>
      <c r="EI108" s="2004"/>
      <c r="EJ108" s="2005"/>
      <c r="EK108" s="2005"/>
      <c r="EL108" s="2005"/>
      <c r="EM108" s="2005"/>
      <c r="EN108" s="2005"/>
      <c r="EO108" s="2006"/>
      <c r="EP108" s="2004"/>
      <c r="EQ108" s="2005"/>
      <c r="ER108" s="2005"/>
      <c r="ES108" s="2005"/>
      <c r="ET108" s="2005"/>
      <c r="EU108" s="2005"/>
      <c r="EV108" s="2006"/>
      <c r="EW108" s="2004"/>
      <c r="EX108" s="2005"/>
      <c r="EY108" s="2005"/>
      <c r="EZ108" s="2005"/>
      <c r="FA108" s="2005"/>
      <c r="FB108" s="2005"/>
      <c r="FC108" s="2006"/>
      <c r="FD108" s="2004"/>
      <c r="FE108" s="2005"/>
      <c r="FF108" s="2005"/>
      <c r="FG108" s="2005"/>
      <c r="FH108" s="2005"/>
      <c r="FI108" s="2005"/>
      <c r="FJ108" s="2006"/>
      <c r="FK108" s="2004"/>
      <c r="FL108" s="2005"/>
      <c r="FM108" s="2005"/>
      <c r="FN108" s="2005"/>
      <c r="FO108" s="2005"/>
      <c r="FP108" s="2005"/>
      <c r="FQ108" s="2006"/>
      <c r="FR108" s="2004"/>
      <c r="FS108" s="2005"/>
      <c r="FT108" s="2005"/>
      <c r="FU108" s="2005"/>
      <c r="FV108" s="2005"/>
      <c r="FW108" s="2005"/>
      <c r="FX108" s="2006"/>
      <c r="FY108" s="2004"/>
      <c r="FZ108" s="2005"/>
      <c r="GA108" s="2005"/>
      <c r="GB108" s="2005"/>
      <c r="GC108" s="2005"/>
      <c r="GD108" s="2005"/>
      <c r="GE108" s="2006"/>
      <c r="GF108" s="2004"/>
      <c r="GG108" s="2005"/>
      <c r="GH108" s="2005"/>
      <c r="GI108" s="2005"/>
      <c r="GJ108" s="2005"/>
      <c r="GK108" s="2005"/>
      <c r="GL108" s="2006"/>
      <c r="GM108" s="2004"/>
      <c r="GN108" s="2005"/>
      <c r="GO108" s="2005"/>
      <c r="GP108" s="2005"/>
      <c r="GQ108" s="2005"/>
      <c r="GR108" s="2005"/>
      <c r="GS108" s="2006"/>
      <c r="GT108" s="2004"/>
      <c r="GU108" s="2005"/>
      <c r="GV108" s="2005"/>
      <c r="GW108" s="2005"/>
      <c r="GX108" s="2005"/>
      <c r="GY108" s="2005"/>
      <c r="GZ108" s="2006"/>
      <c r="HA108" s="2004"/>
      <c r="HB108" s="2005"/>
      <c r="HC108" s="2005"/>
      <c r="HD108" s="2005"/>
      <c r="HE108" s="2005"/>
      <c r="HF108" s="2005"/>
      <c r="HG108" s="2006"/>
      <c r="HH108" s="2004"/>
      <c r="HI108" s="2005"/>
      <c r="HJ108" s="2005"/>
      <c r="HK108" s="2005"/>
      <c r="HL108" s="2005"/>
      <c r="HM108" s="2005"/>
      <c r="HN108" s="2006"/>
      <c r="HO108" s="2004"/>
      <c r="HP108" s="2005"/>
      <c r="HQ108" s="2005"/>
      <c r="HR108" s="2005"/>
      <c r="HS108" s="2005"/>
      <c r="HT108" s="2005"/>
      <c r="HU108" s="2006"/>
      <c r="HV108" s="2004"/>
      <c r="HW108" s="2005"/>
      <c r="HX108" s="2005"/>
      <c r="HY108" s="2005"/>
      <c r="HZ108" s="2005"/>
      <c r="IA108" s="2005"/>
      <c r="IB108" s="2006"/>
      <c r="IC108" s="2004"/>
      <c r="ID108" s="2005"/>
      <c r="IE108" s="2005"/>
      <c r="IF108" s="2005"/>
    </row>
    <row r="109" spans="1:240" ht="12" customHeight="1" x14ac:dyDescent="0.3">
      <c r="A109" s="2004" t="s">
        <v>2</v>
      </c>
      <c r="B109" s="2005"/>
      <c r="C109" s="2005"/>
      <c r="D109" s="2005"/>
      <c r="E109" s="2005"/>
      <c r="F109" s="2005"/>
      <c r="G109" s="2006"/>
      <c r="H109" s="607"/>
      <c r="I109" s="2005"/>
      <c r="J109" s="2005"/>
      <c r="K109" s="2005"/>
      <c r="L109" s="2006"/>
      <c r="M109" s="2004"/>
      <c r="N109" s="2005"/>
      <c r="O109" s="2005"/>
      <c r="P109" s="2005"/>
      <c r="Q109" s="2005"/>
      <c r="R109" s="2005"/>
      <c r="S109" s="2006"/>
      <c r="T109" s="2004"/>
      <c r="U109" s="2005"/>
      <c r="V109" s="2005"/>
      <c r="W109" s="2005"/>
      <c r="X109" s="2005"/>
      <c r="Y109" s="2005"/>
      <c r="Z109" s="2006"/>
      <c r="AA109" s="2004"/>
      <c r="AB109" s="2005"/>
      <c r="AC109" s="2005"/>
      <c r="AD109" s="2005"/>
      <c r="AE109" s="2005"/>
      <c r="AF109" s="2005"/>
      <c r="AG109" s="2006"/>
      <c r="AH109" s="2004"/>
      <c r="AI109" s="2005"/>
      <c r="AJ109" s="2005"/>
      <c r="AK109" s="2005"/>
      <c r="AL109" s="2005"/>
      <c r="AM109" s="2005"/>
      <c r="AN109" s="2006"/>
      <c r="AO109" s="2004"/>
      <c r="AP109" s="2005"/>
      <c r="AQ109" s="2005"/>
      <c r="AR109" s="2005"/>
      <c r="AS109" s="2005"/>
      <c r="AT109" s="2005"/>
      <c r="AU109" s="2006"/>
      <c r="AV109" s="2004"/>
      <c r="AW109" s="2005"/>
      <c r="AX109" s="2005"/>
      <c r="AY109" s="2005"/>
      <c r="AZ109" s="2005"/>
      <c r="BA109" s="2005"/>
      <c r="BB109" s="2006"/>
      <c r="BC109" s="2004"/>
      <c r="BD109" s="2005"/>
      <c r="BE109" s="2005"/>
      <c r="BF109" s="2005"/>
      <c r="BG109" s="2005"/>
      <c r="BH109" s="2005"/>
      <c r="BI109" s="2006"/>
      <c r="BJ109" s="2004"/>
      <c r="BK109" s="2005"/>
      <c r="BL109" s="2005"/>
      <c r="BM109" s="2005"/>
      <c r="BN109" s="2005"/>
      <c r="BO109" s="2005"/>
      <c r="BP109" s="2006"/>
      <c r="BQ109" s="2004"/>
      <c r="BR109" s="2005"/>
      <c r="BS109" s="2005"/>
      <c r="BT109" s="2005"/>
      <c r="BU109" s="2005"/>
      <c r="BV109" s="2005"/>
      <c r="BW109" s="2006"/>
      <c r="BX109" s="2004"/>
      <c r="BY109" s="2005"/>
      <c r="BZ109" s="2005"/>
      <c r="CA109" s="2005"/>
      <c r="CB109" s="2005"/>
      <c r="CC109" s="2005"/>
      <c r="CD109" s="2006"/>
      <c r="CE109" s="2004"/>
      <c r="CF109" s="2005"/>
      <c r="CG109" s="2005"/>
      <c r="CH109" s="2005"/>
      <c r="CI109" s="2005"/>
      <c r="CJ109" s="2005"/>
      <c r="CK109" s="2006"/>
      <c r="CL109" s="2004"/>
      <c r="CM109" s="2005"/>
      <c r="CN109" s="2005"/>
      <c r="CO109" s="2005"/>
      <c r="CP109" s="2005"/>
      <c r="CQ109" s="2005"/>
      <c r="CR109" s="2006"/>
      <c r="CS109" s="2004"/>
      <c r="CT109" s="2005"/>
      <c r="CU109" s="2005"/>
      <c r="CV109" s="2005"/>
      <c r="CW109" s="2005"/>
      <c r="CX109" s="2005"/>
      <c r="CY109" s="2006"/>
      <c r="CZ109" s="2004"/>
      <c r="DA109" s="2005"/>
      <c r="DB109" s="2005"/>
      <c r="DC109" s="2005"/>
      <c r="DD109" s="2005"/>
      <c r="DE109" s="2005"/>
      <c r="DF109" s="2006"/>
      <c r="DG109" s="2004"/>
      <c r="DH109" s="2005"/>
      <c r="DI109" s="2005"/>
      <c r="DJ109" s="2005"/>
      <c r="DK109" s="2005"/>
      <c r="DL109" s="2005"/>
      <c r="DM109" s="2006"/>
      <c r="DN109" s="2004"/>
      <c r="DO109" s="2005"/>
      <c r="DP109" s="2005"/>
      <c r="DQ109" s="2005"/>
      <c r="DR109" s="2005"/>
      <c r="DS109" s="2005"/>
      <c r="DT109" s="2006"/>
      <c r="DU109" s="2004"/>
      <c r="DV109" s="2005"/>
      <c r="DW109" s="2005"/>
      <c r="DX109" s="2005"/>
      <c r="DY109" s="2005"/>
      <c r="DZ109" s="2005"/>
      <c r="EA109" s="2006"/>
      <c r="EB109" s="2004"/>
      <c r="EC109" s="2005"/>
      <c r="ED109" s="2005"/>
      <c r="EE109" s="2005"/>
      <c r="EF109" s="2005"/>
      <c r="EG109" s="2005"/>
      <c r="EH109" s="2006"/>
      <c r="EI109" s="2004"/>
      <c r="EJ109" s="2005"/>
      <c r="EK109" s="2005"/>
      <c r="EL109" s="2005"/>
      <c r="EM109" s="2005"/>
      <c r="EN109" s="2005"/>
      <c r="EO109" s="2006"/>
      <c r="EP109" s="2004"/>
      <c r="EQ109" s="2005"/>
      <c r="ER109" s="2005"/>
      <c r="ES109" s="2005"/>
      <c r="ET109" s="2005"/>
      <c r="EU109" s="2005"/>
      <c r="EV109" s="2006"/>
      <c r="EW109" s="2004"/>
      <c r="EX109" s="2005"/>
      <c r="EY109" s="2005"/>
      <c r="EZ109" s="2005"/>
      <c r="FA109" s="2005"/>
      <c r="FB109" s="2005"/>
      <c r="FC109" s="2006"/>
      <c r="FD109" s="2004"/>
      <c r="FE109" s="2005"/>
      <c r="FF109" s="2005"/>
      <c r="FG109" s="2005"/>
      <c r="FH109" s="2005"/>
      <c r="FI109" s="2005"/>
      <c r="FJ109" s="2006"/>
      <c r="FK109" s="2004"/>
      <c r="FL109" s="2005"/>
      <c r="FM109" s="2005"/>
      <c r="FN109" s="2005"/>
      <c r="FO109" s="2005"/>
      <c r="FP109" s="2005"/>
      <c r="FQ109" s="2006"/>
      <c r="FR109" s="2004"/>
      <c r="FS109" s="2005"/>
      <c r="FT109" s="2005"/>
      <c r="FU109" s="2005"/>
      <c r="FV109" s="2005"/>
      <c r="FW109" s="2005"/>
      <c r="FX109" s="2006"/>
      <c r="FY109" s="2004"/>
      <c r="FZ109" s="2005"/>
      <c r="GA109" s="2005"/>
      <c r="GB109" s="2005"/>
      <c r="GC109" s="2005"/>
      <c r="GD109" s="2005"/>
      <c r="GE109" s="2006"/>
      <c r="GF109" s="2004"/>
      <c r="GG109" s="2005"/>
      <c r="GH109" s="2005"/>
      <c r="GI109" s="2005"/>
      <c r="GJ109" s="2005"/>
      <c r="GK109" s="2005"/>
      <c r="GL109" s="2006"/>
      <c r="GM109" s="2004"/>
      <c r="GN109" s="2005"/>
      <c r="GO109" s="2005"/>
      <c r="GP109" s="2005"/>
      <c r="GQ109" s="2005"/>
      <c r="GR109" s="2005"/>
      <c r="GS109" s="2006"/>
      <c r="GT109" s="2004"/>
      <c r="GU109" s="2005"/>
      <c r="GV109" s="2005"/>
      <c r="GW109" s="2005"/>
      <c r="GX109" s="2005"/>
      <c r="GY109" s="2005"/>
      <c r="GZ109" s="2006"/>
      <c r="HA109" s="2004"/>
      <c r="HB109" s="2005"/>
      <c r="HC109" s="2005"/>
      <c r="HD109" s="2005"/>
      <c r="HE109" s="2005"/>
      <c r="HF109" s="2005"/>
      <c r="HG109" s="2006"/>
      <c r="HH109" s="2004"/>
      <c r="HI109" s="2005"/>
      <c r="HJ109" s="2005"/>
      <c r="HK109" s="2005"/>
      <c r="HL109" s="2005"/>
      <c r="HM109" s="2005"/>
      <c r="HN109" s="2006"/>
      <c r="HO109" s="2004"/>
      <c r="HP109" s="2005"/>
      <c r="HQ109" s="2005"/>
      <c r="HR109" s="2005"/>
      <c r="HS109" s="2005"/>
      <c r="HT109" s="2005"/>
      <c r="HU109" s="2006"/>
      <c r="HV109" s="2004"/>
      <c r="HW109" s="2005"/>
      <c r="HX109" s="2005"/>
      <c r="HY109" s="2005"/>
      <c r="HZ109" s="2005"/>
      <c r="IA109" s="2005"/>
      <c r="IB109" s="2006"/>
      <c r="IC109" s="2004"/>
      <c r="ID109" s="2005"/>
      <c r="IE109" s="2005"/>
      <c r="IF109" s="2005"/>
    </row>
    <row r="110" spans="1:240" ht="14.25" customHeight="1" x14ac:dyDescent="0.3">
      <c r="A110" s="528" t="s">
        <v>0</v>
      </c>
      <c r="G110" s="527"/>
    </row>
    <row r="111" spans="1:240" ht="18" customHeight="1" thickBot="1" x14ac:dyDescent="0.35">
      <c r="A111" s="530" t="s">
        <v>3</v>
      </c>
      <c r="B111" s="531"/>
      <c r="C111" s="531" t="s">
        <v>4</v>
      </c>
      <c r="D111" s="533"/>
      <c r="E111" s="722" t="s">
        <v>5</v>
      </c>
      <c r="F111" s="533" t="str">
        <f>F87</f>
        <v>JULIO</v>
      </c>
      <c r="G111" s="534" t="str">
        <f>G87</f>
        <v>VIGENCIA FISCAL: 2017</v>
      </c>
    </row>
    <row r="112" spans="1:240" ht="63" customHeight="1" thickBot="1" x14ac:dyDescent="0.35">
      <c r="A112" s="590" t="s">
        <v>7</v>
      </c>
      <c r="B112" s="703"/>
      <c r="C112" s="703" t="s">
        <v>8</v>
      </c>
      <c r="D112" s="704" t="s">
        <v>9</v>
      </c>
      <c r="E112" s="705" t="s">
        <v>10</v>
      </c>
      <c r="F112" s="704" t="s">
        <v>11</v>
      </c>
      <c r="G112" s="706" t="s">
        <v>12</v>
      </c>
    </row>
    <row r="113" spans="1:7" ht="39.75" customHeight="1" x14ac:dyDescent="0.3">
      <c r="A113" s="669">
        <v>223</v>
      </c>
      <c r="B113" s="552"/>
      <c r="C113" s="552" t="s">
        <v>92</v>
      </c>
      <c r="D113" s="591">
        <f>+D114</f>
        <v>0.12</v>
      </c>
      <c r="E113" s="591">
        <f>+E114</f>
        <v>0</v>
      </c>
      <c r="F113" s="591">
        <f t="shared" ref="F113:F119" si="4">+D113-E113</f>
        <v>0.12</v>
      </c>
      <c r="G113" s="592">
        <f>+G114</f>
        <v>0.12</v>
      </c>
    </row>
    <row r="114" spans="1:7" ht="39.75" customHeight="1" x14ac:dyDescent="0.3">
      <c r="A114" s="672">
        <v>223600</v>
      </c>
      <c r="B114" s="557"/>
      <c r="C114" s="557" t="s">
        <v>78</v>
      </c>
      <c r="D114" s="598">
        <f>+D115</f>
        <v>0.12</v>
      </c>
      <c r="E114" s="598">
        <f>+E115</f>
        <v>0</v>
      </c>
      <c r="F114" s="598">
        <f t="shared" si="4"/>
        <v>0.12</v>
      </c>
      <c r="G114" s="599">
        <f>+G115</f>
        <v>0.12</v>
      </c>
    </row>
    <row r="115" spans="1:7" ht="66.75" customHeight="1" x14ac:dyDescent="0.3">
      <c r="A115" s="672">
        <v>2236001</v>
      </c>
      <c r="B115" s="557">
        <v>20</v>
      </c>
      <c r="C115" s="557" t="s">
        <v>93</v>
      </c>
      <c r="D115" s="598">
        <v>0.12</v>
      </c>
      <c r="E115" s="598">
        <v>0</v>
      </c>
      <c r="F115" s="598">
        <f t="shared" si="4"/>
        <v>0.12</v>
      </c>
      <c r="G115" s="599">
        <v>0.12</v>
      </c>
    </row>
    <row r="116" spans="1:7" s="524" customFormat="1" ht="54" customHeight="1" x14ac:dyDescent="0.3">
      <c r="A116" s="672">
        <v>520</v>
      </c>
      <c r="B116" s="557"/>
      <c r="C116" s="557" t="s">
        <v>94</v>
      </c>
      <c r="D116" s="674">
        <f>+D117</f>
        <v>2423707360.2799997</v>
      </c>
      <c r="E116" s="674">
        <f>+E117</f>
        <v>0</v>
      </c>
      <c r="F116" s="674">
        <f t="shared" si="4"/>
        <v>2423707360.2799997</v>
      </c>
      <c r="G116" s="719">
        <f>+G117</f>
        <v>2282707360.2799997</v>
      </c>
    </row>
    <row r="117" spans="1:7" s="524" customFormat="1" ht="15.75" customHeight="1" x14ac:dyDescent="0.3">
      <c r="A117" s="672">
        <v>520600</v>
      </c>
      <c r="B117" s="557"/>
      <c r="C117" s="557" t="s">
        <v>78</v>
      </c>
      <c r="D117" s="674">
        <f>+D118+D119</f>
        <v>2423707360.2799997</v>
      </c>
      <c r="E117" s="674">
        <f>+E118+E119</f>
        <v>0</v>
      </c>
      <c r="F117" s="674">
        <f t="shared" si="4"/>
        <v>2423707360.2799997</v>
      </c>
      <c r="G117" s="719">
        <f>+G118+G119</f>
        <v>2282707360.2799997</v>
      </c>
    </row>
    <row r="118" spans="1:7" ht="48" customHeight="1" x14ac:dyDescent="0.3">
      <c r="A118" s="672">
        <v>5206002</v>
      </c>
      <c r="B118" s="557">
        <v>20</v>
      </c>
      <c r="C118" s="557" t="s">
        <v>95</v>
      </c>
      <c r="D118" s="598">
        <v>632395691.27999997</v>
      </c>
      <c r="E118" s="598">
        <v>0</v>
      </c>
      <c r="F118" s="598">
        <f t="shared" si="4"/>
        <v>632395691.27999997</v>
      </c>
      <c r="G118" s="599">
        <v>632395691.27999997</v>
      </c>
    </row>
    <row r="119" spans="1:7" ht="31.2" x14ac:dyDescent="0.3">
      <c r="A119" s="672">
        <v>5206007</v>
      </c>
      <c r="B119" s="557">
        <v>20</v>
      </c>
      <c r="C119" s="557" t="s">
        <v>96</v>
      </c>
      <c r="D119" s="598">
        <v>1791311669</v>
      </c>
      <c r="E119" s="598">
        <v>0</v>
      </c>
      <c r="F119" s="598">
        <f t="shared" si="4"/>
        <v>1791311669</v>
      </c>
      <c r="G119" s="599">
        <v>1650311669</v>
      </c>
    </row>
    <row r="120" spans="1:7" s="524" customFormat="1" ht="54" customHeight="1" x14ac:dyDescent="0.3">
      <c r="A120" s="672">
        <v>530</v>
      </c>
      <c r="B120" s="557"/>
      <c r="C120" s="557" t="s">
        <v>97</v>
      </c>
      <c r="D120" s="674">
        <f>+D121</f>
        <v>31221753033</v>
      </c>
      <c r="E120" s="676">
        <f>+E121</f>
        <v>0</v>
      </c>
      <c r="F120" s="674">
        <f>+D120-E120</f>
        <v>31221753033</v>
      </c>
      <c r="G120" s="719">
        <f>+G121</f>
        <v>31221753033</v>
      </c>
    </row>
    <row r="121" spans="1:7" s="524" customFormat="1" ht="15.75" customHeight="1" x14ac:dyDescent="0.3">
      <c r="A121" s="672">
        <v>530600</v>
      </c>
      <c r="B121" s="557"/>
      <c r="C121" s="557" t="s">
        <v>78</v>
      </c>
      <c r="D121" s="674">
        <f>+D122+D123</f>
        <v>31221753033</v>
      </c>
      <c r="E121" s="676">
        <f>+E122</f>
        <v>0</v>
      </c>
      <c r="F121" s="674">
        <f>+D121-E121</f>
        <v>31221753033</v>
      </c>
      <c r="G121" s="719">
        <f>+G122+G123</f>
        <v>31221753033</v>
      </c>
    </row>
    <row r="122" spans="1:7" s="524" customFormat="1" ht="57" customHeight="1" x14ac:dyDescent="0.3">
      <c r="A122" s="672">
        <v>5306003</v>
      </c>
      <c r="B122" s="557">
        <v>11</v>
      </c>
      <c r="C122" s="557" t="s">
        <v>98</v>
      </c>
      <c r="D122" s="674">
        <v>31181000000</v>
      </c>
      <c r="E122" s="718">
        <v>0</v>
      </c>
      <c r="F122" s="674">
        <f>+D122-E122</f>
        <v>31181000000</v>
      </c>
      <c r="G122" s="719">
        <v>31181000000</v>
      </c>
    </row>
    <row r="123" spans="1:7" s="524" customFormat="1" ht="57" customHeight="1" thickBot="1" x14ac:dyDescent="0.35">
      <c r="A123" s="680">
        <v>5306003</v>
      </c>
      <c r="B123" s="595">
        <v>20</v>
      </c>
      <c r="C123" s="595" t="s">
        <v>98</v>
      </c>
      <c r="D123" s="683">
        <v>40753033</v>
      </c>
      <c r="E123" s="734">
        <v>0</v>
      </c>
      <c r="F123" s="683">
        <f>+D123-E123</f>
        <v>40753033</v>
      </c>
      <c r="G123" s="735">
        <v>40753033</v>
      </c>
    </row>
    <row r="124" spans="1:7" ht="16.2" thickBot="1" x14ac:dyDescent="0.35">
      <c r="A124" s="2010" t="s">
        <v>99</v>
      </c>
      <c r="B124" s="2011"/>
      <c r="C124" s="2012"/>
      <c r="D124" s="612">
        <f>+D9+D90</f>
        <v>579396716849.48999</v>
      </c>
      <c r="E124" s="736">
        <f>+E24+E92</f>
        <v>0</v>
      </c>
      <c r="F124" s="612">
        <f>+F9+F90</f>
        <v>579396716849.48999</v>
      </c>
      <c r="G124" s="612">
        <f>+G9+G90</f>
        <v>309309866023.49005</v>
      </c>
    </row>
    <row r="125" spans="1:7" x14ac:dyDescent="0.3">
      <c r="A125" s="526"/>
      <c r="G125" s="527"/>
    </row>
    <row r="126" spans="1:7" ht="35.25" customHeight="1" x14ac:dyDescent="0.3">
      <c r="A126" s="526"/>
      <c r="G126" s="737"/>
    </row>
    <row r="127" spans="1:7" x14ac:dyDescent="0.3">
      <c r="A127" s="687" t="s">
        <v>100</v>
      </c>
      <c r="B127" s="688"/>
      <c r="C127" s="688"/>
      <c r="D127" s="688"/>
      <c r="E127" s="689" t="s">
        <v>101</v>
      </c>
      <c r="F127" s="689"/>
      <c r="G127" s="690"/>
    </row>
    <row r="128" spans="1:7" x14ac:dyDescent="0.3">
      <c r="A128" s="691" t="s">
        <v>102</v>
      </c>
      <c r="B128" s="688"/>
      <c r="C128" s="688"/>
      <c r="D128" s="688"/>
      <c r="E128" s="692" t="s">
        <v>238</v>
      </c>
      <c r="F128" s="692"/>
      <c r="G128" s="693"/>
    </row>
    <row r="129" spans="1:7" x14ac:dyDescent="0.3">
      <c r="A129" s="691" t="s">
        <v>104</v>
      </c>
      <c r="B129" s="688"/>
      <c r="C129" s="688"/>
      <c r="D129" s="738"/>
      <c r="E129" s="694" t="s">
        <v>236</v>
      </c>
      <c r="F129" s="689"/>
      <c r="G129" s="690"/>
    </row>
    <row r="130" spans="1:7" x14ac:dyDescent="0.3">
      <c r="A130" s="691"/>
      <c r="B130" s="688"/>
      <c r="C130" s="688"/>
      <c r="D130" s="688"/>
      <c r="E130" s="692" t="s">
        <v>230</v>
      </c>
      <c r="F130" s="692"/>
      <c r="G130" s="693"/>
    </row>
    <row r="131" spans="1:7" x14ac:dyDescent="0.3">
      <c r="A131" s="687"/>
      <c r="B131" s="688"/>
      <c r="C131" s="688"/>
      <c r="D131" s="694"/>
      <c r="E131" s="695"/>
      <c r="F131" s="694"/>
      <c r="G131" s="690"/>
    </row>
    <row r="132" spans="1:7" x14ac:dyDescent="0.3">
      <c r="A132" s="691"/>
      <c r="B132" s="688"/>
      <c r="C132" s="688"/>
      <c r="D132" s="694"/>
      <c r="E132" s="695"/>
      <c r="F132" s="694"/>
      <c r="G132" s="690"/>
    </row>
    <row r="133" spans="1:7" x14ac:dyDescent="0.3">
      <c r="A133" s="691" t="s">
        <v>106</v>
      </c>
      <c r="B133" s="688"/>
      <c r="C133" s="688"/>
      <c r="D133" s="739" t="s">
        <v>107</v>
      </c>
      <c r="E133" s="740"/>
      <c r="F133" s="688" t="s">
        <v>101</v>
      </c>
      <c r="G133" s="741"/>
    </row>
    <row r="134" spans="1:7" x14ac:dyDescent="0.3">
      <c r="A134" s="617" t="s">
        <v>239</v>
      </c>
      <c r="C134" s="688"/>
      <c r="D134" s="739"/>
      <c r="E134" s="740"/>
      <c r="F134" s="692" t="s">
        <v>110</v>
      </c>
      <c r="G134" s="690"/>
    </row>
    <row r="135" spans="1:7" x14ac:dyDescent="0.3">
      <c r="A135" s="617" t="s">
        <v>240</v>
      </c>
      <c r="C135" s="688"/>
      <c r="F135" s="694" t="s">
        <v>113</v>
      </c>
      <c r="G135" s="690"/>
    </row>
    <row r="136" spans="1:7" ht="15" thickBot="1" x14ac:dyDescent="0.35">
      <c r="A136" s="530"/>
      <c r="B136" s="531"/>
      <c r="C136" s="531"/>
      <c r="D136" s="531"/>
      <c r="E136" s="533"/>
      <c r="F136" s="533"/>
      <c r="G136" s="534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  <colBreaks count="1" manualBreakCount="1">
    <brk id="7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36"/>
  <sheetViews>
    <sheetView topLeftCell="A107" zoomScaleNormal="100" workbookViewId="0">
      <selection activeCell="A112" sqref="A112:G124"/>
    </sheetView>
  </sheetViews>
  <sheetFormatPr baseColWidth="10" defaultRowHeight="14.4" x14ac:dyDescent="0.3"/>
  <cols>
    <col min="1" max="1" width="20.33203125" style="742" customWidth="1"/>
    <col min="2" max="2" width="7.33203125" style="742" customWidth="1"/>
    <col min="3" max="3" width="51.44140625" style="742" customWidth="1"/>
    <col min="4" max="4" width="23.44140625" style="744" customWidth="1"/>
    <col min="5" max="5" width="19.44140625" style="914" customWidth="1"/>
    <col min="6" max="6" width="20" style="744" customWidth="1"/>
    <col min="7" max="7" width="25.109375" style="744" customWidth="1"/>
    <col min="8" max="8" width="4.44140625" style="742" customWidth="1"/>
    <col min="9" max="256" width="11.44140625" style="742"/>
    <col min="257" max="257" width="20.33203125" style="742" customWidth="1"/>
    <col min="258" max="258" width="7.33203125" style="742" customWidth="1"/>
    <col min="259" max="259" width="51.44140625" style="742" customWidth="1"/>
    <col min="260" max="260" width="23.44140625" style="742" customWidth="1"/>
    <col min="261" max="261" width="19.44140625" style="742" customWidth="1"/>
    <col min="262" max="262" width="20" style="742" customWidth="1"/>
    <col min="263" max="263" width="25.109375" style="742" customWidth="1"/>
    <col min="264" max="264" width="4.44140625" style="742" customWidth="1"/>
    <col min="265" max="512" width="11.44140625" style="742"/>
    <col min="513" max="513" width="20.33203125" style="742" customWidth="1"/>
    <col min="514" max="514" width="7.33203125" style="742" customWidth="1"/>
    <col min="515" max="515" width="51.44140625" style="742" customWidth="1"/>
    <col min="516" max="516" width="23.44140625" style="742" customWidth="1"/>
    <col min="517" max="517" width="19.44140625" style="742" customWidth="1"/>
    <col min="518" max="518" width="20" style="742" customWidth="1"/>
    <col min="519" max="519" width="25.109375" style="742" customWidth="1"/>
    <col min="520" max="520" width="4.44140625" style="742" customWidth="1"/>
    <col min="521" max="768" width="11.44140625" style="742"/>
    <col min="769" max="769" width="20.33203125" style="742" customWidth="1"/>
    <col min="770" max="770" width="7.33203125" style="742" customWidth="1"/>
    <col min="771" max="771" width="51.44140625" style="742" customWidth="1"/>
    <col min="772" max="772" width="23.44140625" style="742" customWidth="1"/>
    <col min="773" max="773" width="19.44140625" style="742" customWidth="1"/>
    <col min="774" max="774" width="20" style="742" customWidth="1"/>
    <col min="775" max="775" width="25.109375" style="742" customWidth="1"/>
    <col min="776" max="776" width="4.44140625" style="742" customWidth="1"/>
    <col min="777" max="1024" width="11.44140625" style="742"/>
    <col min="1025" max="1025" width="20.33203125" style="742" customWidth="1"/>
    <col min="1026" max="1026" width="7.33203125" style="742" customWidth="1"/>
    <col min="1027" max="1027" width="51.44140625" style="742" customWidth="1"/>
    <col min="1028" max="1028" width="23.44140625" style="742" customWidth="1"/>
    <col min="1029" max="1029" width="19.44140625" style="742" customWidth="1"/>
    <col min="1030" max="1030" width="20" style="742" customWidth="1"/>
    <col min="1031" max="1031" width="25.109375" style="742" customWidth="1"/>
    <col min="1032" max="1032" width="4.44140625" style="742" customWidth="1"/>
    <col min="1033" max="1280" width="11.44140625" style="742"/>
    <col min="1281" max="1281" width="20.33203125" style="742" customWidth="1"/>
    <col min="1282" max="1282" width="7.33203125" style="742" customWidth="1"/>
    <col min="1283" max="1283" width="51.44140625" style="742" customWidth="1"/>
    <col min="1284" max="1284" width="23.44140625" style="742" customWidth="1"/>
    <col min="1285" max="1285" width="19.44140625" style="742" customWidth="1"/>
    <col min="1286" max="1286" width="20" style="742" customWidth="1"/>
    <col min="1287" max="1287" width="25.109375" style="742" customWidth="1"/>
    <col min="1288" max="1288" width="4.44140625" style="742" customWidth="1"/>
    <col min="1289" max="1536" width="11.44140625" style="742"/>
    <col min="1537" max="1537" width="20.33203125" style="742" customWidth="1"/>
    <col min="1538" max="1538" width="7.33203125" style="742" customWidth="1"/>
    <col min="1539" max="1539" width="51.44140625" style="742" customWidth="1"/>
    <col min="1540" max="1540" width="23.44140625" style="742" customWidth="1"/>
    <col min="1541" max="1541" width="19.44140625" style="742" customWidth="1"/>
    <col min="1542" max="1542" width="20" style="742" customWidth="1"/>
    <col min="1543" max="1543" width="25.109375" style="742" customWidth="1"/>
    <col min="1544" max="1544" width="4.44140625" style="742" customWidth="1"/>
    <col min="1545" max="1792" width="11.44140625" style="742"/>
    <col min="1793" max="1793" width="20.33203125" style="742" customWidth="1"/>
    <col min="1794" max="1794" width="7.33203125" style="742" customWidth="1"/>
    <col min="1795" max="1795" width="51.44140625" style="742" customWidth="1"/>
    <col min="1796" max="1796" width="23.44140625" style="742" customWidth="1"/>
    <col min="1797" max="1797" width="19.44140625" style="742" customWidth="1"/>
    <col min="1798" max="1798" width="20" style="742" customWidth="1"/>
    <col min="1799" max="1799" width="25.109375" style="742" customWidth="1"/>
    <col min="1800" max="1800" width="4.44140625" style="742" customWidth="1"/>
    <col min="1801" max="2048" width="11.44140625" style="742"/>
    <col min="2049" max="2049" width="20.33203125" style="742" customWidth="1"/>
    <col min="2050" max="2050" width="7.33203125" style="742" customWidth="1"/>
    <col min="2051" max="2051" width="51.44140625" style="742" customWidth="1"/>
    <col min="2052" max="2052" width="23.44140625" style="742" customWidth="1"/>
    <col min="2053" max="2053" width="19.44140625" style="742" customWidth="1"/>
    <col min="2054" max="2054" width="20" style="742" customWidth="1"/>
    <col min="2055" max="2055" width="25.109375" style="742" customWidth="1"/>
    <col min="2056" max="2056" width="4.44140625" style="742" customWidth="1"/>
    <col min="2057" max="2304" width="11.44140625" style="742"/>
    <col min="2305" max="2305" width="20.33203125" style="742" customWidth="1"/>
    <col min="2306" max="2306" width="7.33203125" style="742" customWidth="1"/>
    <col min="2307" max="2307" width="51.44140625" style="742" customWidth="1"/>
    <col min="2308" max="2308" width="23.44140625" style="742" customWidth="1"/>
    <col min="2309" max="2309" width="19.44140625" style="742" customWidth="1"/>
    <col min="2310" max="2310" width="20" style="742" customWidth="1"/>
    <col min="2311" max="2311" width="25.109375" style="742" customWidth="1"/>
    <col min="2312" max="2312" width="4.44140625" style="742" customWidth="1"/>
    <col min="2313" max="2560" width="11.44140625" style="742"/>
    <col min="2561" max="2561" width="20.33203125" style="742" customWidth="1"/>
    <col min="2562" max="2562" width="7.33203125" style="742" customWidth="1"/>
    <col min="2563" max="2563" width="51.44140625" style="742" customWidth="1"/>
    <col min="2564" max="2564" width="23.44140625" style="742" customWidth="1"/>
    <col min="2565" max="2565" width="19.44140625" style="742" customWidth="1"/>
    <col min="2566" max="2566" width="20" style="742" customWidth="1"/>
    <col min="2567" max="2567" width="25.109375" style="742" customWidth="1"/>
    <col min="2568" max="2568" width="4.44140625" style="742" customWidth="1"/>
    <col min="2569" max="2816" width="11.44140625" style="742"/>
    <col min="2817" max="2817" width="20.33203125" style="742" customWidth="1"/>
    <col min="2818" max="2818" width="7.33203125" style="742" customWidth="1"/>
    <col min="2819" max="2819" width="51.44140625" style="742" customWidth="1"/>
    <col min="2820" max="2820" width="23.44140625" style="742" customWidth="1"/>
    <col min="2821" max="2821" width="19.44140625" style="742" customWidth="1"/>
    <col min="2822" max="2822" width="20" style="742" customWidth="1"/>
    <col min="2823" max="2823" width="25.109375" style="742" customWidth="1"/>
    <col min="2824" max="2824" width="4.44140625" style="742" customWidth="1"/>
    <col min="2825" max="3072" width="11.44140625" style="742"/>
    <col min="3073" max="3073" width="20.33203125" style="742" customWidth="1"/>
    <col min="3074" max="3074" width="7.33203125" style="742" customWidth="1"/>
    <col min="3075" max="3075" width="51.44140625" style="742" customWidth="1"/>
    <col min="3076" max="3076" width="23.44140625" style="742" customWidth="1"/>
    <col min="3077" max="3077" width="19.44140625" style="742" customWidth="1"/>
    <col min="3078" max="3078" width="20" style="742" customWidth="1"/>
    <col min="3079" max="3079" width="25.109375" style="742" customWidth="1"/>
    <col min="3080" max="3080" width="4.44140625" style="742" customWidth="1"/>
    <col min="3081" max="3328" width="11.44140625" style="742"/>
    <col min="3329" max="3329" width="20.33203125" style="742" customWidth="1"/>
    <col min="3330" max="3330" width="7.33203125" style="742" customWidth="1"/>
    <col min="3331" max="3331" width="51.44140625" style="742" customWidth="1"/>
    <col min="3332" max="3332" width="23.44140625" style="742" customWidth="1"/>
    <col min="3333" max="3333" width="19.44140625" style="742" customWidth="1"/>
    <col min="3334" max="3334" width="20" style="742" customWidth="1"/>
    <col min="3335" max="3335" width="25.109375" style="742" customWidth="1"/>
    <col min="3336" max="3336" width="4.44140625" style="742" customWidth="1"/>
    <col min="3337" max="3584" width="11.44140625" style="742"/>
    <col min="3585" max="3585" width="20.33203125" style="742" customWidth="1"/>
    <col min="3586" max="3586" width="7.33203125" style="742" customWidth="1"/>
    <col min="3587" max="3587" width="51.44140625" style="742" customWidth="1"/>
    <col min="3588" max="3588" width="23.44140625" style="742" customWidth="1"/>
    <col min="3589" max="3589" width="19.44140625" style="742" customWidth="1"/>
    <col min="3590" max="3590" width="20" style="742" customWidth="1"/>
    <col min="3591" max="3591" width="25.109375" style="742" customWidth="1"/>
    <col min="3592" max="3592" width="4.44140625" style="742" customWidth="1"/>
    <col min="3593" max="3840" width="11.44140625" style="742"/>
    <col min="3841" max="3841" width="20.33203125" style="742" customWidth="1"/>
    <col min="3842" max="3842" width="7.33203125" style="742" customWidth="1"/>
    <col min="3843" max="3843" width="51.44140625" style="742" customWidth="1"/>
    <col min="3844" max="3844" width="23.44140625" style="742" customWidth="1"/>
    <col min="3845" max="3845" width="19.44140625" style="742" customWidth="1"/>
    <col min="3846" max="3846" width="20" style="742" customWidth="1"/>
    <col min="3847" max="3847" width="25.109375" style="742" customWidth="1"/>
    <col min="3848" max="3848" width="4.44140625" style="742" customWidth="1"/>
    <col min="3849" max="4096" width="11.44140625" style="742"/>
    <col min="4097" max="4097" width="20.33203125" style="742" customWidth="1"/>
    <col min="4098" max="4098" width="7.33203125" style="742" customWidth="1"/>
    <col min="4099" max="4099" width="51.44140625" style="742" customWidth="1"/>
    <col min="4100" max="4100" width="23.44140625" style="742" customWidth="1"/>
    <col min="4101" max="4101" width="19.44140625" style="742" customWidth="1"/>
    <col min="4102" max="4102" width="20" style="742" customWidth="1"/>
    <col min="4103" max="4103" width="25.109375" style="742" customWidth="1"/>
    <col min="4104" max="4104" width="4.44140625" style="742" customWidth="1"/>
    <col min="4105" max="4352" width="11.44140625" style="742"/>
    <col min="4353" max="4353" width="20.33203125" style="742" customWidth="1"/>
    <col min="4354" max="4354" width="7.33203125" style="742" customWidth="1"/>
    <col min="4355" max="4355" width="51.44140625" style="742" customWidth="1"/>
    <col min="4356" max="4356" width="23.44140625" style="742" customWidth="1"/>
    <col min="4357" max="4357" width="19.44140625" style="742" customWidth="1"/>
    <col min="4358" max="4358" width="20" style="742" customWidth="1"/>
    <col min="4359" max="4359" width="25.109375" style="742" customWidth="1"/>
    <col min="4360" max="4360" width="4.44140625" style="742" customWidth="1"/>
    <col min="4361" max="4608" width="11.44140625" style="742"/>
    <col min="4609" max="4609" width="20.33203125" style="742" customWidth="1"/>
    <col min="4610" max="4610" width="7.33203125" style="742" customWidth="1"/>
    <col min="4611" max="4611" width="51.44140625" style="742" customWidth="1"/>
    <col min="4612" max="4612" width="23.44140625" style="742" customWidth="1"/>
    <col min="4613" max="4613" width="19.44140625" style="742" customWidth="1"/>
    <col min="4614" max="4614" width="20" style="742" customWidth="1"/>
    <col min="4615" max="4615" width="25.109375" style="742" customWidth="1"/>
    <col min="4616" max="4616" width="4.44140625" style="742" customWidth="1"/>
    <col min="4617" max="4864" width="11.44140625" style="742"/>
    <col min="4865" max="4865" width="20.33203125" style="742" customWidth="1"/>
    <col min="4866" max="4866" width="7.33203125" style="742" customWidth="1"/>
    <col min="4867" max="4867" width="51.44140625" style="742" customWidth="1"/>
    <col min="4868" max="4868" width="23.44140625" style="742" customWidth="1"/>
    <col min="4869" max="4869" width="19.44140625" style="742" customWidth="1"/>
    <col min="4870" max="4870" width="20" style="742" customWidth="1"/>
    <col min="4871" max="4871" width="25.109375" style="742" customWidth="1"/>
    <col min="4872" max="4872" width="4.44140625" style="742" customWidth="1"/>
    <col min="4873" max="5120" width="11.44140625" style="742"/>
    <col min="5121" max="5121" width="20.33203125" style="742" customWidth="1"/>
    <col min="5122" max="5122" width="7.33203125" style="742" customWidth="1"/>
    <col min="5123" max="5123" width="51.44140625" style="742" customWidth="1"/>
    <col min="5124" max="5124" width="23.44140625" style="742" customWidth="1"/>
    <col min="5125" max="5125" width="19.44140625" style="742" customWidth="1"/>
    <col min="5126" max="5126" width="20" style="742" customWidth="1"/>
    <col min="5127" max="5127" width="25.109375" style="742" customWidth="1"/>
    <col min="5128" max="5128" width="4.44140625" style="742" customWidth="1"/>
    <col min="5129" max="5376" width="11.44140625" style="742"/>
    <col min="5377" max="5377" width="20.33203125" style="742" customWidth="1"/>
    <col min="5378" max="5378" width="7.33203125" style="742" customWidth="1"/>
    <col min="5379" max="5379" width="51.44140625" style="742" customWidth="1"/>
    <col min="5380" max="5380" width="23.44140625" style="742" customWidth="1"/>
    <col min="5381" max="5381" width="19.44140625" style="742" customWidth="1"/>
    <col min="5382" max="5382" width="20" style="742" customWidth="1"/>
    <col min="5383" max="5383" width="25.109375" style="742" customWidth="1"/>
    <col min="5384" max="5384" width="4.44140625" style="742" customWidth="1"/>
    <col min="5385" max="5632" width="11.44140625" style="742"/>
    <col min="5633" max="5633" width="20.33203125" style="742" customWidth="1"/>
    <col min="5634" max="5634" width="7.33203125" style="742" customWidth="1"/>
    <col min="5635" max="5635" width="51.44140625" style="742" customWidth="1"/>
    <col min="5636" max="5636" width="23.44140625" style="742" customWidth="1"/>
    <col min="5637" max="5637" width="19.44140625" style="742" customWidth="1"/>
    <col min="5638" max="5638" width="20" style="742" customWidth="1"/>
    <col min="5639" max="5639" width="25.109375" style="742" customWidth="1"/>
    <col min="5640" max="5640" width="4.44140625" style="742" customWidth="1"/>
    <col min="5641" max="5888" width="11.44140625" style="742"/>
    <col min="5889" max="5889" width="20.33203125" style="742" customWidth="1"/>
    <col min="5890" max="5890" width="7.33203125" style="742" customWidth="1"/>
    <col min="5891" max="5891" width="51.44140625" style="742" customWidth="1"/>
    <col min="5892" max="5892" width="23.44140625" style="742" customWidth="1"/>
    <col min="5893" max="5893" width="19.44140625" style="742" customWidth="1"/>
    <col min="5894" max="5894" width="20" style="742" customWidth="1"/>
    <col min="5895" max="5895" width="25.109375" style="742" customWidth="1"/>
    <col min="5896" max="5896" width="4.44140625" style="742" customWidth="1"/>
    <col min="5897" max="6144" width="11.44140625" style="742"/>
    <col min="6145" max="6145" width="20.33203125" style="742" customWidth="1"/>
    <col min="6146" max="6146" width="7.33203125" style="742" customWidth="1"/>
    <col min="6147" max="6147" width="51.44140625" style="742" customWidth="1"/>
    <col min="6148" max="6148" width="23.44140625" style="742" customWidth="1"/>
    <col min="6149" max="6149" width="19.44140625" style="742" customWidth="1"/>
    <col min="6150" max="6150" width="20" style="742" customWidth="1"/>
    <col min="6151" max="6151" width="25.109375" style="742" customWidth="1"/>
    <col min="6152" max="6152" width="4.44140625" style="742" customWidth="1"/>
    <col min="6153" max="6400" width="11.44140625" style="742"/>
    <col min="6401" max="6401" width="20.33203125" style="742" customWidth="1"/>
    <col min="6402" max="6402" width="7.33203125" style="742" customWidth="1"/>
    <col min="6403" max="6403" width="51.44140625" style="742" customWidth="1"/>
    <col min="6404" max="6404" width="23.44140625" style="742" customWidth="1"/>
    <col min="6405" max="6405" width="19.44140625" style="742" customWidth="1"/>
    <col min="6406" max="6406" width="20" style="742" customWidth="1"/>
    <col min="6407" max="6407" width="25.109375" style="742" customWidth="1"/>
    <col min="6408" max="6408" width="4.44140625" style="742" customWidth="1"/>
    <col min="6409" max="6656" width="11.44140625" style="742"/>
    <col min="6657" max="6657" width="20.33203125" style="742" customWidth="1"/>
    <col min="6658" max="6658" width="7.33203125" style="742" customWidth="1"/>
    <col min="6659" max="6659" width="51.44140625" style="742" customWidth="1"/>
    <col min="6660" max="6660" width="23.44140625" style="742" customWidth="1"/>
    <col min="6661" max="6661" width="19.44140625" style="742" customWidth="1"/>
    <col min="6662" max="6662" width="20" style="742" customWidth="1"/>
    <col min="6663" max="6663" width="25.109375" style="742" customWidth="1"/>
    <col min="6664" max="6664" width="4.44140625" style="742" customWidth="1"/>
    <col min="6665" max="6912" width="11.44140625" style="742"/>
    <col min="6913" max="6913" width="20.33203125" style="742" customWidth="1"/>
    <col min="6914" max="6914" width="7.33203125" style="742" customWidth="1"/>
    <col min="6915" max="6915" width="51.44140625" style="742" customWidth="1"/>
    <col min="6916" max="6916" width="23.44140625" style="742" customWidth="1"/>
    <col min="6917" max="6917" width="19.44140625" style="742" customWidth="1"/>
    <col min="6918" max="6918" width="20" style="742" customWidth="1"/>
    <col min="6919" max="6919" width="25.109375" style="742" customWidth="1"/>
    <col min="6920" max="6920" width="4.44140625" style="742" customWidth="1"/>
    <col min="6921" max="7168" width="11.44140625" style="742"/>
    <col min="7169" max="7169" width="20.33203125" style="742" customWidth="1"/>
    <col min="7170" max="7170" width="7.33203125" style="742" customWidth="1"/>
    <col min="7171" max="7171" width="51.44140625" style="742" customWidth="1"/>
    <col min="7172" max="7172" width="23.44140625" style="742" customWidth="1"/>
    <col min="7173" max="7173" width="19.44140625" style="742" customWidth="1"/>
    <col min="7174" max="7174" width="20" style="742" customWidth="1"/>
    <col min="7175" max="7175" width="25.109375" style="742" customWidth="1"/>
    <col min="7176" max="7176" width="4.44140625" style="742" customWidth="1"/>
    <col min="7177" max="7424" width="11.44140625" style="742"/>
    <col min="7425" max="7425" width="20.33203125" style="742" customWidth="1"/>
    <col min="7426" max="7426" width="7.33203125" style="742" customWidth="1"/>
    <col min="7427" max="7427" width="51.44140625" style="742" customWidth="1"/>
    <col min="7428" max="7428" width="23.44140625" style="742" customWidth="1"/>
    <col min="7429" max="7429" width="19.44140625" style="742" customWidth="1"/>
    <col min="7430" max="7430" width="20" style="742" customWidth="1"/>
    <col min="7431" max="7431" width="25.109375" style="742" customWidth="1"/>
    <col min="7432" max="7432" width="4.44140625" style="742" customWidth="1"/>
    <col min="7433" max="7680" width="11.44140625" style="742"/>
    <col min="7681" max="7681" width="20.33203125" style="742" customWidth="1"/>
    <col min="7682" max="7682" width="7.33203125" style="742" customWidth="1"/>
    <col min="7683" max="7683" width="51.44140625" style="742" customWidth="1"/>
    <col min="7684" max="7684" width="23.44140625" style="742" customWidth="1"/>
    <col min="7685" max="7685" width="19.44140625" style="742" customWidth="1"/>
    <col min="7686" max="7686" width="20" style="742" customWidth="1"/>
    <col min="7687" max="7687" width="25.109375" style="742" customWidth="1"/>
    <col min="7688" max="7688" width="4.44140625" style="742" customWidth="1"/>
    <col min="7689" max="7936" width="11.44140625" style="742"/>
    <col min="7937" max="7937" width="20.33203125" style="742" customWidth="1"/>
    <col min="7938" max="7938" width="7.33203125" style="742" customWidth="1"/>
    <col min="7939" max="7939" width="51.44140625" style="742" customWidth="1"/>
    <col min="7940" max="7940" width="23.44140625" style="742" customWidth="1"/>
    <col min="7941" max="7941" width="19.44140625" style="742" customWidth="1"/>
    <col min="7942" max="7942" width="20" style="742" customWidth="1"/>
    <col min="7943" max="7943" width="25.109375" style="742" customWidth="1"/>
    <col min="7944" max="7944" width="4.44140625" style="742" customWidth="1"/>
    <col min="7945" max="8192" width="11.44140625" style="742"/>
    <col min="8193" max="8193" width="20.33203125" style="742" customWidth="1"/>
    <col min="8194" max="8194" width="7.33203125" style="742" customWidth="1"/>
    <col min="8195" max="8195" width="51.44140625" style="742" customWidth="1"/>
    <col min="8196" max="8196" width="23.44140625" style="742" customWidth="1"/>
    <col min="8197" max="8197" width="19.44140625" style="742" customWidth="1"/>
    <col min="8198" max="8198" width="20" style="742" customWidth="1"/>
    <col min="8199" max="8199" width="25.109375" style="742" customWidth="1"/>
    <col min="8200" max="8200" width="4.44140625" style="742" customWidth="1"/>
    <col min="8201" max="8448" width="11.44140625" style="742"/>
    <col min="8449" max="8449" width="20.33203125" style="742" customWidth="1"/>
    <col min="8450" max="8450" width="7.33203125" style="742" customWidth="1"/>
    <col min="8451" max="8451" width="51.44140625" style="742" customWidth="1"/>
    <col min="8452" max="8452" width="23.44140625" style="742" customWidth="1"/>
    <col min="8453" max="8453" width="19.44140625" style="742" customWidth="1"/>
    <col min="8454" max="8454" width="20" style="742" customWidth="1"/>
    <col min="8455" max="8455" width="25.109375" style="742" customWidth="1"/>
    <col min="8456" max="8456" width="4.44140625" style="742" customWidth="1"/>
    <col min="8457" max="8704" width="11.44140625" style="742"/>
    <col min="8705" max="8705" width="20.33203125" style="742" customWidth="1"/>
    <col min="8706" max="8706" width="7.33203125" style="742" customWidth="1"/>
    <col min="8707" max="8707" width="51.44140625" style="742" customWidth="1"/>
    <col min="8708" max="8708" width="23.44140625" style="742" customWidth="1"/>
    <col min="8709" max="8709" width="19.44140625" style="742" customWidth="1"/>
    <col min="8710" max="8710" width="20" style="742" customWidth="1"/>
    <col min="8711" max="8711" width="25.109375" style="742" customWidth="1"/>
    <col min="8712" max="8712" width="4.44140625" style="742" customWidth="1"/>
    <col min="8713" max="8960" width="11.44140625" style="742"/>
    <col min="8961" max="8961" width="20.33203125" style="742" customWidth="1"/>
    <col min="8962" max="8962" width="7.33203125" style="742" customWidth="1"/>
    <col min="8963" max="8963" width="51.44140625" style="742" customWidth="1"/>
    <col min="8964" max="8964" width="23.44140625" style="742" customWidth="1"/>
    <col min="8965" max="8965" width="19.44140625" style="742" customWidth="1"/>
    <col min="8966" max="8966" width="20" style="742" customWidth="1"/>
    <col min="8967" max="8967" width="25.109375" style="742" customWidth="1"/>
    <col min="8968" max="8968" width="4.44140625" style="742" customWidth="1"/>
    <col min="8969" max="9216" width="11.44140625" style="742"/>
    <col min="9217" max="9217" width="20.33203125" style="742" customWidth="1"/>
    <col min="9218" max="9218" width="7.33203125" style="742" customWidth="1"/>
    <col min="9219" max="9219" width="51.44140625" style="742" customWidth="1"/>
    <col min="9220" max="9220" width="23.44140625" style="742" customWidth="1"/>
    <col min="9221" max="9221" width="19.44140625" style="742" customWidth="1"/>
    <col min="9222" max="9222" width="20" style="742" customWidth="1"/>
    <col min="9223" max="9223" width="25.109375" style="742" customWidth="1"/>
    <col min="9224" max="9224" width="4.44140625" style="742" customWidth="1"/>
    <col min="9225" max="9472" width="11.44140625" style="742"/>
    <col min="9473" max="9473" width="20.33203125" style="742" customWidth="1"/>
    <col min="9474" max="9474" width="7.33203125" style="742" customWidth="1"/>
    <col min="9475" max="9475" width="51.44140625" style="742" customWidth="1"/>
    <col min="9476" max="9476" width="23.44140625" style="742" customWidth="1"/>
    <col min="9477" max="9477" width="19.44140625" style="742" customWidth="1"/>
    <col min="9478" max="9478" width="20" style="742" customWidth="1"/>
    <col min="9479" max="9479" width="25.109375" style="742" customWidth="1"/>
    <col min="9480" max="9480" width="4.44140625" style="742" customWidth="1"/>
    <col min="9481" max="9728" width="11.44140625" style="742"/>
    <col min="9729" max="9729" width="20.33203125" style="742" customWidth="1"/>
    <col min="9730" max="9730" width="7.33203125" style="742" customWidth="1"/>
    <col min="9731" max="9731" width="51.44140625" style="742" customWidth="1"/>
    <col min="9732" max="9732" width="23.44140625" style="742" customWidth="1"/>
    <col min="9733" max="9733" width="19.44140625" style="742" customWidth="1"/>
    <col min="9734" max="9734" width="20" style="742" customWidth="1"/>
    <col min="9735" max="9735" width="25.109375" style="742" customWidth="1"/>
    <col min="9736" max="9736" width="4.44140625" style="742" customWidth="1"/>
    <col min="9737" max="9984" width="11.44140625" style="742"/>
    <col min="9985" max="9985" width="20.33203125" style="742" customWidth="1"/>
    <col min="9986" max="9986" width="7.33203125" style="742" customWidth="1"/>
    <col min="9987" max="9987" width="51.44140625" style="742" customWidth="1"/>
    <col min="9988" max="9988" width="23.44140625" style="742" customWidth="1"/>
    <col min="9989" max="9989" width="19.44140625" style="742" customWidth="1"/>
    <col min="9990" max="9990" width="20" style="742" customWidth="1"/>
    <col min="9991" max="9991" width="25.109375" style="742" customWidth="1"/>
    <col min="9992" max="9992" width="4.44140625" style="742" customWidth="1"/>
    <col min="9993" max="10240" width="11.44140625" style="742"/>
    <col min="10241" max="10241" width="20.33203125" style="742" customWidth="1"/>
    <col min="10242" max="10242" width="7.33203125" style="742" customWidth="1"/>
    <col min="10243" max="10243" width="51.44140625" style="742" customWidth="1"/>
    <col min="10244" max="10244" width="23.44140625" style="742" customWidth="1"/>
    <col min="10245" max="10245" width="19.44140625" style="742" customWidth="1"/>
    <col min="10246" max="10246" width="20" style="742" customWidth="1"/>
    <col min="10247" max="10247" width="25.109375" style="742" customWidth="1"/>
    <col min="10248" max="10248" width="4.44140625" style="742" customWidth="1"/>
    <col min="10249" max="10496" width="11.44140625" style="742"/>
    <col min="10497" max="10497" width="20.33203125" style="742" customWidth="1"/>
    <col min="10498" max="10498" width="7.33203125" style="742" customWidth="1"/>
    <col min="10499" max="10499" width="51.44140625" style="742" customWidth="1"/>
    <col min="10500" max="10500" width="23.44140625" style="742" customWidth="1"/>
    <col min="10501" max="10501" width="19.44140625" style="742" customWidth="1"/>
    <col min="10502" max="10502" width="20" style="742" customWidth="1"/>
    <col min="10503" max="10503" width="25.109375" style="742" customWidth="1"/>
    <col min="10504" max="10504" width="4.44140625" style="742" customWidth="1"/>
    <col min="10505" max="10752" width="11.44140625" style="742"/>
    <col min="10753" max="10753" width="20.33203125" style="742" customWidth="1"/>
    <col min="10754" max="10754" width="7.33203125" style="742" customWidth="1"/>
    <col min="10755" max="10755" width="51.44140625" style="742" customWidth="1"/>
    <col min="10756" max="10756" width="23.44140625" style="742" customWidth="1"/>
    <col min="10757" max="10757" width="19.44140625" style="742" customWidth="1"/>
    <col min="10758" max="10758" width="20" style="742" customWidth="1"/>
    <col min="10759" max="10759" width="25.109375" style="742" customWidth="1"/>
    <col min="10760" max="10760" width="4.44140625" style="742" customWidth="1"/>
    <col min="10761" max="11008" width="11.44140625" style="742"/>
    <col min="11009" max="11009" width="20.33203125" style="742" customWidth="1"/>
    <col min="11010" max="11010" width="7.33203125" style="742" customWidth="1"/>
    <col min="11011" max="11011" width="51.44140625" style="742" customWidth="1"/>
    <col min="11012" max="11012" width="23.44140625" style="742" customWidth="1"/>
    <col min="11013" max="11013" width="19.44140625" style="742" customWidth="1"/>
    <col min="11014" max="11014" width="20" style="742" customWidth="1"/>
    <col min="11015" max="11015" width="25.109375" style="742" customWidth="1"/>
    <col min="11016" max="11016" width="4.44140625" style="742" customWidth="1"/>
    <col min="11017" max="11264" width="11.44140625" style="742"/>
    <col min="11265" max="11265" width="20.33203125" style="742" customWidth="1"/>
    <col min="11266" max="11266" width="7.33203125" style="742" customWidth="1"/>
    <col min="11267" max="11267" width="51.44140625" style="742" customWidth="1"/>
    <col min="11268" max="11268" width="23.44140625" style="742" customWidth="1"/>
    <col min="11269" max="11269" width="19.44140625" style="742" customWidth="1"/>
    <col min="11270" max="11270" width="20" style="742" customWidth="1"/>
    <col min="11271" max="11271" width="25.109375" style="742" customWidth="1"/>
    <col min="11272" max="11272" width="4.44140625" style="742" customWidth="1"/>
    <col min="11273" max="11520" width="11.44140625" style="742"/>
    <col min="11521" max="11521" width="20.33203125" style="742" customWidth="1"/>
    <col min="11522" max="11522" width="7.33203125" style="742" customWidth="1"/>
    <col min="11523" max="11523" width="51.44140625" style="742" customWidth="1"/>
    <col min="11524" max="11524" width="23.44140625" style="742" customWidth="1"/>
    <col min="11525" max="11525" width="19.44140625" style="742" customWidth="1"/>
    <col min="11526" max="11526" width="20" style="742" customWidth="1"/>
    <col min="11527" max="11527" width="25.109375" style="742" customWidth="1"/>
    <col min="11528" max="11528" width="4.44140625" style="742" customWidth="1"/>
    <col min="11529" max="11776" width="11.44140625" style="742"/>
    <col min="11777" max="11777" width="20.33203125" style="742" customWidth="1"/>
    <col min="11778" max="11778" width="7.33203125" style="742" customWidth="1"/>
    <col min="11779" max="11779" width="51.44140625" style="742" customWidth="1"/>
    <col min="11780" max="11780" width="23.44140625" style="742" customWidth="1"/>
    <col min="11781" max="11781" width="19.44140625" style="742" customWidth="1"/>
    <col min="11782" max="11782" width="20" style="742" customWidth="1"/>
    <col min="11783" max="11783" width="25.109375" style="742" customWidth="1"/>
    <col min="11784" max="11784" width="4.44140625" style="742" customWidth="1"/>
    <col min="11785" max="12032" width="11.44140625" style="742"/>
    <col min="12033" max="12033" width="20.33203125" style="742" customWidth="1"/>
    <col min="12034" max="12034" width="7.33203125" style="742" customWidth="1"/>
    <col min="12035" max="12035" width="51.44140625" style="742" customWidth="1"/>
    <col min="12036" max="12036" width="23.44140625" style="742" customWidth="1"/>
    <col min="12037" max="12037" width="19.44140625" style="742" customWidth="1"/>
    <col min="12038" max="12038" width="20" style="742" customWidth="1"/>
    <col min="12039" max="12039" width="25.109375" style="742" customWidth="1"/>
    <col min="12040" max="12040" width="4.44140625" style="742" customWidth="1"/>
    <col min="12041" max="12288" width="11.44140625" style="742"/>
    <col min="12289" max="12289" width="20.33203125" style="742" customWidth="1"/>
    <col min="12290" max="12290" width="7.33203125" style="742" customWidth="1"/>
    <col min="12291" max="12291" width="51.44140625" style="742" customWidth="1"/>
    <col min="12292" max="12292" width="23.44140625" style="742" customWidth="1"/>
    <col min="12293" max="12293" width="19.44140625" style="742" customWidth="1"/>
    <col min="12294" max="12294" width="20" style="742" customWidth="1"/>
    <col min="12295" max="12295" width="25.109375" style="742" customWidth="1"/>
    <col min="12296" max="12296" width="4.44140625" style="742" customWidth="1"/>
    <col min="12297" max="12544" width="11.44140625" style="742"/>
    <col min="12545" max="12545" width="20.33203125" style="742" customWidth="1"/>
    <col min="12546" max="12546" width="7.33203125" style="742" customWidth="1"/>
    <col min="12547" max="12547" width="51.44140625" style="742" customWidth="1"/>
    <col min="12548" max="12548" width="23.44140625" style="742" customWidth="1"/>
    <col min="12549" max="12549" width="19.44140625" style="742" customWidth="1"/>
    <col min="12550" max="12550" width="20" style="742" customWidth="1"/>
    <col min="12551" max="12551" width="25.109375" style="742" customWidth="1"/>
    <col min="12552" max="12552" width="4.44140625" style="742" customWidth="1"/>
    <col min="12553" max="12800" width="11.44140625" style="742"/>
    <col min="12801" max="12801" width="20.33203125" style="742" customWidth="1"/>
    <col min="12802" max="12802" width="7.33203125" style="742" customWidth="1"/>
    <col min="12803" max="12803" width="51.44140625" style="742" customWidth="1"/>
    <col min="12804" max="12804" width="23.44140625" style="742" customWidth="1"/>
    <col min="12805" max="12805" width="19.44140625" style="742" customWidth="1"/>
    <col min="12806" max="12806" width="20" style="742" customWidth="1"/>
    <col min="12807" max="12807" width="25.109375" style="742" customWidth="1"/>
    <col min="12808" max="12808" width="4.44140625" style="742" customWidth="1"/>
    <col min="12809" max="13056" width="11.44140625" style="742"/>
    <col min="13057" max="13057" width="20.33203125" style="742" customWidth="1"/>
    <col min="13058" max="13058" width="7.33203125" style="742" customWidth="1"/>
    <col min="13059" max="13059" width="51.44140625" style="742" customWidth="1"/>
    <col min="13060" max="13060" width="23.44140625" style="742" customWidth="1"/>
    <col min="13061" max="13061" width="19.44140625" style="742" customWidth="1"/>
    <col min="13062" max="13062" width="20" style="742" customWidth="1"/>
    <col min="13063" max="13063" width="25.109375" style="742" customWidth="1"/>
    <col min="13064" max="13064" width="4.44140625" style="742" customWidth="1"/>
    <col min="13065" max="13312" width="11.44140625" style="742"/>
    <col min="13313" max="13313" width="20.33203125" style="742" customWidth="1"/>
    <col min="13314" max="13314" width="7.33203125" style="742" customWidth="1"/>
    <col min="13315" max="13315" width="51.44140625" style="742" customWidth="1"/>
    <col min="13316" max="13316" width="23.44140625" style="742" customWidth="1"/>
    <col min="13317" max="13317" width="19.44140625" style="742" customWidth="1"/>
    <col min="13318" max="13318" width="20" style="742" customWidth="1"/>
    <col min="13319" max="13319" width="25.109375" style="742" customWidth="1"/>
    <col min="13320" max="13320" width="4.44140625" style="742" customWidth="1"/>
    <col min="13321" max="13568" width="11.44140625" style="742"/>
    <col min="13569" max="13569" width="20.33203125" style="742" customWidth="1"/>
    <col min="13570" max="13570" width="7.33203125" style="742" customWidth="1"/>
    <col min="13571" max="13571" width="51.44140625" style="742" customWidth="1"/>
    <col min="13572" max="13572" width="23.44140625" style="742" customWidth="1"/>
    <col min="13573" max="13573" width="19.44140625" style="742" customWidth="1"/>
    <col min="13574" max="13574" width="20" style="742" customWidth="1"/>
    <col min="13575" max="13575" width="25.109375" style="742" customWidth="1"/>
    <col min="13576" max="13576" width="4.44140625" style="742" customWidth="1"/>
    <col min="13577" max="13824" width="11.44140625" style="742"/>
    <col min="13825" max="13825" width="20.33203125" style="742" customWidth="1"/>
    <col min="13826" max="13826" width="7.33203125" style="742" customWidth="1"/>
    <col min="13827" max="13827" width="51.44140625" style="742" customWidth="1"/>
    <col min="13828" max="13828" width="23.44140625" style="742" customWidth="1"/>
    <col min="13829" max="13829" width="19.44140625" style="742" customWidth="1"/>
    <col min="13830" max="13830" width="20" style="742" customWidth="1"/>
    <col min="13831" max="13831" width="25.109375" style="742" customWidth="1"/>
    <col min="13832" max="13832" width="4.44140625" style="742" customWidth="1"/>
    <col min="13833" max="14080" width="11.44140625" style="742"/>
    <col min="14081" max="14081" width="20.33203125" style="742" customWidth="1"/>
    <col min="14082" max="14082" width="7.33203125" style="742" customWidth="1"/>
    <col min="14083" max="14083" width="51.44140625" style="742" customWidth="1"/>
    <col min="14084" max="14084" width="23.44140625" style="742" customWidth="1"/>
    <col min="14085" max="14085" width="19.44140625" style="742" customWidth="1"/>
    <col min="14086" max="14086" width="20" style="742" customWidth="1"/>
    <col min="14087" max="14087" width="25.109375" style="742" customWidth="1"/>
    <col min="14088" max="14088" width="4.44140625" style="742" customWidth="1"/>
    <col min="14089" max="14336" width="11.44140625" style="742"/>
    <col min="14337" max="14337" width="20.33203125" style="742" customWidth="1"/>
    <col min="14338" max="14338" width="7.33203125" style="742" customWidth="1"/>
    <col min="14339" max="14339" width="51.44140625" style="742" customWidth="1"/>
    <col min="14340" max="14340" width="23.44140625" style="742" customWidth="1"/>
    <col min="14341" max="14341" width="19.44140625" style="742" customWidth="1"/>
    <col min="14342" max="14342" width="20" style="742" customWidth="1"/>
    <col min="14343" max="14343" width="25.109375" style="742" customWidth="1"/>
    <col min="14344" max="14344" width="4.44140625" style="742" customWidth="1"/>
    <col min="14345" max="14592" width="11.44140625" style="742"/>
    <col min="14593" max="14593" width="20.33203125" style="742" customWidth="1"/>
    <col min="14594" max="14594" width="7.33203125" style="742" customWidth="1"/>
    <col min="14595" max="14595" width="51.44140625" style="742" customWidth="1"/>
    <col min="14596" max="14596" width="23.44140625" style="742" customWidth="1"/>
    <col min="14597" max="14597" width="19.44140625" style="742" customWidth="1"/>
    <col min="14598" max="14598" width="20" style="742" customWidth="1"/>
    <col min="14599" max="14599" width="25.109375" style="742" customWidth="1"/>
    <col min="14600" max="14600" width="4.44140625" style="742" customWidth="1"/>
    <col min="14601" max="14848" width="11.44140625" style="742"/>
    <col min="14849" max="14849" width="20.33203125" style="742" customWidth="1"/>
    <col min="14850" max="14850" width="7.33203125" style="742" customWidth="1"/>
    <col min="14851" max="14851" width="51.44140625" style="742" customWidth="1"/>
    <col min="14852" max="14852" width="23.44140625" style="742" customWidth="1"/>
    <col min="14853" max="14853" width="19.44140625" style="742" customWidth="1"/>
    <col min="14854" max="14854" width="20" style="742" customWidth="1"/>
    <col min="14855" max="14855" width="25.109375" style="742" customWidth="1"/>
    <col min="14856" max="14856" width="4.44140625" style="742" customWidth="1"/>
    <col min="14857" max="15104" width="11.44140625" style="742"/>
    <col min="15105" max="15105" width="20.33203125" style="742" customWidth="1"/>
    <col min="15106" max="15106" width="7.33203125" style="742" customWidth="1"/>
    <col min="15107" max="15107" width="51.44140625" style="742" customWidth="1"/>
    <col min="15108" max="15108" width="23.44140625" style="742" customWidth="1"/>
    <col min="15109" max="15109" width="19.44140625" style="742" customWidth="1"/>
    <col min="15110" max="15110" width="20" style="742" customWidth="1"/>
    <col min="15111" max="15111" width="25.109375" style="742" customWidth="1"/>
    <col min="15112" max="15112" width="4.44140625" style="742" customWidth="1"/>
    <col min="15113" max="15360" width="11.44140625" style="742"/>
    <col min="15361" max="15361" width="20.33203125" style="742" customWidth="1"/>
    <col min="15362" max="15362" width="7.33203125" style="742" customWidth="1"/>
    <col min="15363" max="15363" width="51.44140625" style="742" customWidth="1"/>
    <col min="15364" max="15364" width="23.44140625" style="742" customWidth="1"/>
    <col min="15365" max="15365" width="19.44140625" style="742" customWidth="1"/>
    <col min="15366" max="15366" width="20" style="742" customWidth="1"/>
    <col min="15367" max="15367" width="25.109375" style="742" customWidth="1"/>
    <col min="15368" max="15368" width="4.44140625" style="742" customWidth="1"/>
    <col min="15369" max="15616" width="11.44140625" style="742"/>
    <col min="15617" max="15617" width="20.33203125" style="742" customWidth="1"/>
    <col min="15618" max="15618" width="7.33203125" style="742" customWidth="1"/>
    <col min="15619" max="15619" width="51.44140625" style="742" customWidth="1"/>
    <col min="15620" max="15620" width="23.44140625" style="742" customWidth="1"/>
    <col min="15621" max="15621" width="19.44140625" style="742" customWidth="1"/>
    <col min="15622" max="15622" width="20" style="742" customWidth="1"/>
    <col min="15623" max="15623" width="25.109375" style="742" customWidth="1"/>
    <col min="15624" max="15624" width="4.44140625" style="742" customWidth="1"/>
    <col min="15625" max="15872" width="11.44140625" style="742"/>
    <col min="15873" max="15873" width="20.33203125" style="742" customWidth="1"/>
    <col min="15874" max="15874" width="7.33203125" style="742" customWidth="1"/>
    <col min="15875" max="15875" width="51.44140625" style="742" customWidth="1"/>
    <col min="15876" max="15876" width="23.44140625" style="742" customWidth="1"/>
    <col min="15877" max="15877" width="19.44140625" style="742" customWidth="1"/>
    <col min="15878" max="15878" width="20" style="742" customWidth="1"/>
    <col min="15879" max="15879" width="25.109375" style="742" customWidth="1"/>
    <col min="15880" max="15880" width="4.44140625" style="742" customWidth="1"/>
    <col min="15881" max="16128" width="11.44140625" style="742"/>
    <col min="16129" max="16129" width="20.33203125" style="742" customWidth="1"/>
    <col min="16130" max="16130" width="7.33203125" style="742" customWidth="1"/>
    <col min="16131" max="16131" width="51.44140625" style="742" customWidth="1"/>
    <col min="16132" max="16132" width="23.44140625" style="742" customWidth="1"/>
    <col min="16133" max="16133" width="19.44140625" style="742" customWidth="1"/>
    <col min="16134" max="16134" width="20" style="742" customWidth="1"/>
    <col min="16135" max="16135" width="25.109375" style="742" customWidth="1"/>
    <col min="16136" max="16136" width="4.44140625" style="742" customWidth="1"/>
    <col min="16137" max="16384" width="11.44140625" style="742"/>
  </cols>
  <sheetData>
    <row r="1" spans="1:7" x14ac:dyDescent="0.3">
      <c r="A1" s="2094" t="s">
        <v>1</v>
      </c>
      <c r="B1" s="2095"/>
      <c r="C1" s="2095"/>
      <c r="D1" s="2095"/>
      <c r="E1" s="2095"/>
      <c r="F1" s="2095"/>
      <c r="G1" s="2096"/>
    </row>
    <row r="2" spans="1:7" x14ac:dyDescent="0.3">
      <c r="A2" s="2088" t="s">
        <v>2</v>
      </c>
      <c r="B2" s="2089"/>
      <c r="C2" s="2089"/>
      <c r="D2" s="2089"/>
      <c r="E2" s="2089"/>
      <c r="F2" s="2089"/>
      <c r="G2" s="2090"/>
    </row>
    <row r="3" spans="1:7" x14ac:dyDescent="0.3">
      <c r="A3" s="745"/>
      <c r="G3" s="746"/>
    </row>
    <row r="4" spans="1:7" ht="12.75" customHeight="1" x14ac:dyDescent="0.3">
      <c r="A4" s="747" t="s">
        <v>0</v>
      </c>
      <c r="G4" s="746"/>
    </row>
    <row r="5" spans="1:7" ht="34.5" hidden="1" customHeight="1" x14ac:dyDescent="0.3">
      <c r="A5" s="745"/>
      <c r="G5" s="748"/>
    </row>
    <row r="6" spans="1:7" x14ac:dyDescent="0.3">
      <c r="A6" s="745" t="s">
        <v>3</v>
      </c>
      <c r="C6" s="742" t="s">
        <v>4</v>
      </c>
      <c r="E6" s="914" t="s">
        <v>5</v>
      </c>
      <c r="F6" s="744" t="s">
        <v>249</v>
      </c>
      <c r="G6" s="746" t="s">
        <v>6</v>
      </c>
    </row>
    <row r="7" spans="1:7" ht="5.25" customHeight="1" thickBot="1" x14ac:dyDescent="0.35">
      <c r="A7" s="745"/>
      <c r="D7" s="742"/>
      <c r="E7" s="969"/>
      <c r="F7" s="742"/>
      <c r="G7" s="970"/>
    </row>
    <row r="8" spans="1:7" ht="57.75" customHeight="1" thickBot="1" x14ac:dyDescent="0.35">
      <c r="A8" s="781" t="s">
        <v>7</v>
      </c>
      <c r="B8" s="971"/>
      <c r="C8" s="971" t="s">
        <v>8</v>
      </c>
      <c r="D8" s="972" t="s">
        <v>9</v>
      </c>
      <c r="E8" s="973" t="s">
        <v>10</v>
      </c>
      <c r="F8" s="972" t="s">
        <v>11</v>
      </c>
      <c r="G8" s="974" t="s">
        <v>12</v>
      </c>
    </row>
    <row r="9" spans="1:7" ht="16.2" thickBot="1" x14ac:dyDescent="0.35">
      <c r="A9" s="975" t="s">
        <v>13</v>
      </c>
      <c r="B9" s="976"/>
      <c r="C9" s="977" t="s">
        <v>14</v>
      </c>
      <c r="D9" s="978">
        <f>+D10+D53+D78</f>
        <v>876485924.58999991</v>
      </c>
      <c r="E9" s="979">
        <f>+E10+E53+E78</f>
        <v>0</v>
      </c>
      <c r="F9" s="978">
        <f>+D9-E9</f>
        <v>876485924.58999991</v>
      </c>
      <c r="G9" s="980">
        <f>+G10+G53+G78</f>
        <v>876485924.58999991</v>
      </c>
    </row>
    <row r="10" spans="1:7" ht="15.6" x14ac:dyDescent="0.3">
      <c r="A10" s="763">
        <v>1</v>
      </c>
      <c r="B10" s="764"/>
      <c r="C10" s="764" t="s">
        <v>15</v>
      </c>
      <c r="D10" s="782">
        <f>+D11</f>
        <v>423405755.25999999</v>
      </c>
      <c r="E10" s="936">
        <f>+E11</f>
        <v>0</v>
      </c>
      <c r="F10" s="782">
        <f>+D10-E10</f>
        <v>423405755.25999999</v>
      </c>
      <c r="G10" s="783">
        <f>+G11</f>
        <v>423405755.25999999</v>
      </c>
    </row>
    <row r="11" spans="1:7" ht="15.6" x14ac:dyDescent="0.3">
      <c r="A11" s="766">
        <v>10</v>
      </c>
      <c r="B11" s="767"/>
      <c r="C11" s="767" t="s">
        <v>15</v>
      </c>
      <c r="D11" s="787">
        <f>+D12+D30+D33</f>
        <v>423405755.25999999</v>
      </c>
      <c r="E11" s="934">
        <f>+E12+E30+E33</f>
        <v>0</v>
      </c>
      <c r="F11" s="787">
        <f>+D11-E11</f>
        <v>423405755.25999999</v>
      </c>
      <c r="G11" s="788">
        <f>+G12+G30+G33</f>
        <v>423405755.25999999</v>
      </c>
    </row>
    <row r="12" spans="1:7" ht="18" customHeight="1" x14ac:dyDescent="0.3">
      <c r="A12" s="766">
        <v>101</v>
      </c>
      <c r="B12" s="767"/>
      <c r="C12" s="767" t="s">
        <v>16</v>
      </c>
      <c r="D12" s="787">
        <f>+D13+D17+D20+D27</f>
        <v>127151670</v>
      </c>
      <c r="E12" s="934">
        <f>+E13+E17+E20+E27</f>
        <v>0</v>
      </c>
      <c r="F12" s="787">
        <f>+D12-E12</f>
        <v>127151670</v>
      </c>
      <c r="G12" s="788">
        <f>+G13+G17+G20+G27</f>
        <v>127151670</v>
      </c>
    </row>
    <row r="13" spans="1:7" ht="15.6" x14ac:dyDescent="0.3">
      <c r="A13" s="766">
        <v>1011</v>
      </c>
      <c r="B13" s="767"/>
      <c r="C13" s="767" t="s">
        <v>17</v>
      </c>
      <c r="D13" s="787">
        <f>+D16+D14+D15</f>
        <v>117781094</v>
      </c>
      <c r="E13" s="934">
        <f>+E16+E15+E14</f>
        <v>0</v>
      </c>
      <c r="F13" s="787">
        <f>+D13-E13</f>
        <v>117781094</v>
      </c>
      <c r="G13" s="788">
        <f>+G16+G14+G15</f>
        <v>117781094</v>
      </c>
    </row>
    <row r="14" spans="1:7" ht="15.6" x14ac:dyDescent="0.3">
      <c r="A14" s="766">
        <v>10111</v>
      </c>
      <c r="B14" s="767">
        <v>20</v>
      </c>
      <c r="C14" s="767" t="s">
        <v>18</v>
      </c>
      <c r="D14" s="787">
        <v>117156959</v>
      </c>
      <c r="E14" s="981">
        <v>0</v>
      </c>
      <c r="F14" s="787">
        <f t="shared" ref="F14:F43" si="0">+D14-E14</f>
        <v>117156959</v>
      </c>
      <c r="G14" s="788">
        <v>117156959</v>
      </c>
    </row>
    <row r="15" spans="1:7" ht="15.6" x14ac:dyDescent="0.3">
      <c r="A15" s="766">
        <v>10112</v>
      </c>
      <c r="B15" s="767">
        <v>20</v>
      </c>
      <c r="C15" s="767" t="s">
        <v>19</v>
      </c>
      <c r="D15" s="787">
        <v>586450</v>
      </c>
      <c r="E15" s="981">
        <v>0</v>
      </c>
      <c r="F15" s="787">
        <f t="shared" si="0"/>
        <v>586450</v>
      </c>
      <c r="G15" s="788">
        <v>586450</v>
      </c>
    </row>
    <row r="16" spans="1:7" ht="15.6" x14ac:dyDescent="0.3">
      <c r="A16" s="766">
        <v>10114</v>
      </c>
      <c r="B16" s="767">
        <v>20</v>
      </c>
      <c r="C16" s="767" t="s">
        <v>20</v>
      </c>
      <c r="D16" s="787">
        <v>37685</v>
      </c>
      <c r="E16" s="981">
        <v>0</v>
      </c>
      <c r="F16" s="787">
        <f t="shared" si="0"/>
        <v>37685</v>
      </c>
      <c r="G16" s="788">
        <v>37685</v>
      </c>
    </row>
    <row r="17" spans="1:7" ht="15.6" x14ac:dyDescent="0.3">
      <c r="A17" s="766">
        <v>1014</v>
      </c>
      <c r="B17" s="767"/>
      <c r="C17" s="767" t="s">
        <v>21</v>
      </c>
      <c r="D17" s="787">
        <f>+D18+D19</f>
        <v>1141936</v>
      </c>
      <c r="E17" s="934">
        <f>+E18+E19</f>
        <v>0</v>
      </c>
      <c r="F17" s="787">
        <f>+D17-E17</f>
        <v>1141936</v>
      </c>
      <c r="G17" s="788">
        <f>+G18+G19</f>
        <v>1141936</v>
      </c>
    </row>
    <row r="18" spans="1:7" ht="15.6" x14ac:dyDescent="0.3">
      <c r="A18" s="766">
        <v>10141</v>
      </c>
      <c r="B18" s="767">
        <v>20</v>
      </c>
      <c r="C18" s="767" t="s">
        <v>22</v>
      </c>
      <c r="D18" s="787">
        <v>175655</v>
      </c>
      <c r="E18" s="981">
        <v>0</v>
      </c>
      <c r="F18" s="787">
        <f t="shared" si="0"/>
        <v>175655</v>
      </c>
      <c r="G18" s="788">
        <v>175655</v>
      </c>
    </row>
    <row r="19" spans="1:7" ht="15.6" x14ac:dyDescent="0.3">
      <c r="A19" s="766">
        <v>10142</v>
      </c>
      <c r="B19" s="767">
        <v>20</v>
      </c>
      <c r="C19" s="767" t="s">
        <v>23</v>
      </c>
      <c r="D19" s="787">
        <v>966281</v>
      </c>
      <c r="E19" s="981">
        <v>0</v>
      </c>
      <c r="F19" s="787">
        <f t="shared" si="0"/>
        <v>966281</v>
      </c>
      <c r="G19" s="788">
        <v>966281</v>
      </c>
    </row>
    <row r="20" spans="1:7" ht="14.25" customHeight="1" x14ac:dyDescent="0.3">
      <c r="A20" s="766">
        <v>1015</v>
      </c>
      <c r="B20" s="767"/>
      <c r="C20" s="767" t="s">
        <v>24</v>
      </c>
      <c r="D20" s="787">
        <f>+D21+D22+D23+D24+D25+D26</f>
        <v>8049620</v>
      </c>
      <c r="E20" s="787">
        <f>+E21+E22+E23+E24+E25+E26</f>
        <v>0</v>
      </c>
      <c r="F20" s="787">
        <f>+D20-E20</f>
        <v>8049620</v>
      </c>
      <c r="G20" s="788">
        <f>+G21+G22+G23+G24+G25+G26</f>
        <v>8049620</v>
      </c>
    </row>
    <row r="21" spans="1:7" ht="15.6" x14ac:dyDescent="0.3">
      <c r="A21" s="766">
        <v>10152</v>
      </c>
      <c r="B21" s="767">
        <v>20</v>
      </c>
      <c r="C21" s="767" t="s">
        <v>25</v>
      </c>
      <c r="D21" s="787">
        <v>84593</v>
      </c>
      <c r="E21" s="981">
        <v>0</v>
      </c>
      <c r="F21" s="787">
        <f t="shared" si="0"/>
        <v>84593</v>
      </c>
      <c r="G21" s="788">
        <v>84593</v>
      </c>
    </row>
    <row r="22" spans="1:7" ht="15.6" x14ac:dyDescent="0.3">
      <c r="A22" s="766">
        <v>10155</v>
      </c>
      <c r="B22" s="767">
        <v>20</v>
      </c>
      <c r="C22" s="767" t="s">
        <v>26</v>
      </c>
      <c r="D22" s="787">
        <v>60941</v>
      </c>
      <c r="E22" s="981">
        <v>0</v>
      </c>
      <c r="F22" s="787">
        <f t="shared" si="0"/>
        <v>60941</v>
      </c>
      <c r="G22" s="788">
        <v>60941</v>
      </c>
    </row>
    <row r="23" spans="1:7" ht="15.6" x14ac:dyDescent="0.3">
      <c r="A23" s="766">
        <v>101512</v>
      </c>
      <c r="B23" s="767">
        <v>20</v>
      </c>
      <c r="C23" s="767" t="s">
        <v>27</v>
      </c>
      <c r="D23" s="787">
        <v>644</v>
      </c>
      <c r="E23" s="981">
        <v>0</v>
      </c>
      <c r="F23" s="787">
        <f t="shared" si="0"/>
        <v>644</v>
      </c>
      <c r="G23" s="788">
        <v>644</v>
      </c>
    </row>
    <row r="24" spans="1:7" ht="15.6" x14ac:dyDescent="0.3">
      <c r="A24" s="766">
        <v>101515</v>
      </c>
      <c r="B24" s="767">
        <v>20</v>
      </c>
      <c r="C24" s="767" t="s">
        <v>28</v>
      </c>
      <c r="D24" s="787">
        <v>514122</v>
      </c>
      <c r="E24" s="981">
        <v>0</v>
      </c>
      <c r="F24" s="787">
        <f t="shared" si="0"/>
        <v>514122</v>
      </c>
      <c r="G24" s="788">
        <v>514122</v>
      </c>
    </row>
    <row r="25" spans="1:7" ht="15.6" x14ac:dyDescent="0.3">
      <c r="A25" s="766">
        <v>101516</v>
      </c>
      <c r="B25" s="767">
        <v>20</v>
      </c>
      <c r="C25" s="767" t="s">
        <v>29</v>
      </c>
      <c r="D25" s="787">
        <v>7264587</v>
      </c>
      <c r="E25" s="981">
        <v>0</v>
      </c>
      <c r="F25" s="787">
        <f t="shared" si="0"/>
        <v>7264587</v>
      </c>
      <c r="G25" s="788">
        <v>7264587</v>
      </c>
    </row>
    <row r="26" spans="1:7" ht="15.6" x14ac:dyDescent="0.3">
      <c r="A26" s="766">
        <v>101592</v>
      </c>
      <c r="B26" s="767">
        <v>20</v>
      </c>
      <c r="C26" s="767" t="s">
        <v>30</v>
      </c>
      <c r="D26" s="787">
        <v>124733</v>
      </c>
      <c r="E26" s="981">
        <v>0</v>
      </c>
      <c r="F26" s="787">
        <f t="shared" si="0"/>
        <v>124733</v>
      </c>
      <c r="G26" s="788">
        <v>124733</v>
      </c>
    </row>
    <row r="27" spans="1:7" ht="30.75" customHeight="1" x14ac:dyDescent="0.3">
      <c r="A27" s="766">
        <v>1019</v>
      </c>
      <c r="B27" s="767"/>
      <c r="C27" s="768" t="s">
        <v>31</v>
      </c>
      <c r="D27" s="787">
        <f>+D29+D28</f>
        <v>179020</v>
      </c>
      <c r="E27" s="787">
        <f>+E29+E28</f>
        <v>0</v>
      </c>
      <c r="F27" s="787">
        <f>+D27-E27</f>
        <v>179020</v>
      </c>
      <c r="G27" s="788">
        <f>+G29+G28</f>
        <v>179020</v>
      </c>
    </row>
    <row r="28" spans="1:7" ht="24.75" customHeight="1" x14ac:dyDescent="0.3">
      <c r="A28" s="766">
        <v>10191</v>
      </c>
      <c r="B28" s="767">
        <v>20</v>
      </c>
      <c r="C28" s="767" t="s">
        <v>32</v>
      </c>
      <c r="D28" s="787">
        <v>47487</v>
      </c>
      <c r="E28" s="981">
        <v>0</v>
      </c>
      <c r="F28" s="787">
        <f>+D28-E28</f>
        <v>47487</v>
      </c>
      <c r="G28" s="788">
        <v>47487</v>
      </c>
    </row>
    <row r="29" spans="1:7" ht="15.6" x14ac:dyDescent="0.3">
      <c r="A29" s="766">
        <v>10193</v>
      </c>
      <c r="B29" s="767">
        <v>20</v>
      </c>
      <c r="C29" s="767" t="s">
        <v>33</v>
      </c>
      <c r="D29" s="787">
        <v>131533</v>
      </c>
      <c r="E29" s="981">
        <v>0</v>
      </c>
      <c r="F29" s="787">
        <f t="shared" si="0"/>
        <v>131533</v>
      </c>
      <c r="G29" s="788">
        <v>131533</v>
      </c>
    </row>
    <row r="30" spans="1:7" ht="15.6" x14ac:dyDescent="0.3">
      <c r="A30" s="766">
        <v>102</v>
      </c>
      <c r="B30" s="767"/>
      <c r="C30" s="767" t="s">
        <v>34</v>
      </c>
      <c r="D30" s="787">
        <f>+D31+D32</f>
        <v>292434774.25999999</v>
      </c>
      <c r="E30" s="934">
        <f>+E31+E32</f>
        <v>0</v>
      </c>
      <c r="F30" s="787">
        <f>+D30-E30</f>
        <v>292434774.25999999</v>
      </c>
      <c r="G30" s="788">
        <f>+G31+G32</f>
        <v>292434774.25999999</v>
      </c>
    </row>
    <row r="31" spans="1:7" ht="15.6" x14ac:dyDescent="0.3">
      <c r="A31" s="766">
        <v>10212</v>
      </c>
      <c r="B31" s="767">
        <v>20</v>
      </c>
      <c r="C31" s="767" t="s">
        <v>35</v>
      </c>
      <c r="D31" s="787">
        <v>7796698</v>
      </c>
      <c r="E31" s="981">
        <v>0</v>
      </c>
      <c r="F31" s="787">
        <v>7796698</v>
      </c>
      <c r="G31" s="788">
        <v>7796698</v>
      </c>
    </row>
    <row r="32" spans="1:7" ht="15.6" x14ac:dyDescent="0.3">
      <c r="A32" s="766">
        <v>10214</v>
      </c>
      <c r="B32" s="767">
        <v>20</v>
      </c>
      <c r="C32" s="767" t="s">
        <v>36</v>
      </c>
      <c r="D32" s="787">
        <v>284638076.25999999</v>
      </c>
      <c r="E32" s="981">
        <v>0</v>
      </c>
      <c r="F32" s="787">
        <f t="shared" si="0"/>
        <v>284638076.25999999</v>
      </c>
      <c r="G32" s="788">
        <v>284638076.25999999</v>
      </c>
    </row>
    <row r="33" spans="1:7" ht="31.2" x14ac:dyDescent="0.3">
      <c r="A33" s="766">
        <v>105</v>
      </c>
      <c r="B33" s="767"/>
      <c r="C33" s="768" t="s">
        <v>37</v>
      </c>
      <c r="D33" s="787">
        <f>+D34+D38+D42+D43</f>
        <v>3819311</v>
      </c>
      <c r="E33" s="787">
        <f>+E34+E38+E42+E43</f>
        <v>0</v>
      </c>
      <c r="F33" s="787">
        <f t="shared" si="0"/>
        <v>3819311</v>
      </c>
      <c r="G33" s="788">
        <f>+G34+G38+G42+G43</f>
        <v>3819311</v>
      </c>
    </row>
    <row r="34" spans="1:7" ht="15.6" x14ac:dyDescent="0.3">
      <c r="A34" s="766">
        <v>1051</v>
      </c>
      <c r="B34" s="767"/>
      <c r="C34" s="768" t="s">
        <v>38</v>
      </c>
      <c r="D34" s="787">
        <f>+D35+D36+D37</f>
        <v>1567861</v>
      </c>
      <c r="E34" s="787">
        <f>+E35+E36+E37</f>
        <v>0</v>
      </c>
      <c r="F34" s="787">
        <f t="shared" si="0"/>
        <v>1567861</v>
      </c>
      <c r="G34" s="788">
        <f>+G35+G36+G37</f>
        <v>1567861</v>
      </c>
    </row>
    <row r="35" spans="1:7" ht="15.6" x14ac:dyDescent="0.3">
      <c r="A35" s="766">
        <v>10511</v>
      </c>
      <c r="B35" s="767">
        <v>20</v>
      </c>
      <c r="C35" s="767" t="s">
        <v>39</v>
      </c>
      <c r="D35" s="787">
        <v>335846</v>
      </c>
      <c r="E35" s="981">
        <v>0</v>
      </c>
      <c r="F35" s="787">
        <f t="shared" si="0"/>
        <v>335846</v>
      </c>
      <c r="G35" s="788">
        <v>335846</v>
      </c>
    </row>
    <row r="36" spans="1:7" ht="15.6" x14ac:dyDescent="0.3">
      <c r="A36" s="766">
        <v>10513</v>
      </c>
      <c r="B36" s="767">
        <v>20</v>
      </c>
      <c r="C36" s="767" t="s">
        <v>40</v>
      </c>
      <c r="D36" s="787">
        <v>554525</v>
      </c>
      <c r="E36" s="981">
        <v>0</v>
      </c>
      <c r="F36" s="787">
        <f t="shared" si="0"/>
        <v>554525</v>
      </c>
      <c r="G36" s="788">
        <v>554525</v>
      </c>
    </row>
    <row r="37" spans="1:7" ht="15.6" x14ac:dyDescent="0.3">
      <c r="A37" s="766">
        <v>10514</v>
      </c>
      <c r="B37" s="767">
        <v>20</v>
      </c>
      <c r="C37" s="767" t="s">
        <v>41</v>
      </c>
      <c r="D37" s="787">
        <v>677490</v>
      </c>
      <c r="E37" s="981">
        <v>0</v>
      </c>
      <c r="F37" s="787">
        <f t="shared" si="0"/>
        <v>677490</v>
      </c>
      <c r="G37" s="788">
        <v>677490</v>
      </c>
    </row>
    <row r="38" spans="1:7" ht="15.6" x14ac:dyDescent="0.3">
      <c r="A38" s="766">
        <v>1052</v>
      </c>
      <c r="B38" s="767"/>
      <c r="C38" s="768" t="s">
        <v>42</v>
      </c>
      <c r="D38" s="787">
        <f>+D39+D40+D41</f>
        <v>1831641</v>
      </c>
      <c r="E38" s="787">
        <f>+E39+E40+E41</f>
        <v>0</v>
      </c>
      <c r="F38" s="787">
        <f t="shared" si="0"/>
        <v>1831641</v>
      </c>
      <c r="G38" s="788">
        <f>+G39+G40+G41</f>
        <v>1831641</v>
      </c>
    </row>
    <row r="39" spans="1:7" ht="15.6" x14ac:dyDescent="0.3">
      <c r="A39" s="766">
        <v>10522</v>
      </c>
      <c r="B39" s="767">
        <v>20</v>
      </c>
      <c r="C39" s="767" t="s">
        <v>43</v>
      </c>
      <c r="D39" s="787">
        <v>1395713</v>
      </c>
      <c r="E39" s="981">
        <v>0</v>
      </c>
      <c r="F39" s="787">
        <f t="shared" si="0"/>
        <v>1395713</v>
      </c>
      <c r="G39" s="788">
        <v>1395713</v>
      </c>
    </row>
    <row r="40" spans="1:7" ht="15.6" x14ac:dyDescent="0.3">
      <c r="A40" s="766">
        <v>10523</v>
      </c>
      <c r="B40" s="767">
        <v>20</v>
      </c>
      <c r="C40" s="767" t="s">
        <v>44</v>
      </c>
      <c r="D40" s="787">
        <v>397273</v>
      </c>
      <c r="E40" s="981">
        <v>0</v>
      </c>
      <c r="F40" s="787">
        <f t="shared" si="0"/>
        <v>397273</v>
      </c>
      <c r="G40" s="788">
        <v>397273</v>
      </c>
    </row>
    <row r="41" spans="1:7" ht="41.25" customHeight="1" x14ac:dyDescent="0.3">
      <c r="A41" s="766">
        <v>10527</v>
      </c>
      <c r="B41" s="767">
        <v>20</v>
      </c>
      <c r="C41" s="982" t="s">
        <v>45</v>
      </c>
      <c r="D41" s="787">
        <v>38655</v>
      </c>
      <c r="E41" s="981">
        <v>0</v>
      </c>
      <c r="F41" s="787">
        <f t="shared" si="0"/>
        <v>38655</v>
      </c>
      <c r="G41" s="788">
        <v>38655</v>
      </c>
    </row>
    <row r="42" spans="1:7" ht="15.6" x14ac:dyDescent="0.3">
      <c r="A42" s="766">
        <v>1056</v>
      </c>
      <c r="B42" s="767">
        <v>20</v>
      </c>
      <c r="C42" s="767" t="s">
        <v>46</v>
      </c>
      <c r="D42" s="787">
        <v>251884</v>
      </c>
      <c r="E42" s="981"/>
      <c r="F42" s="787">
        <f t="shared" si="0"/>
        <v>251884</v>
      </c>
      <c r="G42" s="788">
        <v>251884</v>
      </c>
    </row>
    <row r="43" spans="1:7" ht="16.2" thickBot="1" x14ac:dyDescent="0.35">
      <c r="A43" s="771">
        <v>1057</v>
      </c>
      <c r="B43" s="772">
        <v>20</v>
      </c>
      <c r="C43" s="772" t="s">
        <v>47</v>
      </c>
      <c r="D43" s="951">
        <v>167925</v>
      </c>
      <c r="E43" s="950">
        <f>+E54</f>
        <v>0</v>
      </c>
      <c r="F43" s="791">
        <f t="shared" si="0"/>
        <v>167925</v>
      </c>
      <c r="G43" s="792">
        <v>167925</v>
      </c>
    </row>
    <row r="44" spans="1:7" ht="16.2" thickBot="1" x14ac:dyDescent="0.35">
      <c r="A44" s="774"/>
      <c r="B44" s="775"/>
      <c r="C44" s="775"/>
      <c r="D44" s="947"/>
      <c r="E44" s="983"/>
      <c r="F44" s="777"/>
      <c r="G44" s="947"/>
    </row>
    <row r="45" spans="1:7" x14ac:dyDescent="0.3">
      <c r="A45" s="2094"/>
      <c r="B45" s="2095"/>
      <c r="C45" s="2095"/>
      <c r="D45" s="2095"/>
      <c r="E45" s="2095"/>
      <c r="F45" s="2095"/>
      <c r="G45" s="2096"/>
    </row>
    <row r="46" spans="1:7" x14ac:dyDescent="0.3">
      <c r="A46" s="2088" t="s">
        <v>1</v>
      </c>
      <c r="B46" s="2089"/>
      <c r="C46" s="2089"/>
      <c r="D46" s="2089"/>
      <c r="E46" s="2089"/>
      <c r="F46" s="2089"/>
      <c r="G46" s="2090"/>
    </row>
    <row r="47" spans="1:7" x14ac:dyDescent="0.3">
      <c r="A47" s="2088" t="s">
        <v>2</v>
      </c>
      <c r="B47" s="2089"/>
      <c r="C47" s="2089"/>
      <c r="D47" s="2089"/>
      <c r="E47" s="2089"/>
      <c r="F47" s="2089"/>
      <c r="G47" s="2090"/>
    </row>
    <row r="48" spans="1:7" x14ac:dyDescent="0.3">
      <c r="A48" s="747" t="s">
        <v>0</v>
      </c>
      <c r="G48" s="746"/>
    </row>
    <row r="49" spans="1:7" ht="6" customHeight="1" x14ac:dyDescent="0.3">
      <c r="A49" s="745"/>
      <c r="G49" s="748"/>
    </row>
    <row r="50" spans="1:7" x14ac:dyDescent="0.3">
      <c r="A50" s="745" t="s">
        <v>3</v>
      </c>
      <c r="C50" s="742" t="s">
        <v>4</v>
      </c>
      <c r="E50" s="914" t="s">
        <v>5</v>
      </c>
      <c r="F50" s="744" t="str">
        <f>F6</f>
        <v>AGOSTO</v>
      </c>
      <c r="G50" s="746" t="str">
        <f>G6</f>
        <v>VIGENCIA FISCAL: 2017</v>
      </c>
    </row>
    <row r="51" spans="1:7" ht="5.25" customHeight="1" thickBot="1" x14ac:dyDescent="0.35">
      <c r="A51" s="745"/>
      <c r="G51" s="746"/>
    </row>
    <row r="52" spans="1:7" ht="57.75" customHeight="1" thickBot="1" x14ac:dyDescent="0.35">
      <c r="A52" s="756" t="s">
        <v>7</v>
      </c>
      <c r="B52" s="757"/>
      <c r="C52" s="757" t="s">
        <v>8</v>
      </c>
      <c r="D52" s="758" t="s">
        <v>9</v>
      </c>
      <c r="E52" s="984" t="s">
        <v>10</v>
      </c>
      <c r="F52" s="758" t="s">
        <v>11</v>
      </c>
      <c r="G52" s="759" t="s">
        <v>12</v>
      </c>
    </row>
    <row r="53" spans="1:7" ht="17.25" customHeight="1" x14ac:dyDescent="0.3">
      <c r="A53" s="778">
        <v>2</v>
      </c>
      <c r="B53" s="779"/>
      <c r="C53" s="779" t="s">
        <v>48</v>
      </c>
      <c r="D53" s="962">
        <f>+D54</f>
        <v>320489850.32999998</v>
      </c>
      <c r="E53" s="960">
        <f>+E54</f>
        <v>0</v>
      </c>
      <c r="F53" s="961">
        <f>+D53-E53</f>
        <v>320489850.32999998</v>
      </c>
      <c r="G53" s="985">
        <f>+G54</f>
        <v>320489850.32999998</v>
      </c>
    </row>
    <row r="54" spans="1:7" ht="15.6" x14ac:dyDescent="0.3">
      <c r="A54" s="766">
        <v>20</v>
      </c>
      <c r="B54" s="767"/>
      <c r="C54" s="767" t="s">
        <v>48</v>
      </c>
      <c r="D54" s="787">
        <f>+D55</f>
        <v>320489850.32999998</v>
      </c>
      <c r="E54" s="934">
        <f>+E55</f>
        <v>0</v>
      </c>
      <c r="F54" s="787">
        <f t="shared" ref="F54:F76" si="1">+D54-E54</f>
        <v>320489850.32999998</v>
      </c>
      <c r="G54" s="788">
        <f>+G55</f>
        <v>320489850.32999998</v>
      </c>
    </row>
    <row r="55" spans="1:7" ht="15.6" x14ac:dyDescent="0.3">
      <c r="A55" s="766">
        <v>204</v>
      </c>
      <c r="B55" s="767"/>
      <c r="C55" s="767" t="s">
        <v>49</v>
      </c>
      <c r="D55" s="787">
        <f>+D56+D58+D64+D67+D69+D71+D73+D74+D76</f>
        <v>320489850.32999998</v>
      </c>
      <c r="E55" s="787">
        <f>+E56+E58+E64+E67+E69+E71+E76+E73+E74</f>
        <v>0</v>
      </c>
      <c r="F55" s="787">
        <f t="shared" si="1"/>
        <v>320489850.32999998</v>
      </c>
      <c r="G55" s="788">
        <f>+G56+G58+G64+G67+G69+G71+G76+G73+G74</f>
        <v>320489850.32999998</v>
      </c>
    </row>
    <row r="56" spans="1:7" ht="15.6" x14ac:dyDescent="0.3">
      <c r="A56" s="766">
        <v>2044</v>
      </c>
      <c r="B56" s="767"/>
      <c r="C56" s="767" t="s">
        <v>50</v>
      </c>
      <c r="D56" s="787">
        <f>+D57</f>
        <v>17631516</v>
      </c>
      <c r="E56" s="934">
        <f>+E57</f>
        <v>0</v>
      </c>
      <c r="F56" s="787">
        <f t="shared" si="1"/>
        <v>17631516</v>
      </c>
      <c r="G56" s="788">
        <f>+G57</f>
        <v>17631516</v>
      </c>
    </row>
    <row r="57" spans="1:7" ht="21" customHeight="1" x14ac:dyDescent="0.3">
      <c r="A57" s="766">
        <v>20441</v>
      </c>
      <c r="B57" s="767">
        <v>20</v>
      </c>
      <c r="C57" s="767" t="s">
        <v>51</v>
      </c>
      <c r="D57" s="787">
        <v>17631516</v>
      </c>
      <c r="E57" s="981">
        <v>0</v>
      </c>
      <c r="F57" s="787">
        <f t="shared" si="1"/>
        <v>17631516</v>
      </c>
      <c r="G57" s="788">
        <v>17631516</v>
      </c>
    </row>
    <row r="58" spans="1:7" ht="15.6" x14ac:dyDescent="0.3">
      <c r="A58" s="766">
        <v>2045</v>
      </c>
      <c r="B58" s="767"/>
      <c r="C58" s="767" t="s">
        <v>52</v>
      </c>
      <c r="D58" s="787">
        <f>+D59+D60+D61+D62+D63</f>
        <v>60194657</v>
      </c>
      <c r="E58" s="787">
        <f>+E59+E60+E61+E62+E63</f>
        <v>0</v>
      </c>
      <c r="F58" s="787">
        <f t="shared" si="1"/>
        <v>60194657</v>
      </c>
      <c r="G58" s="788">
        <f>+G59+G60+G61+G62+G63</f>
        <v>60194657</v>
      </c>
    </row>
    <row r="59" spans="1:7" ht="18.75" customHeight="1" x14ac:dyDescent="0.3">
      <c r="A59" s="766">
        <v>20451</v>
      </c>
      <c r="B59" s="767">
        <v>20</v>
      </c>
      <c r="C59" s="767" t="s">
        <v>53</v>
      </c>
      <c r="D59" s="787">
        <v>5000000</v>
      </c>
      <c r="E59" s="981">
        <v>0</v>
      </c>
      <c r="F59" s="787">
        <f t="shared" si="1"/>
        <v>5000000</v>
      </c>
      <c r="G59" s="788">
        <v>5000000</v>
      </c>
    </row>
    <row r="60" spans="1:7" s="743" customFormat="1" ht="31.5" customHeight="1" x14ac:dyDescent="0.3">
      <c r="A60" s="930">
        <v>20452</v>
      </c>
      <c r="B60" s="768">
        <v>20</v>
      </c>
      <c r="C60" s="768" t="s">
        <v>54</v>
      </c>
      <c r="D60" s="927">
        <v>10500000</v>
      </c>
      <c r="E60" s="986">
        <v>0</v>
      </c>
      <c r="F60" s="927">
        <f t="shared" si="1"/>
        <v>10500000</v>
      </c>
      <c r="G60" s="987">
        <v>10500000</v>
      </c>
    </row>
    <row r="61" spans="1:7" s="743" customFormat="1" ht="34.5" customHeight="1" x14ac:dyDescent="0.3">
      <c r="A61" s="930">
        <v>20456</v>
      </c>
      <c r="B61" s="768">
        <v>20</v>
      </c>
      <c r="C61" s="768" t="s">
        <v>55</v>
      </c>
      <c r="D61" s="927">
        <v>4999995</v>
      </c>
      <c r="E61" s="986">
        <v>0</v>
      </c>
      <c r="F61" s="927">
        <f t="shared" si="1"/>
        <v>4999995</v>
      </c>
      <c r="G61" s="987">
        <v>4999995</v>
      </c>
    </row>
    <row r="62" spans="1:7" ht="18.75" customHeight="1" x14ac:dyDescent="0.3">
      <c r="A62" s="766">
        <v>204510</v>
      </c>
      <c r="B62" s="767">
        <v>20</v>
      </c>
      <c r="C62" s="767" t="s">
        <v>56</v>
      </c>
      <c r="D62" s="787">
        <v>31694662</v>
      </c>
      <c r="E62" s="981">
        <v>0</v>
      </c>
      <c r="F62" s="787">
        <f t="shared" si="1"/>
        <v>31694662</v>
      </c>
      <c r="G62" s="788">
        <v>31694662</v>
      </c>
    </row>
    <row r="63" spans="1:7" ht="18.75" customHeight="1" x14ac:dyDescent="0.3">
      <c r="A63" s="766">
        <v>204513</v>
      </c>
      <c r="B63" s="767">
        <v>20</v>
      </c>
      <c r="C63" s="767" t="s">
        <v>57</v>
      </c>
      <c r="D63" s="787">
        <v>8000000</v>
      </c>
      <c r="E63" s="981">
        <v>0</v>
      </c>
      <c r="F63" s="787">
        <f t="shared" si="1"/>
        <v>8000000</v>
      </c>
      <c r="G63" s="788">
        <v>8000000</v>
      </c>
    </row>
    <row r="64" spans="1:7" ht="18" customHeight="1" x14ac:dyDescent="0.3">
      <c r="A64" s="766">
        <v>2046</v>
      </c>
      <c r="B64" s="767"/>
      <c r="C64" s="767" t="s">
        <v>58</v>
      </c>
      <c r="D64" s="787">
        <f>+D65+D66</f>
        <v>16855354</v>
      </c>
      <c r="E64" s="934">
        <f>+E65+E66</f>
        <v>0</v>
      </c>
      <c r="F64" s="787">
        <f t="shared" si="1"/>
        <v>16855354</v>
      </c>
      <c r="G64" s="788">
        <f>+G65+G66</f>
        <v>16855354</v>
      </c>
    </row>
    <row r="65" spans="1:7" ht="18" customHeight="1" x14ac:dyDescent="0.3">
      <c r="A65" s="766">
        <v>20462</v>
      </c>
      <c r="B65" s="767">
        <v>20</v>
      </c>
      <c r="C65" s="767" t="s">
        <v>59</v>
      </c>
      <c r="D65" s="787">
        <v>4220000</v>
      </c>
      <c r="E65" s="981">
        <v>0</v>
      </c>
      <c r="F65" s="787">
        <f t="shared" si="1"/>
        <v>4220000</v>
      </c>
      <c r="G65" s="788">
        <v>4220000</v>
      </c>
    </row>
    <row r="66" spans="1:7" ht="18" customHeight="1" x14ac:dyDescent="0.3">
      <c r="A66" s="766">
        <v>20465</v>
      </c>
      <c r="B66" s="767">
        <v>20</v>
      </c>
      <c r="C66" s="767" t="s">
        <v>60</v>
      </c>
      <c r="D66" s="787">
        <v>12635354</v>
      </c>
      <c r="E66" s="981">
        <v>0</v>
      </c>
      <c r="F66" s="787">
        <f t="shared" si="1"/>
        <v>12635354</v>
      </c>
      <c r="G66" s="788">
        <v>12635354</v>
      </c>
    </row>
    <row r="67" spans="1:7" ht="18" customHeight="1" x14ac:dyDescent="0.3">
      <c r="A67" s="766">
        <v>2047</v>
      </c>
      <c r="B67" s="767"/>
      <c r="C67" s="767" t="s">
        <v>61</v>
      </c>
      <c r="D67" s="787">
        <f>+D68</f>
        <v>35889007</v>
      </c>
      <c r="E67" s="934">
        <f>+E68</f>
        <v>0</v>
      </c>
      <c r="F67" s="787">
        <f t="shared" si="1"/>
        <v>35889007</v>
      </c>
      <c r="G67" s="788">
        <f>+G68</f>
        <v>35889007</v>
      </c>
    </row>
    <row r="68" spans="1:7" ht="18" customHeight="1" x14ac:dyDescent="0.3">
      <c r="A68" s="766">
        <v>20476</v>
      </c>
      <c r="B68" s="767">
        <v>20</v>
      </c>
      <c r="C68" s="767" t="s">
        <v>62</v>
      </c>
      <c r="D68" s="787">
        <v>35889007</v>
      </c>
      <c r="E68" s="981">
        <v>0</v>
      </c>
      <c r="F68" s="787">
        <f t="shared" si="1"/>
        <v>35889007</v>
      </c>
      <c r="G68" s="788">
        <v>35889007</v>
      </c>
    </row>
    <row r="69" spans="1:7" ht="18" customHeight="1" x14ac:dyDescent="0.3">
      <c r="A69" s="766">
        <v>2048</v>
      </c>
      <c r="B69" s="767"/>
      <c r="C69" s="767" t="s">
        <v>63</v>
      </c>
      <c r="D69" s="787">
        <f>+D70</f>
        <v>4617733</v>
      </c>
      <c r="E69" s="787">
        <f>+E70</f>
        <v>0</v>
      </c>
      <c r="F69" s="787">
        <f t="shared" si="1"/>
        <v>4617733</v>
      </c>
      <c r="G69" s="788">
        <f>+G70</f>
        <v>4617733</v>
      </c>
    </row>
    <row r="70" spans="1:7" ht="18" customHeight="1" x14ac:dyDescent="0.3">
      <c r="A70" s="766">
        <v>20486</v>
      </c>
      <c r="B70" s="767">
        <v>20</v>
      </c>
      <c r="C70" s="767" t="s">
        <v>64</v>
      </c>
      <c r="D70" s="787">
        <v>4617733</v>
      </c>
      <c r="E70" s="981">
        <v>0</v>
      </c>
      <c r="F70" s="787">
        <f t="shared" si="1"/>
        <v>4617733</v>
      </c>
      <c r="G70" s="788">
        <v>4617733</v>
      </c>
    </row>
    <row r="71" spans="1:7" ht="15.6" x14ac:dyDescent="0.3">
      <c r="A71" s="766">
        <v>2049</v>
      </c>
      <c r="B71" s="767"/>
      <c r="C71" s="767" t="s">
        <v>65</v>
      </c>
      <c r="D71" s="787">
        <f>+D72</f>
        <v>56234082</v>
      </c>
      <c r="E71" s="934">
        <f>+E72</f>
        <v>0</v>
      </c>
      <c r="F71" s="787">
        <f t="shared" si="1"/>
        <v>56234082</v>
      </c>
      <c r="G71" s="788">
        <f>+G72</f>
        <v>56234082</v>
      </c>
    </row>
    <row r="72" spans="1:7" ht="22.5" customHeight="1" x14ac:dyDescent="0.3">
      <c r="A72" s="766">
        <v>20495</v>
      </c>
      <c r="B72" s="767">
        <v>20</v>
      </c>
      <c r="C72" s="767" t="s">
        <v>66</v>
      </c>
      <c r="D72" s="787">
        <v>56234082</v>
      </c>
      <c r="E72" s="981">
        <v>0</v>
      </c>
      <c r="F72" s="787">
        <f t="shared" si="1"/>
        <v>56234082</v>
      </c>
      <c r="G72" s="788">
        <v>56234082</v>
      </c>
    </row>
    <row r="73" spans="1:7" ht="24.75" customHeight="1" x14ac:dyDescent="0.3">
      <c r="A73" s="766">
        <v>20414</v>
      </c>
      <c r="B73" s="767">
        <v>20</v>
      </c>
      <c r="C73" s="767" t="s">
        <v>67</v>
      </c>
      <c r="D73" s="787">
        <v>27500</v>
      </c>
      <c r="E73" s="981">
        <v>0</v>
      </c>
      <c r="F73" s="787">
        <f t="shared" si="1"/>
        <v>27500</v>
      </c>
      <c r="G73" s="788">
        <v>27500</v>
      </c>
    </row>
    <row r="74" spans="1:7" ht="22.5" customHeight="1" x14ac:dyDescent="0.3">
      <c r="A74" s="766">
        <v>20421</v>
      </c>
      <c r="B74" s="767"/>
      <c r="C74" s="767" t="s">
        <v>68</v>
      </c>
      <c r="D74" s="787">
        <f>+D75</f>
        <v>33880000</v>
      </c>
      <c r="E74" s="934">
        <f>+E75</f>
        <v>0</v>
      </c>
      <c r="F74" s="787">
        <f>+D74-E74</f>
        <v>33880000</v>
      </c>
      <c r="G74" s="788">
        <f>+G75</f>
        <v>33880000</v>
      </c>
    </row>
    <row r="75" spans="1:7" ht="18.75" customHeight="1" x14ac:dyDescent="0.3">
      <c r="A75" s="766">
        <v>204214</v>
      </c>
      <c r="B75" s="767">
        <v>20</v>
      </c>
      <c r="C75" s="767" t="s">
        <v>69</v>
      </c>
      <c r="D75" s="787">
        <v>33880000</v>
      </c>
      <c r="E75" s="981">
        <v>0</v>
      </c>
      <c r="F75" s="787">
        <f>+D75-E75</f>
        <v>33880000</v>
      </c>
      <c r="G75" s="788">
        <v>33880000</v>
      </c>
    </row>
    <row r="76" spans="1:7" ht="18.75" customHeight="1" x14ac:dyDescent="0.3">
      <c r="A76" s="766">
        <v>20441</v>
      </c>
      <c r="B76" s="767"/>
      <c r="C76" s="767" t="s">
        <v>70</v>
      </c>
      <c r="D76" s="787">
        <f>+D77</f>
        <v>95160001.329999998</v>
      </c>
      <c r="E76" s="787">
        <f>+E77</f>
        <v>0</v>
      </c>
      <c r="F76" s="787">
        <f t="shared" si="1"/>
        <v>95160001.329999998</v>
      </c>
      <c r="G76" s="788">
        <f>+G77</f>
        <v>95160001.329999998</v>
      </c>
    </row>
    <row r="77" spans="1:7" ht="18.75" customHeight="1" x14ac:dyDescent="0.3">
      <c r="A77" s="766">
        <v>2044113</v>
      </c>
      <c r="B77" s="767">
        <v>20</v>
      </c>
      <c r="C77" s="767" t="s">
        <v>70</v>
      </c>
      <c r="D77" s="787">
        <v>95160001.329999998</v>
      </c>
      <c r="E77" s="981">
        <v>0</v>
      </c>
      <c r="F77" s="787">
        <f>+D77-E77</f>
        <v>95160001.329999998</v>
      </c>
      <c r="G77" s="788">
        <v>95160001.329999998</v>
      </c>
    </row>
    <row r="78" spans="1:7" ht="18.75" customHeight="1" x14ac:dyDescent="0.3">
      <c r="A78" s="766">
        <v>3</v>
      </c>
      <c r="B78" s="767"/>
      <c r="C78" s="767" t="s">
        <v>71</v>
      </c>
      <c r="D78" s="787">
        <f t="shared" ref="D78:E80" si="2">+D79</f>
        <v>132590319</v>
      </c>
      <c r="E78" s="934">
        <f t="shared" si="2"/>
        <v>0</v>
      </c>
      <c r="F78" s="787">
        <f>+D78-E78</f>
        <v>132590319</v>
      </c>
      <c r="G78" s="788">
        <f>+G79</f>
        <v>132590319</v>
      </c>
    </row>
    <row r="79" spans="1:7" ht="18.75" customHeight="1" x14ac:dyDescent="0.3">
      <c r="A79" s="766">
        <v>36</v>
      </c>
      <c r="B79" s="767"/>
      <c r="C79" s="767" t="s">
        <v>72</v>
      </c>
      <c r="D79" s="787">
        <f t="shared" si="2"/>
        <v>132590319</v>
      </c>
      <c r="E79" s="934">
        <f t="shared" si="2"/>
        <v>0</v>
      </c>
      <c r="F79" s="787">
        <f>+D79-E79</f>
        <v>132590319</v>
      </c>
      <c r="G79" s="788">
        <f>+G80</f>
        <v>132590319</v>
      </c>
    </row>
    <row r="80" spans="1:7" ht="18.75" customHeight="1" x14ac:dyDescent="0.3">
      <c r="A80" s="766">
        <v>361</v>
      </c>
      <c r="B80" s="767"/>
      <c r="C80" s="767" t="s">
        <v>73</v>
      </c>
      <c r="D80" s="787">
        <f t="shared" si="2"/>
        <v>132590319</v>
      </c>
      <c r="E80" s="787">
        <f t="shared" si="2"/>
        <v>0</v>
      </c>
      <c r="F80" s="787">
        <f>+D80-E80</f>
        <v>132590319</v>
      </c>
      <c r="G80" s="788">
        <f>+G81</f>
        <v>132590319</v>
      </c>
    </row>
    <row r="81" spans="1:232" ht="18.75" customHeight="1" thickBot="1" x14ac:dyDescent="0.35">
      <c r="A81" s="771">
        <v>36113</v>
      </c>
      <c r="B81" s="772">
        <v>20</v>
      </c>
      <c r="C81" s="772" t="s">
        <v>74</v>
      </c>
      <c r="D81" s="791">
        <v>132590319</v>
      </c>
      <c r="E81" s="988">
        <v>0</v>
      </c>
      <c r="F81" s="791">
        <f>+D81-E81</f>
        <v>132590319</v>
      </c>
      <c r="G81" s="792">
        <v>132590319</v>
      </c>
    </row>
    <row r="82" spans="1:232" ht="15" thickBot="1" x14ac:dyDescent="0.35">
      <c r="A82" s="946"/>
      <c r="D82" s="944"/>
      <c r="E82" s="969"/>
      <c r="F82" s="944"/>
      <c r="G82" s="944"/>
    </row>
    <row r="83" spans="1:232" x14ac:dyDescent="0.3">
      <c r="A83" s="2094" t="s">
        <v>1</v>
      </c>
      <c r="B83" s="2095"/>
      <c r="C83" s="2095"/>
      <c r="D83" s="2095"/>
      <c r="E83" s="2095"/>
      <c r="F83" s="2095"/>
      <c r="G83" s="2096"/>
      <c r="H83" s="796"/>
      <c r="I83" s="2089"/>
      <c r="J83" s="2089"/>
      <c r="K83" s="2089"/>
      <c r="L83" s="2089"/>
      <c r="M83" s="2089"/>
      <c r="N83" s="2089"/>
      <c r="O83" s="2089"/>
      <c r="P83" s="2089"/>
      <c r="Q83" s="2089"/>
      <c r="R83" s="2089"/>
      <c r="S83" s="2089"/>
      <c r="T83" s="2089"/>
      <c r="U83" s="2089"/>
      <c r="V83" s="2089"/>
      <c r="W83" s="2089"/>
      <c r="X83" s="2089"/>
      <c r="Y83" s="2089"/>
      <c r="Z83" s="2089"/>
      <c r="AA83" s="2089"/>
      <c r="AB83" s="2089"/>
      <c r="AC83" s="2089"/>
      <c r="AD83" s="2089"/>
      <c r="AE83" s="2089"/>
      <c r="AF83" s="2089"/>
      <c r="AG83" s="2089"/>
      <c r="AH83" s="2089"/>
      <c r="AI83" s="2089"/>
      <c r="AJ83" s="2089"/>
      <c r="AK83" s="2089"/>
      <c r="AL83" s="2089"/>
      <c r="AM83" s="2089"/>
      <c r="AN83" s="2089"/>
      <c r="AO83" s="2089"/>
      <c r="AP83" s="2089"/>
      <c r="AQ83" s="2089"/>
      <c r="AR83" s="2089"/>
      <c r="AS83" s="2089"/>
      <c r="AT83" s="2089"/>
      <c r="AU83" s="2089"/>
      <c r="AV83" s="2089"/>
      <c r="AW83" s="2089"/>
      <c r="AX83" s="2089"/>
      <c r="AY83" s="2089"/>
      <c r="AZ83" s="2089"/>
      <c r="BA83" s="2089"/>
      <c r="BB83" s="2089"/>
      <c r="BC83" s="2089"/>
      <c r="BD83" s="2089"/>
      <c r="BE83" s="2089"/>
      <c r="BF83" s="2089"/>
      <c r="BG83" s="2089"/>
      <c r="BH83" s="2089"/>
      <c r="BI83" s="2089"/>
      <c r="BJ83" s="2089"/>
      <c r="BK83" s="2089"/>
      <c r="BL83" s="2089"/>
      <c r="BM83" s="2089"/>
      <c r="BN83" s="2089"/>
      <c r="BO83" s="2089"/>
      <c r="BP83" s="2089"/>
      <c r="BQ83" s="2089"/>
      <c r="BR83" s="2089"/>
      <c r="BS83" s="2089"/>
      <c r="BT83" s="2089"/>
      <c r="BU83" s="2089"/>
      <c r="BV83" s="2089"/>
      <c r="BW83" s="2089"/>
      <c r="BX83" s="2089"/>
      <c r="BY83" s="2089"/>
      <c r="BZ83" s="2089"/>
      <c r="CA83" s="2089"/>
      <c r="CB83" s="2089"/>
      <c r="CC83" s="2089"/>
      <c r="CD83" s="2095"/>
      <c r="CE83" s="2095"/>
      <c r="CF83" s="2095"/>
      <c r="CG83" s="2095"/>
      <c r="CH83" s="2095"/>
      <c r="CI83" s="2095"/>
      <c r="CJ83" s="2096"/>
      <c r="CK83" s="2094"/>
      <c r="CL83" s="2095"/>
      <c r="CM83" s="2095"/>
      <c r="CN83" s="2095"/>
      <c r="CO83" s="2095"/>
      <c r="CP83" s="2095"/>
      <c r="CQ83" s="2096"/>
      <c r="CR83" s="2094"/>
      <c r="CS83" s="2095"/>
      <c r="CT83" s="2095"/>
      <c r="CU83" s="2095"/>
      <c r="CV83" s="2095"/>
      <c r="CW83" s="2095"/>
      <c r="CX83" s="2096"/>
      <c r="CY83" s="2094"/>
      <c r="CZ83" s="2095"/>
      <c r="DA83" s="2095"/>
      <c r="DB83" s="2095"/>
      <c r="DC83" s="2095"/>
      <c r="DD83" s="2095"/>
      <c r="DE83" s="2096"/>
      <c r="DF83" s="2094"/>
      <c r="DG83" s="2095"/>
      <c r="DH83" s="2095"/>
      <c r="DI83" s="2095"/>
      <c r="DJ83" s="2095"/>
      <c r="DK83" s="2095"/>
      <c r="DL83" s="2096"/>
      <c r="DM83" s="2094"/>
      <c r="DN83" s="2095"/>
      <c r="DO83" s="2095"/>
      <c r="DP83" s="2095"/>
      <c r="DQ83" s="2095"/>
      <c r="DR83" s="2095"/>
      <c r="DS83" s="2096"/>
      <c r="DT83" s="2094"/>
      <c r="DU83" s="2095"/>
      <c r="DV83" s="2095"/>
      <c r="DW83" s="2095"/>
      <c r="DX83" s="2095"/>
      <c r="DY83" s="2095"/>
      <c r="DZ83" s="2096"/>
      <c r="EA83" s="2094"/>
      <c r="EB83" s="2095"/>
      <c r="EC83" s="2095"/>
      <c r="ED83" s="2095"/>
      <c r="EE83" s="2095"/>
      <c r="EF83" s="2095"/>
      <c r="EG83" s="2096"/>
      <c r="EH83" s="2094"/>
      <c r="EI83" s="2095"/>
      <c r="EJ83" s="2095"/>
      <c r="EK83" s="2095"/>
      <c r="EL83" s="2095"/>
      <c r="EM83" s="2095"/>
      <c r="EN83" s="2096"/>
      <c r="EO83" s="2094"/>
      <c r="EP83" s="2095"/>
      <c r="EQ83" s="2095"/>
      <c r="ER83" s="2095"/>
      <c r="ES83" s="2095"/>
      <c r="ET83" s="2095"/>
      <c r="EU83" s="2096"/>
      <c r="EV83" s="2094"/>
      <c r="EW83" s="2095"/>
      <c r="EX83" s="2095"/>
      <c r="EY83" s="2095"/>
      <c r="EZ83" s="2095"/>
      <c r="FA83" s="2095"/>
      <c r="FB83" s="2096"/>
      <c r="FC83" s="2094"/>
      <c r="FD83" s="2095"/>
      <c r="FE83" s="2095"/>
      <c r="FF83" s="2095"/>
      <c r="FG83" s="2095"/>
      <c r="FH83" s="2095"/>
      <c r="FI83" s="2096"/>
      <c r="FJ83" s="2094"/>
      <c r="FK83" s="2095"/>
      <c r="FL83" s="2095"/>
      <c r="FM83" s="2095"/>
      <c r="FN83" s="2095"/>
      <c r="FO83" s="2095"/>
      <c r="FP83" s="2096"/>
      <c r="FQ83" s="2094"/>
      <c r="FR83" s="2095"/>
      <c r="FS83" s="2095"/>
      <c r="FT83" s="2095"/>
      <c r="FU83" s="2095"/>
      <c r="FV83" s="2095"/>
      <c r="FW83" s="2096"/>
      <c r="FX83" s="2094"/>
      <c r="FY83" s="2095"/>
      <c r="FZ83" s="2095"/>
      <c r="GA83" s="2095"/>
      <c r="GB83" s="2095"/>
      <c r="GC83" s="2095"/>
      <c r="GD83" s="2096"/>
      <c r="GE83" s="2094"/>
      <c r="GF83" s="2095"/>
      <c r="GG83" s="2095"/>
      <c r="GH83" s="2095"/>
      <c r="GI83" s="2095"/>
      <c r="GJ83" s="2095"/>
      <c r="GK83" s="2096"/>
      <c r="GL83" s="2094"/>
      <c r="GM83" s="2095"/>
      <c r="GN83" s="2095"/>
      <c r="GO83" s="2095"/>
      <c r="GP83" s="2095"/>
      <c r="GQ83" s="2095"/>
      <c r="GR83" s="2096"/>
      <c r="GS83" s="2094"/>
      <c r="GT83" s="2095"/>
      <c r="GU83" s="2095"/>
      <c r="GV83" s="2095"/>
      <c r="GW83" s="2095"/>
      <c r="GX83" s="2095"/>
      <c r="GY83" s="2096"/>
      <c r="GZ83" s="2094"/>
      <c r="HA83" s="2095"/>
      <c r="HB83" s="2095"/>
      <c r="HC83" s="2095"/>
      <c r="HD83" s="2095"/>
      <c r="HE83" s="2095"/>
      <c r="HF83" s="2096"/>
      <c r="HG83" s="2094"/>
      <c r="HH83" s="2095"/>
      <c r="HI83" s="2095"/>
      <c r="HJ83" s="2095"/>
      <c r="HK83" s="2095"/>
      <c r="HL83" s="2095"/>
      <c r="HM83" s="2096"/>
      <c r="HN83" s="2094"/>
      <c r="HO83" s="2095"/>
      <c r="HP83" s="2095"/>
      <c r="HQ83" s="2095"/>
      <c r="HR83" s="2095"/>
      <c r="HS83" s="2095"/>
      <c r="HT83" s="2096"/>
      <c r="HU83" s="2094"/>
      <c r="HV83" s="2095"/>
      <c r="HW83" s="2095"/>
      <c r="HX83" s="2095"/>
    </row>
    <row r="84" spans="1:232" ht="15.75" customHeight="1" x14ac:dyDescent="0.3">
      <c r="A84" s="2088" t="s">
        <v>2</v>
      </c>
      <c r="B84" s="2089"/>
      <c r="C84" s="2089"/>
      <c r="D84" s="2089"/>
      <c r="E84" s="2089"/>
      <c r="F84" s="2089"/>
      <c r="G84" s="2090"/>
    </row>
    <row r="85" spans="1:232" x14ac:dyDescent="0.3">
      <c r="A85" s="747" t="s">
        <v>0</v>
      </c>
      <c r="G85" s="746"/>
    </row>
    <row r="86" spans="1:232" ht="5.25" customHeight="1" x14ac:dyDescent="0.3">
      <c r="A86" s="745"/>
      <c r="G86" s="748"/>
    </row>
    <row r="87" spans="1:232" x14ac:dyDescent="0.3">
      <c r="A87" s="745" t="s">
        <v>3</v>
      </c>
      <c r="C87" s="742" t="s">
        <v>4</v>
      </c>
      <c r="E87" s="914" t="s">
        <v>5</v>
      </c>
      <c r="F87" s="744" t="str">
        <f>F50</f>
        <v>AGOSTO</v>
      </c>
      <c r="G87" s="746" t="str">
        <f>G50</f>
        <v>VIGENCIA FISCAL: 2017</v>
      </c>
    </row>
    <row r="88" spans="1:232" ht="7.5" customHeight="1" thickBot="1" x14ac:dyDescent="0.35">
      <c r="A88" s="989"/>
      <c r="B88" s="750"/>
      <c r="C88" s="750"/>
      <c r="D88" s="751"/>
      <c r="E88" s="990"/>
      <c r="F88" s="751"/>
      <c r="G88" s="752"/>
    </row>
    <row r="89" spans="1:232" ht="61.5" customHeight="1" thickBot="1" x14ac:dyDescent="0.35">
      <c r="A89" s="991" t="s">
        <v>7</v>
      </c>
      <c r="B89" s="992"/>
      <c r="C89" s="992" t="s">
        <v>8</v>
      </c>
      <c r="D89" s="993" t="s">
        <v>9</v>
      </c>
      <c r="E89" s="994" t="s">
        <v>10</v>
      </c>
      <c r="F89" s="993" t="s">
        <v>11</v>
      </c>
      <c r="G89" s="995" t="s">
        <v>12</v>
      </c>
    </row>
    <row r="90" spans="1:232" ht="16.2" thickBot="1" x14ac:dyDescent="0.35">
      <c r="A90" s="996" t="s">
        <v>75</v>
      </c>
      <c r="B90" s="997"/>
      <c r="C90" s="997" t="s">
        <v>76</v>
      </c>
      <c r="D90" s="998">
        <f>+D91+D113+D116+D120</f>
        <v>578520230924.90002</v>
      </c>
      <c r="E90" s="998">
        <f>+E91+E113+E116+E120</f>
        <v>0</v>
      </c>
      <c r="F90" s="998">
        <f t="shared" ref="F90:F101" si="3">+D90-E90</f>
        <v>578520230924.90002</v>
      </c>
      <c r="G90" s="999">
        <f>+G91+G113+G116+G120</f>
        <v>308433380098.90002</v>
      </c>
    </row>
    <row r="91" spans="1:232" ht="35.25" customHeight="1" x14ac:dyDescent="0.3">
      <c r="A91" s="778">
        <v>113</v>
      </c>
      <c r="B91" s="779"/>
      <c r="C91" s="780" t="s">
        <v>77</v>
      </c>
      <c r="D91" s="961">
        <f>+D92+D99+D102+D105</f>
        <v>544874770531.5</v>
      </c>
      <c r="E91" s="961">
        <f>+E92+E99+E102</f>
        <v>0</v>
      </c>
      <c r="F91" s="961">
        <f t="shared" si="3"/>
        <v>544874770531.5</v>
      </c>
      <c r="G91" s="1000">
        <f>+G92+G99+G102+G105</f>
        <v>274928919705.5</v>
      </c>
    </row>
    <row r="92" spans="1:232" ht="15.6" x14ac:dyDescent="0.3">
      <c r="A92" s="766">
        <v>113600</v>
      </c>
      <c r="B92" s="767"/>
      <c r="C92" s="768" t="s">
        <v>78</v>
      </c>
      <c r="D92" s="787">
        <f>+D93+D94+D95+D97+D98+D96</f>
        <v>481742477670</v>
      </c>
      <c r="E92" s="787">
        <f>+E93+E94+E95+E97+E98+E96</f>
        <v>0</v>
      </c>
      <c r="F92" s="787">
        <f t="shared" si="3"/>
        <v>481742477670</v>
      </c>
      <c r="G92" s="788">
        <f>+G93+G94+G95+G97+G98+G96</f>
        <v>211796626844</v>
      </c>
    </row>
    <row r="93" spans="1:232" ht="57.75" customHeight="1" x14ac:dyDescent="0.3">
      <c r="A93" s="766">
        <v>113600129</v>
      </c>
      <c r="B93" s="767">
        <v>11</v>
      </c>
      <c r="C93" s="768" t="s">
        <v>79</v>
      </c>
      <c r="D93" s="787">
        <v>37670192242</v>
      </c>
      <c r="E93" s="981">
        <v>0</v>
      </c>
      <c r="F93" s="787">
        <f t="shared" si="3"/>
        <v>37670192242</v>
      </c>
      <c r="G93" s="788">
        <v>37670192242</v>
      </c>
    </row>
    <row r="94" spans="1:232" ht="36" customHeight="1" x14ac:dyDescent="0.3">
      <c r="A94" s="766">
        <v>113600130</v>
      </c>
      <c r="B94" s="767">
        <v>11</v>
      </c>
      <c r="C94" s="768" t="s">
        <v>80</v>
      </c>
      <c r="D94" s="787">
        <v>21300413208</v>
      </c>
      <c r="E94" s="981">
        <v>0</v>
      </c>
      <c r="F94" s="787">
        <f t="shared" si="3"/>
        <v>21300413208</v>
      </c>
      <c r="G94" s="788">
        <v>21300413208</v>
      </c>
    </row>
    <row r="95" spans="1:232" ht="36" customHeight="1" x14ac:dyDescent="0.3">
      <c r="A95" s="766">
        <v>113600131</v>
      </c>
      <c r="B95" s="767">
        <v>11</v>
      </c>
      <c r="C95" s="768" t="s">
        <v>81</v>
      </c>
      <c r="D95" s="787">
        <v>1646021394</v>
      </c>
      <c r="E95" s="981">
        <v>0</v>
      </c>
      <c r="F95" s="787">
        <f t="shared" si="3"/>
        <v>1646021394</v>
      </c>
      <c r="G95" s="788">
        <v>1646021394</v>
      </c>
    </row>
    <row r="96" spans="1:232" ht="36" customHeight="1" x14ac:dyDescent="0.3">
      <c r="A96" s="766">
        <v>113600134</v>
      </c>
      <c r="B96" s="767">
        <v>20</v>
      </c>
      <c r="C96" s="768" t="s">
        <v>82</v>
      </c>
      <c r="D96" s="787">
        <v>269945850826</v>
      </c>
      <c r="E96" s="981">
        <v>0</v>
      </c>
      <c r="F96" s="787">
        <f t="shared" si="3"/>
        <v>269945850826</v>
      </c>
      <c r="G96" s="788">
        <v>0</v>
      </c>
    </row>
    <row r="97" spans="1:232" ht="36" customHeight="1" x14ac:dyDescent="0.3">
      <c r="A97" s="766">
        <v>113600136</v>
      </c>
      <c r="B97" s="767">
        <v>10</v>
      </c>
      <c r="C97" s="768" t="s">
        <v>83</v>
      </c>
      <c r="D97" s="787">
        <v>57000000000</v>
      </c>
      <c r="E97" s="981">
        <v>0</v>
      </c>
      <c r="F97" s="787">
        <f t="shared" si="3"/>
        <v>57000000000</v>
      </c>
      <c r="G97" s="788">
        <v>57000000000</v>
      </c>
    </row>
    <row r="98" spans="1:232" ht="40.5" customHeight="1" x14ac:dyDescent="0.3">
      <c r="A98" s="766">
        <v>113600139</v>
      </c>
      <c r="B98" s="767">
        <v>10</v>
      </c>
      <c r="C98" s="768" t="s">
        <v>84</v>
      </c>
      <c r="D98" s="787">
        <v>94180000000</v>
      </c>
      <c r="E98" s="981">
        <v>0</v>
      </c>
      <c r="F98" s="787">
        <f t="shared" si="3"/>
        <v>94180000000</v>
      </c>
      <c r="G98" s="788">
        <v>94180000000</v>
      </c>
    </row>
    <row r="99" spans="1:232" ht="15.6" x14ac:dyDescent="0.3">
      <c r="A99" s="766">
        <v>113601</v>
      </c>
      <c r="B99" s="767"/>
      <c r="C99" s="768" t="s">
        <v>85</v>
      </c>
      <c r="D99" s="787">
        <f>+D100+D101</f>
        <v>59162718545</v>
      </c>
      <c r="E99" s="787">
        <f>+E100+E101</f>
        <v>0</v>
      </c>
      <c r="F99" s="787">
        <f t="shared" si="3"/>
        <v>59162718545</v>
      </c>
      <c r="G99" s="788">
        <f>+G100+G101</f>
        <v>59162718545</v>
      </c>
    </row>
    <row r="100" spans="1:232" ht="79.5" customHeight="1" x14ac:dyDescent="0.3">
      <c r="A100" s="766">
        <v>11360111</v>
      </c>
      <c r="B100" s="767">
        <v>11</v>
      </c>
      <c r="C100" s="1001" t="s">
        <v>86</v>
      </c>
      <c r="D100" s="787">
        <v>27586623923</v>
      </c>
      <c r="E100" s="981">
        <v>0</v>
      </c>
      <c r="F100" s="787">
        <f t="shared" si="3"/>
        <v>27586623923</v>
      </c>
      <c r="G100" s="788">
        <v>27586623923</v>
      </c>
    </row>
    <row r="101" spans="1:232" ht="48.75" customHeight="1" x14ac:dyDescent="0.3">
      <c r="A101" s="766">
        <v>11360112</v>
      </c>
      <c r="B101" s="767">
        <v>11</v>
      </c>
      <c r="C101" s="768" t="s">
        <v>87</v>
      </c>
      <c r="D101" s="787">
        <v>31576094622</v>
      </c>
      <c r="E101" s="981">
        <v>0</v>
      </c>
      <c r="F101" s="787">
        <f t="shared" si="3"/>
        <v>31576094622</v>
      </c>
      <c r="G101" s="788">
        <v>31576094622</v>
      </c>
    </row>
    <row r="102" spans="1:232" ht="15.6" x14ac:dyDescent="0.3">
      <c r="A102" s="766">
        <v>113605</v>
      </c>
      <c r="B102" s="767"/>
      <c r="C102" s="768" t="s">
        <v>88</v>
      </c>
      <c r="D102" s="787">
        <f>+D103+D104</f>
        <v>3688341671</v>
      </c>
      <c r="E102" s="787">
        <f>+E103+E104</f>
        <v>0</v>
      </c>
      <c r="F102" s="787">
        <f>+D102-E102</f>
        <v>3688341671</v>
      </c>
      <c r="G102" s="788">
        <f>+G103+G104</f>
        <v>3688341671</v>
      </c>
    </row>
    <row r="103" spans="1:232" ht="39.75" customHeight="1" x14ac:dyDescent="0.3">
      <c r="A103" s="766">
        <v>1136057</v>
      </c>
      <c r="B103" s="767">
        <v>20</v>
      </c>
      <c r="C103" s="768" t="s">
        <v>89</v>
      </c>
      <c r="D103" s="787">
        <v>3545551352</v>
      </c>
      <c r="E103" s="981">
        <v>0</v>
      </c>
      <c r="F103" s="787">
        <f>+D103-E103</f>
        <v>3545551352</v>
      </c>
      <c r="G103" s="788">
        <v>3545551352</v>
      </c>
    </row>
    <row r="104" spans="1:232" ht="41.25" customHeight="1" x14ac:dyDescent="0.3">
      <c r="A104" s="766">
        <v>1136057</v>
      </c>
      <c r="B104" s="767">
        <v>21</v>
      </c>
      <c r="C104" s="768" t="s">
        <v>89</v>
      </c>
      <c r="D104" s="787">
        <v>142790319</v>
      </c>
      <c r="E104" s="981">
        <v>0</v>
      </c>
      <c r="F104" s="787">
        <f>+D104-E104</f>
        <v>142790319</v>
      </c>
      <c r="G104" s="788">
        <v>142790319</v>
      </c>
    </row>
    <row r="105" spans="1:232" ht="15.6" x14ac:dyDescent="0.3">
      <c r="A105" s="766">
        <v>113607</v>
      </c>
      <c r="B105" s="767"/>
      <c r="C105" s="768" t="s">
        <v>90</v>
      </c>
      <c r="D105" s="787">
        <f>+D106</f>
        <v>281232645.5</v>
      </c>
      <c r="E105" s="787">
        <f>+E106</f>
        <v>0</v>
      </c>
      <c r="F105" s="787">
        <f>+D105-E105</f>
        <v>281232645.5</v>
      </c>
      <c r="G105" s="788">
        <f>+G106</f>
        <v>281232645.5</v>
      </c>
    </row>
    <row r="106" spans="1:232" ht="39.75" customHeight="1" thickBot="1" x14ac:dyDescent="0.35">
      <c r="A106" s="771">
        <v>1136071</v>
      </c>
      <c r="B106" s="772">
        <v>20</v>
      </c>
      <c r="C106" s="773" t="s">
        <v>91</v>
      </c>
      <c r="D106" s="791">
        <v>281232645.5</v>
      </c>
      <c r="E106" s="988">
        <v>0</v>
      </c>
      <c r="F106" s="791">
        <f>+D106-E106</f>
        <v>281232645.5</v>
      </c>
      <c r="G106" s="792">
        <v>281232645.5</v>
      </c>
    </row>
    <row r="107" spans="1:232" ht="49.5" customHeight="1" thickBot="1" x14ac:dyDescent="0.35">
      <c r="A107" s="774"/>
      <c r="B107" s="775"/>
      <c r="C107" s="776"/>
      <c r="D107" s="777"/>
      <c r="E107" s="983"/>
      <c r="F107" s="777"/>
      <c r="G107" s="777"/>
    </row>
    <row r="108" spans="1:232" ht="11.25" customHeight="1" x14ac:dyDescent="0.3">
      <c r="A108" s="2094" t="s">
        <v>1</v>
      </c>
      <c r="B108" s="2095"/>
      <c r="C108" s="2095"/>
      <c r="D108" s="2095"/>
      <c r="E108" s="2095"/>
      <c r="F108" s="2095"/>
      <c r="G108" s="2096"/>
      <c r="H108" s="796"/>
      <c r="I108" s="2089"/>
      <c r="J108" s="2089"/>
      <c r="K108" s="2089"/>
      <c r="L108" s="2089"/>
      <c r="M108" s="2089"/>
      <c r="N108" s="2089"/>
      <c r="O108" s="2089"/>
      <c r="P108" s="2089"/>
      <c r="Q108" s="2089"/>
      <c r="R108" s="2089"/>
      <c r="S108" s="2089"/>
      <c r="T108" s="2089"/>
      <c r="U108" s="2089"/>
      <c r="V108" s="2089"/>
      <c r="W108" s="2089"/>
      <c r="X108" s="2089"/>
      <c r="Y108" s="2090"/>
      <c r="Z108" s="2088"/>
      <c r="AA108" s="2089"/>
      <c r="AB108" s="2089"/>
      <c r="AC108" s="2089"/>
      <c r="AD108" s="2089"/>
      <c r="AE108" s="2089"/>
      <c r="AF108" s="2090"/>
      <c r="AG108" s="2088"/>
      <c r="AH108" s="2089"/>
      <c r="AI108" s="2089"/>
      <c r="AJ108" s="2089"/>
      <c r="AK108" s="2089"/>
      <c r="AL108" s="2089"/>
      <c r="AM108" s="2090"/>
      <c r="AN108" s="2088"/>
      <c r="AO108" s="2089"/>
      <c r="AP108" s="2089"/>
      <c r="AQ108" s="2089"/>
      <c r="AR108" s="2089"/>
      <c r="AS108" s="2089"/>
      <c r="AT108" s="2090"/>
      <c r="AU108" s="2088"/>
      <c r="AV108" s="2089"/>
      <c r="AW108" s="2089"/>
      <c r="AX108" s="2089"/>
      <c r="AY108" s="2089"/>
      <c r="AZ108" s="2089"/>
      <c r="BA108" s="2090"/>
      <c r="BB108" s="2088"/>
      <c r="BC108" s="2089"/>
      <c r="BD108" s="2089"/>
      <c r="BE108" s="2089"/>
      <c r="BF108" s="2089"/>
      <c r="BG108" s="2089"/>
      <c r="BH108" s="2090"/>
      <c r="BI108" s="2088"/>
      <c r="BJ108" s="2089"/>
      <c r="BK108" s="2089"/>
      <c r="BL108" s="2089"/>
      <c r="BM108" s="2089"/>
      <c r="BN108" s="2089"/>
      <c r="BO108" s="2090"/>
      <c r="BP108" s="2088"/>
      <c r="BQ108" s="2089"/>
      <c r="BR108" s="2089"/>
      <c r="BS108" s="2089"/>
      <c r="BT108" s="2089"/>
      <c r="BU108" s="2089"/>
      <c r="BV108" s="2090"/>
      <c r="BW108" s="2088"/>
      <c r="BX108" s="2089"/>
      <c r="BY108" s="2089"/>
      <c r="BZ108" s="2089"/>
      <c r="CA108" s="2089"/>
      <c r="CB108" s="2089"/>
      <c r="CC108" s="2090"/>
      <c r="CD108" s="2088"/>
      <c r="CE108" s="2089"/>
      <c r="CF108" s="2089"/>
      <c r="CG108" s="2089"/>
      <c r="CH108" s="2089"/>
      <c r="CI108" s="2089"/>
      <c r="CJ108" s="2090"/>
      <c r="CK108" s="2088"/>
      <c r="CL108" s="2089"/>
      <c r="CM108" s="2089"/>
      <c r="CN108" s="2089"/>
      <c r="CO108" s="2089"/>
      <c r="CP108" s="2089"/>
      <c r="CQ108" s="2090"/>
      <c r="CR108" s="2088"/>
      <c r="CS108" s="2089"/>
      <c r="CT108" s="2089"/>
      <c r="CU108" s="2089"/>
      <c r="CV108" s="2089"/>
      <c r="CW108" s="2089"/>
      <c r="CX108" s="2090"/>
      <c r="CY108" s="2088"/>
      <c r="CZ108" s="2089"/>
      <c r="DA108" s="2089"/>
      <c r="DB108" s="2089"/>
      <c r="DC108" s="2089"/>
      <c r="DD108" s="2089"/>
      <c r="DE108" s="2090"/>
      <c r="DF108" s="2088"/>
      <c r="DG108" s="2089"/>
      <c r="DH108" s="2089"/>
      <c r="DI108" s="2089"/>
      <c r="DJ108" s="2089"/>
      <c r="DK108" s="2089"/>
      <c r="DL108" s="2090"/>
      <c r="DM108" s="2088"/>
      <c r="DN108" s="2089"/>
      <c r="DO108" s="2089"/>
      <c r="DP108" s="2089"/>
      <c r="DQ108" s="2089"/>
      <c r="DR108" s="2089"/>
      <c r="DS108" s="2090"/>
      <c r="DT108" s="2088"/>
      <c r="DU108" s="2089"/>
      <c r="DV108" s="2089"/>
      <c r="DW108" s="2089"/>
      <c r="DX108" s="2089"/>
      <c r="DY108" s="2089"/>
      <c r="DZ108" s="2090"/>
      <c r="EA108" s="2088"/>
      <c r="EB108" s="2089"/>
      <c r="EC108" s="2089"/>
      <c r="ED108" s="2089"/>
      <c r="EE108" s="2089"/>
      <c r="EF108" s="2089"/>
      <c r="EG108" s="2090"/>
      <c r="EH108" s="2088"/>
      <c r="EI108" s="2089"/>
      <c r="EJ108" s="2089"/>
      <c r="EK108" s="2089"/>
      <c r="EL108" s="2089"/>
      <c r="EM108" s="2089"/>
      <c r="EN108" s="2090"/>
      <c r="EO108" s="2088"/>
      <c r="EP108" s="2089"/>
      <c r="EQ108" s="2089"/>
      <c r="ER108" s="2089"/>
      <c r="ES108" s="2089"/>
      <c r="ET108" s="2089"/>
      <c r="EU108" s="2090"/>
      <c r="EV108" s="2088"/>
      <c r="EW108" s="2089"/>
      <c r="EX108" s="2089"/>
      <c r="EY108" s="2089"/>
      <c r="EZ108" s="2089"/>
      <c r="FA108" s="2089"/>
      <c r="FB108" s="2090"/>
      <c r="FC108" s="2088"/>
      <c r="FD108" s="2089"/>
      <c r="FE108" s="2089"/>
      <c r="FF108" s="2089"/>
      <c r="FG108" s="2089"/>
      <c r="FH108" s="2089"/>
      <c r="FI108" s="2090"/>
      <c r="FJ108" s="2088"/>
      <c r="FK108" s="2089"/>
      <c r="FL108" s="2089"/>
      <c r="FM108" s="2089"/>
      <c r="FN108" s="2089"/>
      <c r="FO108" s="2089"/>
      <c r="FP108" s="2090"/>
      <c r="FQ108" s="2088"/>
      <c r="FR108" s="2089"/>
      <c r="FS108" s="2089"/>
      <c r="FT108" s="2089"/>
      <c r="FU108" s="2089"/>
      <c r="FV108" s="2089"/>
      <c r="FW108" s="2090"/>
      <c r="FX108" s="2088"/>
      <c r="FY108" s="2089"/>
      <c r="FZ108" s="2089"/>
      <c r="GA108" s="2089"/>
      <c r="GB108" s="2089"/>
      <c r="GC108" s="2089"/>
      <c r="GD108" s="2090"/>
      <c r="GE108" s="2088"/>
      <c r="GF108" s="2089"/>
      <c r="GG108" s="2089"/>
      <c r="GH108" s="2089"/>
      <c r="GI108" s="2089"/>
      <c r="GJ108" s="2089"/>
      <c r="GK108" s="2090"/>
      <c r="GL108" s="2088"/>
      <c r="GM108" s="2089"/>
      <c r="GN108" s="2089"/>
      <c r="GO108" s="2089"/>
      <c r="GP108" s="2089"/>
      <c r="GQ108" s="2089"/>
      <c r="GR108" s="2090"/>
      <c r="GS108" s="2088"/>
      <c r="GT108" s="2089"/>
      <c r="GU108" s="2089"/>
      <c r="GV108" s="2089"/>
      <c r="GW108" s="2089"/>
      <c r="GX108" s="2089"/>
      <c r="GY108" s="2090"/>
      <c r="GZ108" s="2088"/>
      <c r="HA108" s="2089"/>
      <c r="HB108" s="2089"/>
      <c r="HC108" s="2089"/>
      <c r="HD108" s="2089"/>
      <c r="HE108" s="2089"/>
      <c r="HF108" s="2090"/>
      <c r="HG108" s="2088"/>
      <c r="HH108" s="2089"/>
      <c r="HI108" s="2089"/>
      <c r="HJ108" s="2089"/>
      <c r="HK108" s="2089"/>
      <c r="HL108" s="2089"/>
      <c r="HM108" s="2090"/>
      <c r="HN108" s="2088"/>
      <c r="HO108" s="2089"/>
      <c r="HP108" s="2089"/>
      <c r="HQ108" s="2089"/>
      <c r="HR108" s="2089"/>
      <c r="HS108" s="2089"/>
      <c r="HT108" s="2090"/>
      <c r="HU108" s="2088"/>
      <c r="HV108" s="2089"/>
      <c r="HW108" s="2089"/>
      <c r="HX108" s="2089"/>
    </row>
    <row r="109" spans="1:232" ht="12" customHeight="1" x14ac:dyDescent="0.3">
      <c r="A109" s="2088" t="s">
        <v>2</v>
      </c>
      <c r="B109" s="2089"/>
      <c r="C109" s="2089"/>
      <c r="D109" s="2089"/>
      <c r="E109" s="2089"/>
      <c r="F109" s="2089"/>
      <c r="G109" s="2090"/>
      <c r="H109" s="796"/>
      <c r="I109" s="2089"/>
      <c r="J109" s="2089"/>
      <c r="K109" s="2089"/>
      <c r="L109" s="2089"/>
      <c r="M109" s="2089"/>
      <c r="N109" s="2089"/>
      <c r="O109" s="2089"/>
      <c r="P109" s="2089"/>
      <c r="Q109" s="2089"/>
      <c r="R109" s="2089"/>
      <c r="S109" s="2089"/>
      <c r="T109" s="2089"/>
      <c r="U109" s="2089"/>
      <c r="V109" s="2089"/>
      <c r="W109" s="2089"/>
      <c r="X109" s="2089"/>
      <c r="Y109" s="2090"/>
      <c r="Z109" s="2088"/>
      <c r="AA109" s="2089"/>
      <c r="AB109" s="2089"/>
      <c r="AC109" s="2089"/>
      <c r="AD109" s="2089"/>
      <c r="AE109" s="2089"/>
      <c r="AF109" s="2090"/>
      <c r="AG109" s="2088"/>
      <c r="AH109" s="2089"/>
      <c r="AI109" s="2089"/>
      <c r="AJ109" s="2089"/>
      <c r="AK109" s="2089"/>
      <c r="AL109" s="2089"/>
      <c r="AM109" s="2090"/>
      <c r="AN109" s="2088"/>
      <c r="AO109" s="2089"/>
      <c r="AP109" s="2089"/>
      <c r="AQ109" s="2089"/>
      <c r="AR109" s="2089"/>
      <c r="AS109" s="2089"/>
      <c r="AT109" s="2090"/>
      <c r="AU109" s="2088"/>
      <c r="AV109" s="2089"/>
      <c r="AW109" s="2089"/>
      <c r="AX109" s="2089"/>
      <c r="AY109" s="2089"/>
      <c r="AZ109" s="2089"/>
      <c r="BA109" s="2090"/>
      <c r="BB109" s="2088"/>
      <c r="BC109" s="2089"/>
      <c r="BD109" s="2089"/>
      <c r="BE109" s="2089"/>
      <c r="BF109" s="2089"/>
      <c r="BG109" s="2089"/>
      <c r="BH109" s="2090"/>
      <c r="BI109" s="2088"/>
      <c r="BJ109" s="2089"/>
      <c r="BK109" s="2089"/>
      <c r="BL109" s="2089"/>
      <c r="BM109" s="2089"/>
      <c r="BN109" s="2089"/>
      <c r="BO109" s="2090"/>
      <c r="BP109" s="2088"/>
      <c r="BQ109" s="2089"/>
      <c r="BR109" s="2089"/>
      <c r="BS109" s="2089"/>
      <c r="BT109" s="2089"/>
      <c r="BU109" s="2089"/>
      <c r="BV109" s="2090"/>
      <c r="BW109" s="2088"/>
      <c r="BX109" s="2089"/>
      <c r="BY109" s="2089"/>
      <c r="BZ109" s="2089"/>
      <c r="CA109" s="2089"/>
      <c r="CB109" s="2089"/>
      <c r="CC109" s="2090"/>
      <c r="CD109" s="2088"/>
      <c r="CE109" s="2089"/>
      <c r="CF109" s="2089"/>
      <c r="CG109" s="2089"/>
      <c r="CH109" s="2089"/>
      <c r="CI109" s="2089"/>
      <c r="CJ109" s="2090"/>
      <c r="CK109" s="2088"/>
      <c r="CL109" s="2089"/>
      <c r="CM109" s="2089"/>
      <c r="CN109" s="2089"/>
      <c r="CO109" s="2089"/>
      <c r="CP109" s="2089"/>
      <c r="CQ109" s="2090"/>
      <c r="CR109" s="2088"/>
      <c r="CS109" s="2089"/>
      <c r="CT109" s="2089"/>
      <c r="CU109" s="2089"/>
      <c r="CV109" s="2089"/>
      <c r="CW109" s="2089"/>
      <c r="CX109" s="2090"/>
      <c r="CY109" s="2088"/>
      <c r="CZ109" s="2089"/>
      <c r="DA109" s="2089"/>
      <c r="DB109" s="2089"/>
      <c r="DC109" s="2089"/>
      <c r="DD109" s="2089"/>
      <c r="DE109" s="2090"/>
      <c r="DF109" s="2088"/>
      <c r="DG109" s="2089"/>
      <c r="DH109" s="2089"/>
      <c r="DI109" s="2089"/>
      <c r="DJ109" s="2089"/>
      <c r="DK109" s="2089"/>
      <c r="DL109" s="2090"/>
      <c r="DM109" s="2088"/>
      <c r="DN109" s="2089"/>
      <c r="DO109" s="2089"/>
      <c r="DP109" s="2089"/>
      <c r="DQ109" s="2089"/>
      <c r="DR109" s="2089"/>
      <c r="DS109" s="2090"/>
      <c r="DT109" s="2088"/>
      <c r="DU109" s="2089"/>
      <c r="DV109" s="2089"/>
      <c r="DW109" s="2089"/>
      <c r="DX109" s="2089"/>
      <c r="DY109" s="2089"/>
      <c r="DZ109" s="2090"/>
      <c r="EA109" s="2088"/>
      <c r="EB109" s="2089"/>
      <c r="EC109" s="2089"/>
      <c r="ED109" s="2089"/>
      <c r="EE109" s="2089"/>
      <c r="EF109" s="2089"/>
      <c r="EG109" s="2090"/>
      <c r="EH109" s="2088"/>
      <c r="EI109" s="2089"/>
      <c r="EJ109" s="2089"/>
      <c r="EK109" s="2089"/>
      <c r="EL109" s="2089"/>
      <c r="EM109" s="2089"/>
      <c r="EN109" s="2090"/>
      <c r="EO109" s="2088"/>
      <c r="EP109" s="2089"/>
      <c r="EQ109" s="2089"/>
      <c r="ER109" s="2089"/>
      <c r="ES109" s="2089"/>
      <c r="ET109" s="2089"/>
      <c r="EU109" s="2090"/>
      <c r="EV109" s="2088"/>
      <c r="EW109" s="2089"/>
      <c r="EX109" s="2089"/>
      <c r="EY109" s="2089"/>
      <c r="EZ109" s="2089"/>
      <c r="FA109" s="2089"/>
      <c r="FB109" s="2090"/>
      <c r="FC109" s="2088"/>
      <c r="FD109" s="2089"/>
      <c r="FE109" s="2089"/>
      <c r="FF109" s="2089"/>
      <c r="FG109" s="2089"/>
      <c r="FH109" s="2089"/>
      <c r="FI109" s="2090"/>
      <c r="FJ109" s="2088"/>
      <c r="FK109" s="2089"/>
      <c r="FL109" s="2089"/>
      <c r="FM109" s="2089"/>
      <c r="FN109" s="2089"/>
      <c r="FO109" s="2089"/>
      <c r="FP109" s="2090"/>
      <c r="FQ109" s="2088"/>
      <c r="FR109" s="2089"/>
      <c r="FS109" s="2089"/>
      <c r="FT109" s="2089"/>
      <c r="FU109" s="2089"/>
      <c r="FV109" s="2089"/>
      <c r="FW109" s="2090"/>
      <c r="FX109" s="2088"/>
      <c r="FY109" s="2089"/>
      <c r="FZ109" s="2089"/>
      <c r="GA109" s="2089"/>
      <c r="GB109" s="2089"/>
      <c r="GC109" s="2089"/>
      <c r="GD109" s="2090"/>
      <c r="GE109" s="2088"/>
      <c r="GF109" s="2089"/>
      <c r="GG109" s="2089"/>
      <c r="GH109" s="2089"/>
      <c r="GI109" s="2089"/>
      <c r="GJ109" s="2089"/>
      <c r="GK109" s="2090"/>
      <c r="GL109" s="2088"/>
      <c r="GM109" s="2089"/>
      <c r="GN109" s="2089"/>
      <c r="GO109" s="2089"/>
      <c r="GP109" s="2089"/>
      <c r="GQ109" s="2089"/>
      <c r="GR109" s="2090"/>
      <c r="GS109" s="2088"/>
      <c r="GT109" s="2089"/>
      <c r="GU109" s="2089"/>
      <c r="GV109" s="2089"/>
      <c r="GW109" s="2089"/>
      <c r="GX109" s="2089"/>
      <c r="GY109" s="2090"/>
      <c r="GZ109" s="2088"/>
      <c r="HA109" s="2089"/>
      <c r="HB109" s="2089"/>
      <c r="HC109" s="2089"/>
      <c r="HD109" s="2089"/>
      <c r="HE109" s="2089"/>
      <c r="HF109" s="2090"/>
      <c r="HG109" s="2088"/>
      <c r="HH109" s="2089"/>
      <c r="HI109" s="2089"/>
      <c r="HJ109" s="2089"/>
      <c r="HK109" s="2089"/>
      <c r="HL109" s="2089"/>
      <c r="HM109" s="2090"/>
      <c r="HN109" s="2088"/>
      <c r="HO109" s="2089"/>
      <c r="HP109" s="2089"/>
      <c r="HQ109" s="2089"/>
      <c r="HR109" s="2089"/>
      <c r="HS109" s="2089"/>
      <c r="HT109" s="2090"/>
      <c r="HU109" s="2088"/>
      <c r="HV109" s="2089"/>
      <c r="HW109" s="2089"/>
      <c r="HX109" s="2089"/>
    </row>
    <row r="110" spans="1:232" ht="14.25" customHeight="1" x14ac:dyDescent="0.3">
      <c r="A110" s="747" t="s">
        <v>0</v>
      </c>
      <c r="G110" s="746"/>
    </row>
    <row r="111" spans="1:232" ht="18" customHeight="1" thickBot="1" x14ac:dyDescent="0.35">
      <c r="A111" s="749" t="s">
        <v>3</v>
      </c>
      <c r="B111" s="750"/>
      <c r="C111" s="750" t="s">
        <v>4</v>
      </c>
      <c r="D111" s="751"/>
      <c r="E111" s="990" t="s">
        <v>5</v>
      </c>
      <c r="F111" s="751" t="str">
        <f>F87</f>
        <v>AGOSTO</v>
      </c>
      <c r="G111" s="752" t="str">
        <f>G87</f>
        <v>VIGENCIA FISCAL: 2017</v>
      </c>
    </row>
    <row r="112" spans="1:232" ht="63" customHeight="1" x14ac:dyDescent="0.3">
      <c r="A112" s="1220" t="s">
        <v>7</v>
      </c>
      <c r="B112" s="1221"/>
      <c r="C112" s="1221" t="s">
        <v>8</v>
      </c>
      <c r="D112" s="1222" t="s">
        <v>9</v>
      </c>
      <c r="E112" s="1223" t="s">
        <v>10</v>
      </c>
      <c r="F112" s="1222" t="s">
        <v>11</v>
      </c>
      <c r="G112" s="1224" t="s">
        <v>12</v>
      </c>
    </row>
    <row r="113" spans="1:7" ht="39.75" customHeight="1" x14ac:dyDescent="0.3">
      <c r="A113" s="933">
        <v>223</v>
      </c>
      <c r="B113" s="765"/>
      <c r="C113" s="765" t="s">
        <v>92</v>
      </c>
      <c r="D113" s="782">
        <f>+D114</f>
        <v>0.12</v>
      </c>
      <c r="E113" s="782">
        <f>+E114</f>
        <v>0</v>
      </c>
      <c r="F113" s="782">
        <f t="shared" ref="F113:F119" si="4">+D113-E113</f>
        <v>0.12</v>
      </c>
      <c r="G113" s="783">
        <f>+G114</f>
        <v>0.12</v>
      </c>
    </row>
    <row r="114" spans="1:7" ht="39.75" customHeight="1" x14ac:dyDescent="0.3">
      <c r="A114" s="930">
        <v>223600</v>
      </c>
      <c r="B114" s="768"/>
      <c r="C114" s="768" t="s">
        <v>78</v>
      </c>
      <c r="D114" s="787">
        <f>+D115</f>
        <v>0.12</v>
      </c>
      <c r="E114" s="787">
        <f>+E115</f>
        <v>0</v>
      </c>
      <c r="F114" s="787">
        <f t="shared" si="4"/>
        <v>0.12</v>
      </c>
      <c r="G114" s="788">
        <f>+G115</f>
        <v>0.12</v>
      </c>
    </row>
    <row r="115" spans="1:7" ht="66.75" customHeight="1" x14ac:dyDescent="0.3">
      <c r="A115" s="930">
        <v>2236001</v>
      </c>
      <c r="B115" s="768">
        <v>20</v>
      </c>
      <c r="C115" s="768" t="s">
        <v>93</v>
      </c>
      <c r="D115" s="787">
        <v>0.12</v>
      </c>
      <c r="E115" s="787">
        <v>0</v>
      </c>
      <c r="F115" s="787">
        <f t="shared" si="4"/>
        <v>0.12</v>
      </c>
      <c r="G115" s="788">
        <v>0.12</v>
      </c>
    </row>
    <row r="116" spans="1:7" s="743" customFormat="1" ht="54" customHeight="1" x14ac:dyDescent="0.3">
      <c r="A116" s="930">
        <v>520</v>
      </c>
      <c r="B116" s="768"/>
      <c r="C116" s="768" t="s">
        <v>94</v>
      </c>
      <c r="D116" s="927">
        <f>+D117</f>
        <v>2423707360.2799997</v>
      </c>
      <c r="E116" s="927">
        <f>+E117</f>
        <v>0</v>
      </c>
      <c r="F116" s="927">
        <f t="shared" si="4"/>
        <v>2423707360.2799997</v>
      </c>
      <c r="G116" s="987">
        <f>+G117</f>
        <v>2282707360.2799997</v>
      </c>
    </row>
    <row r="117" spans="1:7" s="743" customFormat="1" ht="15.75" customHeight="1" x14ac:dyDescent="0.3">
      <c r="A117" s="930">
        <v>520600</v>
      </c>
      <c r="B117" s="768"/>
      <c r="C117" s="768" t="s">
        <v>78</v>
      </c>
      <c r="D117" s="927">
        <f>+D118+D119</f>
        <v>2423707360.2799997</v>
      </c>
      <c r="E117" s="927">
        <f>+E118+E119</f>
        <v>0</v>
      </c>
      <c r="F117" s="927">
        <f t="shared" si="4"/>
        <v>2423707360.2799997</v>
      </c>
      <c r="G117" s="987">
        <f>+G118+G119</f>
        <v>2282707360.2799997</v>
      </c>
    </row>
    <row r="118" spans="1:7" ht="48" customHeight="1" x14ac:dyDescent="0.3">
      <c r="A118" s="930">
        <v>5206002</v>
      </c>
      <c r="B118" s="768">
        <v>20</v>
      </c>
      <c r="C118" s="768" t="s">
        <v>95</v>
      </c>
      <c r="D118" s="787">
        <v>632395691.27999997</v>
      </c>
      <c r="E118" s="787">
        <v>0</v>
      </c>
      <c r="F118" s="787">
        <f t="shared" si="4"/>
        <v>632395691.27999997</v>
      </c>
      <c r="G118" s="788">
        <v>632395691.27999997</v>
      </c>
    </row>
    <row r="119" spans="1:7" ht="31.2" x14ac:dyDescent="0.3">
      <c r="A119" s="930">
        <v>5206007</v>
      </c>
      <c r="B119" s="768">
        <v>20</v>
      </c>
      <c r="C119" s="768" t="s">
        <v>96</v>
      </c>
      <c r="D119" s="787">
        <v>1791311669</v>
      </c>
      <c r="E119" s="787">
        <v>0</v>
      </c>
      <c r="F119" s="787">
        <f t="shared" si="4"/>
        <v>1791311669</v>
      </c>
      <c r="G119" s="788">
        <v>1650311669</v>
      </c>
    </row>
    <row r="120" spans="1:7" s="743" customFormat="1" ht="54" customHeight="1" x14ac:dyDescent="0.3">
      <c r="A120" s="930">
        <v>530</v>
      </c>
      <c r="B120" s="768"/>
      <c r="C120" s="768" t="s">
        <v>97</v>
      </c>
      <c r="D120" s="927">
        <f>+D121</f>
        <v>31221753033</v>
      </c>
      <c r="E120" s="929">
        <f>+E121</f>
        <v>0</v>
      </c>
      <c r="F120" s="927">
        <f>+D120-E120</f>
        <v>31221753033</v>
      </c>
      <c r="G120" s="987">
        <f>+G121</f>
        <v>31221753033</v>
      </c>
    </row>
    <row r="121" spans="1:7" s="743" customFormat="1" ht="15.75" customHeight="1" x14ac:dyDescent="0.3">
      <c r="A121" s="930">
        <v>530600</v>
      </c>
      <c r="B121" s="768"/>
      <c r="C121" s="768" t="s">
        <v>78</v>
      </c>
      <c r="D121" s="927">
        <f>+D122+D123</f>
        <v>31221753033</v>
      </c>
      <c r="E121" s="929">
        <f>+E122</f>
        <v>0</v>
      </c>
      <c r="F121" s="927">
        <f>+D121-E121</f>
        <v>31221753033</v>
      </c>
      <c r="G121" s="987">
        <f>+G122+G123</f>
        <v>31221753033</v>
      </c>
    </row>
    <row r="122" spans="1:7" s="743" customFormat="1" ht="45.75" customHeight="1" x14ac:dyDescent="0.3">
      <c r="A122" s="930">
        <v>5306003</v>
      </c>
      <c r="B122" s="768">
        <v>11</v>
      </c>
      <c r="C122" s="768" t="s">
        <v>98</v>
      </c>
      <c r="D122" s="927">
        <v>31181000000</v>
      </c>
      <c r="E122" s="986">
        <v>0</v>
      </c>
      <c r="F122" s="927">
        <f>+D122-E122</f>
        <v>31181000000</v>
      </c>
      <c r="G122" s="987">
        <v>31181000000</v>
      </c>
    </row>
    <row r="123" spans="1:7" s="743" customFormat="1" ht="46.5" customHeight="1" thickBot="1" x14ac:dyDescent="0.35">
      <c r="A123" s="925">
        <v>5306003</v>
      </c>
      <c r="B123" s="784">
        <v>20</v>
      </c>
      <c r="C123" s="784" t="s">
        <v>98</v>
      </c>
      <c r="D123" s="922">
        <v>40753033</v>
      </c>
      <c r="E123" s="1002">
        <v>0</v>
      </c>
      <c r="F123" s="922">
        <f>+D123-E123</f>
        <v>40753033</v>
      </c>
      <c r="G123" s="1003">
        <v>40753033</v>
      </c>
    </row>
    <row r="124" spans="1:7" ht="16.2" thickBot="1" x14ac:dyDescent="0.35">
      <c r="A124" s="2153" t="s">
        <v>99</v>
      </c>
      <c r="B124" s="2154"/>
      <c r="C124" s="2154"/>
      <c r="D124" s="1005">
        <f>+D9+D90</f>
        <v>579396716849.48999</v>
      </c>
      <c r="E124" s="1007">
        <f>+E24+E92</f>
        <v>0</v>
      </c>
      <c r="F124" s="1006">
        <f>+F9+F90</f>
        <v>579396716849.48999</v>
      </c>
      <c r="G124" s="1004">
        <f>+G9+G90</f>
        <v>309309866023.49005</v>
      </c>
    </row>
    <row r="125" spans="1:7" x14ac:dyDescent="0.3">
      <c r="A125" s="153"/>
      <c r="B125" s="113"/>
      <c r="C125" s="113"/>
      <c r="D125" s="115"/>
      <c r="E125" s="205"/>
      <c r="F125" s="115"/>
      <c r="G125" s="116"/>
    </row>
    <row r="126" spans="1:7" x14ac:dyDescent="0.3">
      <c r="A126" s="2"/>
      <c r="B126" s="1"/>
      <c r="C126" s="1"/>
      <c r="D126" s="3"/>
      <c r="E126" s="4"/>
      <c r="F126" s="3"/>
      <c r="G126" s="237"/>
    </row>
    <row r="127" spans="1:7" x14ac:dyDescent="0.3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3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3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3">
      <c r="A130" s="95"/>
      <c r="B130" s="92"/>
      <c r="C130" s="92"/>
      <c r="D130" s="92"/>
      <c r="E130" s="96"/>
      <c r="F130" s="96"/>
      <c r="G130" s="97"/>
    </row>
    <row r="131" spans="1:7" x14ac:dyDescent="0.3">
      <c r="A131" s="91"/>
      <c r="B131" s="92"/>
      <c r="C131" s="92"/>
      <c r="D131" s="99"/>
      <c r="E131" s="100"/>
      <c r="F131" s="99"/>
      <c r="G131" s="94"/>
    </row>
    <row r="132" spans="1:7" x14ac:dyDescent="0.3">
      <c r="A132" s="95"/>
      <c r="B132" s="92"/>
      <c r="C132" s="92"/>
      <c r="D132" s="99"/>
      <c r="E132" s="100"/>
      <c r="F132" s="99"/>
      <c r="G132" s="94"/>
    </row>
    <row r="133" spans="1:7" x14ac:dyDescent="0.3">
      <c r="A133" s="95" t="s">
        <v>106</v>
      </c>
      <c r="B133" s="92"/>
      <c r="C133" s="92"/>
      <c r="D133" s="3" t="s">
        <v>107</v>
      </c>
      <c r="E133" s="4"/>
      <c r="F133" s="92" t="s">
        <v>101</v>
      </c>
      <c r="G133" s="101"/>
    </row>
    <row r="134" spans="1:7" x14ac:dyDescent="0.3">
      <c r="A134" s="95" t="s">
        <v>108</v>
      </c>
      <c r="B134" s="92"/>
      <c r="C134" s="92"/>
      <c r="D134" s="102" t="s">
        <v>109</v>
      </c>
      <c r="E134" s="4"/>
      <c r="F134" s="96" t="s">
        <v>110</v>
      </c>
      <c r="G134" s="94"/>
    </row>
    <row r="135" spans="1:7" x14ac:dyDescent="0.3">
      <c r="A135" s="95" t="s">
        <v>111</v>
      </c>
      <c r="B135" s="92"/>
      <c r="C135" s="92"/>
      <c r="D135" s="102" t="s">
        <v>112</v>
      </c>
      <c r="E135" s="4"/>
      <c r="F135" s="99" t="s">
        <v>113</v>
      </c>
      <c r="G135" s="94"/>
    </row>
    <row r="136" spans="1:7" ht="15" thickBot="1" x14ac:dyDescent="0.35">
      <c r="A136" s="103"/>
      <c r="B136" s="62"/>
      <c r="C136" s="62"/>
      <c r="D136" s="62"/>
      <c r="E136" s="63"/>
      <c r="F136" s="63"/>
      <c r="G136" s="65"/>
    </row>
  </sheetData>
  <mergeCells count="109">
    <mergeCell ref="I83:K83"/>
    <mergeCell ref="L83:R83"/>
    <mergeCell ref="S83:Y83"/>
    <mergeCell ref="Z83:AF83"/>
    <mergeCell ref="AG83:AM83"/>
    <mergeCell ref="AN83:AT83"/>
    <mergeCell ref="A1:G1"/>
    <mergeCell ref="A2:G2"/>
    <mergeCell ref="A45:G45"/>
    <mergeCell ref="A46:G46"/>
    <mergeCell ref="A47:G47"/>
    <mergeCell ref="A83:G83"/>
    <mergeCell ref="CY83:DE83"/>
    <mergeCell ref="DF83:DL83"/>
    <mergeCell ref="DM83:DS83"/>
    <mergeCell ref="DT83:DZ83"/>
    <mergeCell ref="AU83:BA83"/>
    <mergeCell ref="BB83:BH83"/>
    <mergeCell ref="BI83:BO83"/>
    <mergeCell ref="BP83:BV83"/>
    <mergeCell ref="BW83:CC83"/>
    <mergeCell ref="CD83:CJ83"/>
    <mergeCell ref="HG83:HM83"/>
    <mergeCell ref="HN83:HT83"/>
    <mergeCell ref="HU83:HX83"/>
    <mergeCell ref="A84:G84"/>
    <mergeCell ref="A108:G108"/>
    <mergeCell ref="I108:K108"/>
    <mergeCell ref="L108:R108"/>
    <mergeCell ref="S108:Y108"/>
    <mergeCell ref="Z108:AF108"/>
    <mergeCell ref="AG108:AM108"/>
    <mergeCell ref="FQ83:FW83"/>
    <mergeCell ref="FX83:GD83"/>
    <mergeCell ref="GE83:GK83"/>
    <mergeCell ref="GL83:GR83"/>
    <mergeCell ref="GS83:GY83"/>
    <mergeCell ref="GZ83:HF83"/>
    <mergeCell ref="EA83:EG83"/>
    <mergeCell ref="EH83:EN83"/>
    <mergeCell ref="EO83:EU83"/>
    <mergeCell ref="EV83:FB83"/>
    <mergeCell ref="FC83:FI83"/>
    <mergeCell ref="FJ83:FP83"/>
    <mergeCell ref="CK83:CQ83"/>
    <mergeCell ref="CR83:CX83"/>
    <mergeCell ref="A109:G109"/>
    <mergeCell ref="I109:K109"/>
    <mergeCell ref="L109:R109"/>
    <mergeCell ref="S109:Y109"/>
    <mergeCell ref="Z109:AF109"/>
    <mergeCell ref="AG109:AM109"/>
    <mergeCell ref="FJ108:FP108"/>
    <mergeCell ref="FQ108:FW108"/>
    <mergeCell ref="FX108:GD108"/>
    <mergeCell ref="DT108:DZ108"/>
    <mergeCell ref="EA108:EG108"/>
    <mergeCell ref="EH108:EN108"/>
    <mergeCell ref="EO108:EU108"/>
    <mergeCell ref="EV108:FB108"/>
    <mergeCell ref="FC108:FI108"/>
    <mergeCell ref="CD108:CJ108"/>
    <mergeCell ref="CK108:CQ108"/>
    <mergeCell ref="CR108:CX108"/>
    <mergeCell ref="CY108:DE108"/>
    <mergeCell ref="DF108:DL108"/>
    <mergeCell ref="DM108:DS108"/>
    <mergeCell ref="AN108:AT108"/>
    <mergeCell ref="AU108:BA108"/>
    <mergeCell ref="BB108:BH108"/>
    <mergeCell ref="BW109:CC109"/>
    <mergeCell ref="GZ108:HF108"/>
    <mergeCell ref="HG108:HM108"/>
    <mergeCell ref="HN108:HT108"/>
    <mergeCell ref="HU108:HX108"/>
    <mergeCell ref="GE108:GK108"/>
    <mergeCell ref="GL108:GR108"/>
    <mergeCell ref="GS108:GY108"/>
    <mergeCell ref="BI108:BO108"/>
    <mergeCell ref="BP108:BV108"/>
    <mergeCell ref="BW108:CC108"/>
    <mergeCell ref="GZ109:HF109"/>
    <mergeCell ref="HG109:HM109"/>
    <mergeCell ref="HN109:HT109"/>
    <mergeCell ref="HU109:HX109"/>
    <mergeCell ref="A124:C124"/>
    <mergeCell ref="FJ109:FP109"/>
    <mergeCell ref="FQ109:FW109"/>
    <mergeCell ref="FX109:GD109"/>
    <mergeCell ref="GE109:GK109"/>
    <mergeCell ref="GL109:GR109"/>
    <mergeCell ref="GS109:GY109"/>
    <mergeCell ref="DT109:DZ109"/>
    <mergeCell ref="EA109:EG109"/>
    <mergeCell ref="EH109:EN109"/>
    <mergeCell ref="EO109:EU109"/>
    <mergeCell ref="EV109:FB109"/>
    <mergeCell ref="FC109:FI109"/>
    <mergeCell ref="CD109:CJ109"/>
    <mergeCell ref="CK109:CQ109"/>
    <mergeCell ref="CR109:CX109"/>
    <mergeCell ref="CY109:DE109"/>
    <mergeCell ref="DF109:DL109"/>
    <mergeCell ref="DM109:DS109"/>
    <mergeCell ref="AN109:AT109"/>
    <mergeCell ref="AU109:BA109"/>
    <mergeCell ref="BB109:BH109"/>
    <mergeCell ref="BI109:BO109"/>
    <mergeCell ref="BP109:BV10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55" orientation="landscape" horizontalDpi="4294967294" r:id="rId1"/>
  <rowBreaks count="3" manualBreakCount="3">
    <brk id="43" max="6" man="1"/>
    <brk id="81" max="6" man="1"/>
    <brk id="107" max="6" man="1"/>
  </rowBreaks>
  <colBreaks count="1" manualBreakCount="1">
    <brk id="7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37"/>
  <sheetViews>
    <sheetView zoomScaleNormal="100" workbookViewId="0">
      <selection activeCell="B15" sqref="B15"/>
    </sheetView>
  </sheetViews>
  <sheetFormatPr baseColWidth="10" defaultRowHeight="14.4" x14ac:dyDescent="0.3"/>
  <cols>
    <col min="1" max="1" width="20.33203125" style="1008" customWidth="1"/>
    <col min="2" max="2" width="7.33203125" style="1008" customWidth="1"/>
    <col min="3" max="3" width="51.44140625" style="1008" customWidth="1"/>
    <col min="4" max="4" width="23.44140625" style="1010" customWidth="1"/>
    <col min="5" max="5" width="19.44140625" style="1156" customWidth="1"/>
    <col min="6" max="6" width="20" style="1010" customWidth="1"/>
    <col min="7" max="7" width="25.109375" style="1010" customWidth="1"/>
    <col min="8" max="8" width="4.44140625" style="1008" customWidth="1"/>
    <col min="9" max="256" width="11.44140625" style="1008"/>
    <col min="257" max="257" width="20.33203125" style="1008" customWidth="1"/>
    <col min="258" max="258" width="7.33203125" style="1008" customWidth="1"/>
    <col min="259" max="259" width="51.44140625" style="1008" customWidth="1"/>
    <col min="260" max="260" width="23.44140625" style="1008" customWidth="1"/>
    <col min="261" max="261" width="19.44140625" style="1008" customWidth="1"/>
    <col min="262" max="262" width="20" style="1008" customWidth="1"/>
    <col min="263" max="263" width="25.109375" style="1008" customWidth="1"/>
    <col min="264" max="264" width="4.44140625" style="1008" customWidth="1"/>
    <col min="265" max="512" width="11.44140625" style="1008"/>
    <col min="513" max="513" width="20.33203125" style="1008" customWidth="1"/>
    <col min="514" max="514" width="7.33203125" style="1008" customWidth="1"/>
    <col min="515" max="515" width="51.44140625" style="1008" customWidth="1"/>
    <col min="516" max="516" width="23.44140625" style="1008" customWidth="1"/>
    <col min="517" max="517" width="19.44140625" style="1008" customWidth="1"/>
    <col min="518" max="518" width="20" style="1008" customWidth="1"/>
    <col min="519" max="519" width="25.109375" style="1008" customWidth="1"/>
    <col min="520" max="520" width="4.44140625" style="1008" customWidth="1"/>
    <col min="521" max="768" width="11.44140625" style="1008"/>
    <col min="769" max="769" width="20.33203125" style="1008" customWidth="1"/>
    <col min="770" max="770" width="7.33203125" style="1008" customWidth="1"/>
    <col min="771" max="771" width="51.44140625" style="1008" customWidth="1"/>
    <col min="772" max="772" width="23.44140625" style="1008" customWidth="1"/>
    <col min="773" max="773" width="19.44140625" style="1008" customWidth="1"/>
    <col min="774" max="774" width="20" style="1008" customWidth="1"/>
    <col min="775" max="775" width="25.109375" style="1008" customWidth="1"/>
    <col min="776" max="776" width="4.44140625" style="1008" customWidth="1"/>
    <col min="777" max="1024" width="11.44140625" style="1008"/>
    <col min="1025" max="1025" width="20.33203125" style="1008" customWidth="1"/>
    <col min="1026" max="1026" width="7.33203125" style="1008" customWidth="1"/>
    <col min="1027" max="1027" width="51.44140625" style="1008" customWidth="1"/>
    <col min="1028" max="1028" width="23.44140625" style="1008" customWidth="1"/>
    <col min="1029" max="1029" width="19.44140625" style="1008" customWidth="1"/>
    <col min="1030" max="1030" width="20" style="1008" customWidth="1"/>
    <col min="1031" max="1031" width="25.109375" style="1008" customWidth="1"/>
    <col min="1032" max="1032" width="4.44140625" style="1008" customWidth="1"/>
    <col min="1033" max="1280" width="11.44140625" style="1008"/>
    <col min="1281" max="1281" width="20.33203125" style="1008" customWidth="1"/>
    <col min="1282" max="1282" width="7.33203125" style="1008" customWidth="1"/>
    <col min="1283" max="1283" width="51.44140625" style="1008" customWidth="1"/>
    <col min="1284" max="1284" width="23.44140625" style="1008" customWidth="1"/>
    <col min="1285" max="1285" width="19.44140625" style="1008" customWidth="1"/>
    <col min="1286" max="1286" width="20" style="1008" customWidth="1"/>
    <col min="1287" max="1287" width="25.109375" style="1008" customWidth="1"/>
    <col min="1288" max="1288" width="4.44140625" style="1008" customWidth="1"/>
    <col min="1289" max="1536" width="11.44140625" style="1008"/>
    <col min="1537" max="1537" width="20.33203125" style="1008" customWidth="1"/>
    <col min="1538" max="1538" width="7.33203125" style="1008" customWidth="1"/>
    <col min="1539" max="1539" width="51.44140625" style="1008" customWidth="1"/>
    <col min="1540" max="1540" width="23.44140625" style="1008" customWidth="1"/>
    <col min="1541" max="1541" width="19.44140625" style="1008" customWidth="1"/>
    <col min="1542" max="1542" width="20" style="1008" customWidth="1"/>
    <col min="1543" max="1543" width="25.109375" style="1008" customWidth="1"/>
    <col min="1544" max="1544" width="4.44140625" style="1008" customWidth="1"/>
    <col min="1545" max="1792" width="11.44140625" style="1008"/>
    <col min="1793" max="1793" width="20.33203125" style="1008" customWidth="1"/>
    <col min="1794" max="1794" width="7.33203125" style="1008" customWidth="1"/>
    <col min="1795" max="1795" width="51.44140625" style="1008" customWidth="1"/>
    <col min="1796" max="1796" width="23.44140625" style="1008" customWidth="1"/>
    <col min="1797" max="1797" width="19.44140625" style="1008" customWidth="1"/>
    <col min="1798" max="1798" width="20" style="1008" customWidth="1"/>
    <col min="1799" max="1799" width="25.109375" style="1008" customWidth="1"/>
    <col min="1800" max="1800" width="4.44140625" style="1008" customWidth="1"/>
    <col min="1801" max="2048" width="11.44140625" style="1008"/>
    <col min="2049" max="2049" width="20.33203125" style="1008" customWidth="1"/>
    <col min="2050" max="2050" width="7.33203125" style="1008" customWidth="1"/>
    <col min="2051" max="2051" width="51.44140625" style="1008" customWidth="1"/>
    <col min="2052" max="2052" width="23.44140625" style="1008" customWidth="1"/>
    <col min="2053" max="2053" width="19.44140625" style="1008" customWidth="1"/>
    <col min="2054" max="2054" width="20" style="1008" customWidth="1"/>
    <col min="2055" max="2055" width="25.109375" style="1008" customWidth="1"/>
    <col min="2056" max="2056" width="4.44140625" style="1008" customWidth="1"/>
    <col min="2057" max="2304" width="11.44140625" style="1008"/>
    <col min="2305" max="2305" width="20.33203125" style="1008" customWidth="1"/>
    <col min="2306" max="2306" width="7.33203125" style="1008" customWidth="1"/>
    <col min="2307" max="2307" width="51.44140625" style="1008" customWidth="1"/>
    <col min="2308" max="2308" width="23.44140625" style="1008" customWidth="1"/>
    <col min="2309" max="2309" width="19.44140625" style="1008" customWidth="1"/>
    <col min="2310" max="2310" width="20" style="1008" customWidth="1"/>
    <col min="2311" max="2311" width="25.109375" style="1008" customWidth="1"/>
    <col min="2312" max="2312" width="4.44140625" style="1008" customWidth="1"/>
    <col min="2313" max="2560" width="11.44140625" style="1008"/>
    <col min="2561" max="2561" width="20.33203125" style="1008" customWidth="1"/>
    <col min="2562" max="2562" width="7.33203125" style="1008" customWidth="1"/>
    <col min="2563" max="2563" width="51.44140625" style="1008" customWidth="1"/>
    <col min="2564" max="2564" width="23.44140625" style="1008" customWidth="1"/>
    <col min="2565" max="2565" width="19.44140625" style="1008" customWidth="1"/>
    <col min="2566" max="2566" width="20" style="1008" customWidth="1"/>
    <col min="2567" max="2567" width="25.109375" style="1008" customWidth="1"/>
    <col min="2568" max="2568" width="4.44140625" style="1008" customWidth="1"/>
    <col min="2569" max="2816" width="11.44140625" style="1008"/>
    <col min="2817" max="2817" width="20.33203125" style="1008" customWidth="1"/>
    <col min="2818" max="2818" width="7.33203125" style="1008" customWidth="1"/>
    <col min="2819" max="2819" width="51.44140625" style="1008" customWidth="1"/>
    <col min="2820" max="2820" width="23.44140625" style="1008" customWidth="1"/>
    <col min="2821" max="2821" width="19.44140625" style="1008" customWidth="1"/>
    <col min="2822" max="2822" width="20" style="1008" customWidth="1"/>
    <col min="2823" max="2823" width="25.109375" style="1008" customWidth="1"/>
    <col min="2824" max="2824" width="4.44140625" style="1008" customWidth="1"/>
    <col min="2825" max="3072" width="11.44140625" style="1008"/>
    <col min="3073" max="3073" width="20.33203125" style="1008" customWidth="1"/>
    <col min="3074" max="3074" width="7.33203125" style="1008" customWidth="1"/>
    <col min="3075" max="3075" width="51.44140625" style="1008" customWidth="1"/>
    <col min="3076" max="3076" width="23.44140625" style="1008" customWidth="1"/>
    <col min="3077" max="3077" width="19.44140625" style="1008" customWidth="1"/>
    <col min="3078" max="3078" width="20" style="1008" customWidth="1"/>
    <col min="3079" max="3079" width="25.109375" style="1008" customWidth="1"/>
    <col min="3080" max="3080" width="4.44140625" style="1008" customWidth="1"/>
    <col min="3081" max="3328" width="11.44140625" style="1008"/>
    <col min="3329" max="3329" width="20.33203125" style="1008" customWidth="1"/>
    <col min="3330" max="3330" width="7.33203125" style="1008" customWidth="1"/>
    <col min="3331" max="3331" width="51.44140625" style="1008" customWidth="1"/>
    <col min="3332" max="3332" width="23.44140625" style="1008" customWidth="1"/>
    <col min="3333" max="3333" width="19.44140625" style="1008" customWidth="1"/>
    <col min="3334" max="3334" width="20" style="1008" customWidth="1"/>
    <col min="3335" max="3335" width="25.109375" style="1008" customWidth="1"/>
    <col min="3336" max="3336" width="4.44140625" style="1008" customWidth="1"/>
    <col min="3337" max="3584" width="11.44140625" style="1008"/>
    <col min="3585" max="3585" width="20.33203125" style="1008" customWidth="1"/>
    <col min="3586" max="3586" width="7.33203125" style="1008" customWidth="1"/>
    <col min="3587" max="3587" width="51.44140625" style="1008" customWidth="1"/>
    <col min="3588" max="3588" width="23.44140625" style="1008" customWidth="1"/>
    <col min="3589" max="3589" width="19.44140625" style="1008" customWidth="1"/>
    <col min="3590" max="3590" width="20" style="1008" customWidth="1"/>
    <col min="3591" max="3591" width="25.109375" style="1008" customWidth="1"/>
    <col min="3592" max="3592" width="4.44140625" style="1008" customWidth="1"/>
    <col min="3593" max="3840" width="11.44140625" style="1008"/>
    <col min="3841" max="3841" width="20.33203125" style="1008" customWidth="1"/>
    <col min="3842" max="3842" width="7.33203125" style="1008" customWidth="1"/>
    <col min="3843" max="3843" width="51.44140625" style="1008" customWidth="1"/>
    <col min="3844" max="3844" width="23.44140625" style="1008" customWidth="1"/>
    <col min="3845" max="3845" width="19.44140625" style="1008" customWidth="1"/>
    <col min="3846" max="3846" width="20" style="1008" customWidth="1"/>
    <col min="3847" max="3847" width="25.109375" style="1008" customWidth="1"/>
    <col min="3848" max="3848" width="4.44140625" style="1008" customWidth="1"/>
    <col min="3849" max="4096" width="11.44140625" style="1008"/>
    <col min="4097" max="4097" width="20.33203125" style="1008" customWidth="1"/>
    <col min="4098" max="4098" width="7.33203125" style="1008" customWidth="1"/>
    <col min="4099" max="4099" width="51.44140625" style="1008" customWidth="1"/>
    <col min="4100" max="4100" width="23.44140625" style="1008" customWidth="1"/>
    <col min="4101" max="4101" width="19.44140625" style="1008" customWidth="1"/>
    <col min="4102" max="4102" width="20" style="1008" customWidth="1"/>
    <col min="4103" max="4103" width="25.109375" style="1008" customWidth="1"/>
    <col min="4104" max="4104" width="4.44140625" style="1008" customWidth="1"/>
    <col min="4105" max="4352" width="11.44140625" style="1008"/>
    <col min="4353" max="4353" width="20.33203125" style="1008" customWidth="1"/>
    <col min="4354" max="4354" width="7.33203125" style="1008" customWidth="1"/>
    <col min="4355" max="4355" width="51.44140625" style="1008" customWidth="1"/>
    <col min="4356" max="4356" width="23.44140625" style="1008" customWidth="1"/>
    <col min="4357" max="4357" width="19.44140625" style="1008" customWidth="1"/>
    <col min="4358" max="4358" width="20" style="1008" customWidth="1"/>
    <col min="4359" max="4359" width="25.109375" style="1008" customWidth="1"/>
    <col min="4360" max="4360" width="4.44140625" style="1008" customWidth="1"/>
    <col min="4361" max="4608" width="11.44140625" style="1008"/>
    <col min="4609" max="4609" width="20.33203125" style="1008" customWidth="1"/>
    <col min="4610" max="4610" width="7.33203125" style="1008" customWidth="1"/>
    <col min="4611" max="4611" width="51.44140625" style="1008" customWidth="1"/>
    <col min="4612" max="4612" width="23.44140625" style="1008" customWidth="1"/>
    <col min="4613" max="4613" width="19.44140625" style="1008" customWidth="1"/>
    <col min="4614" max="4614" width="20" style="1008" customWidth="1"/>
    <col min="4615" max="4615" width="25.109375" style="1008" customWidth="1"/>
    <col min="4616" max="4616" width="4.44140625" style="1008" customWidth="1"/>
    <col min="4617" max="4864" width="11.44140625" style="1008"/>
    <col min="4865" max="4865" width="20.33203125" style="1008" customWidth="1"/>
    <col min="4866" max="4866" width="7.33203125" style="1008" customWidth="1"/>
    <col min="4867" max="4867" width="51.44140625" style="1008" customWidth="1"/>
    <col min="4868" max="4868" width="23.44140625" style="1008" customWidth="1"/>
    <col min="4869" max="4869" width="19.44140625" style="1008" customWidth="1"/>
    <col min="4870" max="4870" width="20" style="1008" customWidth="1"/>
    <col min="4871" max="4871" width="25.109375" style="1008" customWidth="1"/>
    <col min="4872" max="4872" width="4.44140625" style="1008" customWidth="1"/>
    <col min="4873" max="5120" width="11.44140625" style="1008"/>
    <col min="5121" max="5121" width="20.33203125" style="1008" customWidth="1"/>
    <col min="5122" max="5122" width="7.33203125" style="1008" customWidth="1"/>
    <col min="5123" max="5123" width="51.44140625" style="1008" customWidth="1"/>
    <col min="5124" max="5124" width="23.44140625" style="1008" customWidth="1"/>
    <col min="5125" max="5125" width="19.44140625" style="1008" customWidth="1"/>
    <col min="5126" max="5126" width="20" style="1008" customWidth="1"/>
    <col min="5127" max="5127" width="25.109375" style="1008" customWidth="1"/>
    <col min="5128" max="5128" width="4.44140625" style="1008" customWidth="1"/>
    <col min="5129" max="5376" width="11.44140625" style="1008"/>
    <col min="5377" max="5377" width="20.33203125" style="1008" customWidth="1"/>
    <col min="5378" max="5378" width="7.33203125" style="1008" customWidth="1"/>
    <col min="5379" max="5379" width="51.44140625" style="1008" customWidth="1"/>
    <col min="5380" max="5380" width="23.44140625" style="1008" customWidth="1"/>
    <col min="5381" max="5381" width="19.44140625" style="1008" customWidth="1"/>
    <col min="5382" max="5382" width="20" style="1008" customWidth="1"/>
    <col min="5383" max="5383" width="25.109375" style="1008" customWidth="1"/>
    <col min="5384" max="5384" width="4.44140625" style="1008" customWidth="1"/>
    <col min="5385" max="5632" width="11.44140625" style="1008"/>
    <col min="5633" max="5633" width="20.33203125" style="1008" customWidth="1"/>
    <col min="5634" max="5634" width="7.33203125" style="1008" customWidth="1"/>
    <col min="5635" max="5635" width="51.44140625" style="1008" customWidth="1"/>
    <col min="5636" max="5636" width="23.44140625" style="1008" customWidth="1"/>
    <col min="5637" max="5637" width="19.44140625" style="1008" customWidth="1"/>
    <col min="5638" max="5638" width="20" style="1008" customWidth="1"/>
    <col min="5639" max="5639" width="25.109375" style="1008" customWidth="1"/>
    <col min="5640" max="5640" width="4.44140625" style="1008" customWidth="1"/>
    <col min="5641" max="5888" width="11.44140625" style="1008"/>
    <col min="5889" max="5889" width="20.33203125" style="1008" customWidth="1"/>
    <col min="5890" max="5890" width="7.33203125" style="1008" customWidth="1"/>
    <col min="5891" max="5891" width="51.44140625" style="1008" customWidth="1"/>
    <col min="5892" max="5892" width="23.44140625" style="1008" customWidth="1"/>
    <col min="5893" max="5893" width="19.44140625" style="1008" customWidth="1"/>
    <col min="5894" max="5894" width="20" style="1008" customWidth="1"/>
    <col min="5895" max="5895" width="25.109375" style="1008" customWidth="1"/>
    <col min="5896" max="5896" width="4.44140625" style="1008" customWidth="1"/>
    <col min="5897" max="6144" width="11.44140625" style="1008"/>
    <col min="6145" max="6145" width="20.33203125" style="1008" customWidth="1"/>
    <col min="6146" max="6146" width="7.33203125" style="1008" customWidth="1"/>
    <col min="6147" max="6147" width="51.44140625" style="1008" customWidth="1"/>
    <col min="6148" max="6148" width="23.44140625" style="1008" customWidth="1"/>
    <col min="6149" max="6149" width="19.44140625" style="1008" customWidth="1"/>
    <col min="6150" max="6150" width="20" style="1008" customWidth="1"/>
    <col min="6151" max="6151" width="25.109375" style="1008" customWidth="1"/>
    <col min="6152" max="6152" width="4.44140625" style="1008" customWidth="1"/>
    <col min="6153" max="6400" width="11.44140625" style="1008"/>
    <col min="6401" max="6401" width="20.33203125" style="1008" customWidth="1"/>
    <col min="6402" max="6402" width="7.33203125" style="1008" customWidth="1"/>
    <col min="6403" max="6403" width="51.44140625" style="1008" customWidth="1"/>
    <col min="6404" max="6404" width="23.44140625" style="1008" customWidth="1"/>
    <col min="6405" max="6405" width="19.44140625" style="1008" customWidth="1"/>
    <col min="6406" max="6406" width="20" style="1008" customWidth="1"/>
    <col min="6407" max="6407" width="25.109375" style="1008" customWidth="1"/>
    <col min="6408" max="6408" width="4.44140625" style="1008" customWidth="1"/>
    <col min="6409" max="6656" width="11.44140625" style="1008"/>
    <col min="6657" max="6657" width="20.33203125" style="1008" customWidth="1"/>
    <col min="6658" max="6658" width="7.33203125" style="1008" customWidth="1"/>
    <col min="6659" max="6659" width="51.44140625" style="1008" customWidth="1"/>
    <col min="6660" max="6660" width="23.44140625" style="1008" customWidth="1"/>
    <col min="6661" max="6661" width="19.44140625" style="1008" customWidth="1"/>
    <col min="6662" max="6662" width="20" style="1008" customWidth="1"/>
    <col min="6663" max="6663" width="25.109375" style="1008" customWidth="1"/>
    <col min="6664" max="6664" width="4.44140625" style="1008" customWidth="1"/>
    <col min="6665" max="6912" width="11.44140625" style="1008"/>
    <col min="6913" max="6913" width="20.33203125" style="1008" customWidth="1"/>
    <col min="6914" max="6914" width="7.33203125" style="1008" customWidth="1"/>
    <col min="6915" max="6915" width="51.44140625" style="1008" customWidth="1"/>
    <col min="6916" max="6916" width="23.44140625" style="1008" customWidth="1"/>
    <col min="6917" max="6917" width="19.44140625" style="1008" customWidth="1"/>
    <col min="6918" max="6918" width="20" style="1008" customWidth="1"/>
    <col min="6919" max="6919" width="25.109375" style="1008" customWidth="1"/>
    <col min="6920" max="6920" width="4.44140625" style="1008" customWidth="1"/>
    <col min="6921" max="7168" width="11.44140625" style="1008"/>
    <col min="7169" max="7169" width="20.33203125" style="1008" customWidth="1"/>
    <col min="7170" max="7170" width="7.33203125" style="1008" customWidth="1"/>
    <col min="7171" max="7171" width="51.44140625" style="1008" customWidth="1"/>
    <col min="7172" max="7172" width="23.44140625" style="1008" customWidth="1"/>
    <col min="7173" max="7173" width="19.44140625" style="1008" customWidth="1"/>
    <col min="7174" max="7174" width="20" style="1008" customWidth="1"/>
    <col min="7175" max="7175" width="25.109375" style="1008" customWidth="1"/>
    <col min="7176" max="7176" width="4.44140625" style="1008" customWidth="1"/>
    <col min="7177" max="7424" width="11.44140625" style="1008"/>
    <col min="7425" max="7425" width="20.33203125" style="1008" customWidth="1"/>
    <col min="7426" max="7426" width="7.33203125" style="1008" customWidth="1"/>
    <col min="7427" max="7427" width="51.44140625" style="1008" customWidth="1"/>
    <col min="7428" max="7428" width="23.44140625" style="1008" customWidth="1"/>
    <col min="7429" max="7429" width="19.44140625" style="1008" customWidth="1"/>
    <col min="7430" max="7430" width="20" style="1008" customWidth="1"/>
    <col min="7431" max="7431" width="25.109375" style="1008" customWidth="1"/>
    <col min="7432" max="7432" width="4.44140625" style="1008" customWidth="1"/>
    <col min="7433" max="7680" width="11.44140625" style="1008"/>
    <col min="7681" max="7681" width="20.33203125" style="1008" customWidth="1"/>
    <col min="7682" max="7682" width="7.33203125" style="1008" customWidth="1"/>
    <col min="7683" max="7683" width="51.44140625" style="1008" customWidth="1"/>
    <col min="7684" max="7684" width="23.44140625" style="1008" customWidth="1"/>
    <col min="7685" max="7685" width="19.44140625" style="1008" customWidth="1"/>
    <col min="7686" max="7686" width="20" style="1008" customWidth="1"/>
    <col min="7687" max="7687" width="25.109375" style="1008" customWidth="1"/>
    <col min="7688" max="7688" width="4.44140625" style="1008" customWidth="1"/>
    <col min="7689" max="7936" width="11.44140625" style="1008"/>
    <col min="7937" max="7937" width="20.33203125" style="1008" customWidth="1"/>
    <col min="7938" max="7938" width="7.33203125" style="1008" customWidth="1"/>
    <col min="7939" max="7939" width="51.44140625" style="1008" customWidth="1"/>
    <col min="7940" max="7940" width="23.44140625" style="1008" customWidth="1"/>
    <col min="7941" max="7941" width="19.44140625" style="1008" customWidth="1"/>
    <col min="7942" max="7942" width="20" style="1008" customWidth="1"/>
    <col min="7943" max="7943" width="25.109375" style="1008" customWidth="1"/>
    <col min="7944" max="7944" width="4.44140625" style="1008" customWidth="1"/>
    <col min="7945" max="8192" width="11.44140625" style="1008"/>
    <col min="8193" max="8193" width="20.33203125" style="1008" customWidth="1"/>
    <col min="8194" max="8194" width="7.33203125" style="1008" customWidth="1"/>
    <col min="8195" max="8195" width="51.44140625" style="1008" customWidth="1"/>
    <col min="8196" max="8196" width="23.44140625" style="1008" customWidth="1"/>
    <col min="8197" max="8197" width="19.44140625" style="1008" customWidth="1"/>
    <col min="8198" max="8198" width="20" style="1008" customWidth="1"/>
    <col min="8199" max="8199" width="25.109375" style="1008" customWidth="1"/>
    <col min="8200" max="8200" width="4.44140625" style="1008" customWidth="1"/>
    <col min="8201" max="8448" width="11.44140625" style="1008"/>
    <col min="8449" max="8449" width="20.33203125" style="1008" customWidth="1"/>
    <col min="8450" max="8450" width="7.33203125" style="1008" customWidth="1"/>
    <col min="8451" max="8451" width="51.44140625" style="1008" customWidth="1"/>
    <col min="8452" max="8452" width="23.44140625" style="1008" customWidth="1"/>
    <col min="8453" max="8453" width="19.44140625" style="1008" customWidth="1"/>
    <col min="8454" max="8454" width="20" style="1008" customWidth="1"/>
    <col min="8455" max="8455" width="25.109375" style="1008" customWidth="1"/>
    <col min="8456" max="8456" width="4.44140625" style="1008" customWidth="1"/>
    <col min="8457" max="8704" width="11.44140625" style="1008"/>
    <col min="8705" max="8705" width="20.33203125" style="1008" customWidth="1"/>
    <col min="8706" max="8706" width="7.33203125" style="1008" customWidth="1"/>
    <col min="8707" max="8707" width="51.44140625" style="1008" customWidth="1"/>
    <col min="8708" max="8708" width="23.44140625" style="1008" customWidth="1"/>
    <col min="8709" max="8709" width="19.44140625" style="1008" customWidth="1"/>
    <col min="8710" max="8710" width="20" style="1008" customWidth="1"/>
    <col min="8711" max="8711" width="25.109375" style="1008" customWidth="1"/>
    <col min="8712" max="8712" width="4.44140625" style="1008" customWidth="1"/>
    <col min="8713" max="8960" width="11.44140625" style="1008"/>
    <col min="8961" max="8961" width="20.33203125" style="1008" customWidth="1"/>
    <col min="8962" max="8962" width="7.33203125" style="1008" customWidth="1"/>
    <col min="8963" max="8963" width="51.44140625" style="1008" customWidth="1"/>
    <col min="8964" max="8964" width="23.44140625" style="1008" customWidth="1"/>
    <col min="8965" max="8965" width="19.44140625" style="1008" customWidth="1"/>
    <col min="8966" max="8966" width="20" style="1008" customWidth="1"/>
    <col min="8967" max="8967" width="25.109375" style="1008" customWidth="1"/>
    <col min="8968" max="8968" width="4.44140625" style="1008" customWidth="1"/>
    <col min="8969" max="9216" width="11.44140625" style="1008"/>
    <col min="9217" max="9217" width="20.33203125" style="1008" customWidth="1"/>
    <col min="9218" max="9218" width="7.33203125" style="1008" customWidth="1"/>
    <col min="9219" max="9219" width="51.44140625" style="1008" customWidth="1"/>
    <col min="9220" max="9220" width="23.44140625" style="1008" customWidth="1"/>
    <col min="9221" max="9221" width="19.44140625" style="1008" customWidth="1"/>
    <col min="9222" max="9222" width="20" style="1008" customWidth="1"/>
    <col min="9223" max="9223" width="25.109375" style="1008" customWidth="1"/>
    <col min="9224" max="9224" width="4.44140625" style="1008" customWidth="1"/>
    <col min="9225" max="9472" width="11.44140625" style="1008"/>
    <col min="9473" max="9473" width="20.33203125" style="1008" customWidth="1"/>
    <col min="9474" max="9474" width="7.33203125" style="1008" customWidth="1"/>
    <col min="9475" max="9475" width="51.44140625" style="1008" customWidth="1"/>
    <col min="9476" max="9476" width="23.44140625" style="1008" customWidth="1"/>
    <col min="9477" max="9477" width="19.44140625" style="1008" customWidth="1"/>
    <col min="9478" max="9478" width="20" style="1008" customWidth="1"/>
    <col min="9479" max="9479" width="25.109375" style="1008" customWidth="1"/>
    <col min="9480" max="9480" width="4.44140625" style="1008" customWidth="1"/>
    <col min="9481" max="9728" width="11.44140625" style="1008"/>
    <col min="9729" max="9729" width="20.33203125" style="1008" customWidth="1"/>
    <col min="9730" max="9730" width="7.33203125" style="1008" customWidth="1"/>
    <col min="9731" max="9731" width="51.44140625" style="1008" customWidth="1"/>
    <col min="9732" max="9732" width="23.44140625" style="1008" customWidth="1"/>
    <col min="9733" max="9733" width="19.44140625" style="1008" customWidth="1"/>
    <col min="9734" max="9734" width="20" style="1008" customWidth="1"/>
    <col min="9735" max="9735" width="25.109375" style="1008" customWidth="1"/>
    <col min="9736" max="9736" width="4.44140625" style="1008" customWidth="1"/>
    <col min="9737" max="9984" width="11.44140625" style="1008"/>
    <col min="9985" max="9985" width="20.33203125" style="1008" customWidth="1"/>
    <col min="9986" max="9986" width="7.33203125" style="1008" customWidth="1"/>
    <col min="9987" max="9987" width="51.44140625" style="1008" customWidth="1"/>
    <col min="9988" max="9988" width="23.44140625" style="1008" customWidth="1"/>
    <col min="9989" max="9989" width="19.44140625" style="1008" customWidth="1"/>
    <col min="9990" max="9990" width="20" style="1008" customWidth="1"/>
    <col min="9991" max="9991" width="25.109375" style="1008" customWidth="1"/>
    <col min="9992" max="9992" width="4.44140625" style="1008" customWidth="1"/>
    <col min="9993" max="10240" width="11.44140625" style="1008"/>
    <col min="10241" max="10241" width="20.33203125" style="1008" customWidth="1"/>
    <col min="10242" max="10242" width="7.33203125" style="1008" customWidth="1"/>
    <col min="10243" max="10243" width="51.44140625" style="1008" customWidth="1"/>
    <col min="10244" max="10244" width="23.44140625" style="1008" customWidth="1"/>
    <col min="10245" max="10245" width="19.44140625" style="1008" customWidth="1"/>
    <col min="10246" max="10246" width="20" style="1008" customWidth="1"/>
    <col min="10247" max="10247" width="25.109375" style="1008" customWidth="1"/>
    <col min="10248" max="10248" width="4.44140625" style="1008" customWidth="1"/>
    <col min="10249" max="10496" width="11.44140625" style="1008"/>
    <col min="10497" max="10497" width="20.33203125" style="1008" customWidth="1"/>
    <col min="10498" max="10498" width="7.33203125" style="1008" customWidth="1"/>
    <col min="10499" max="10499" width="51.44140625" style="1008" customWidth="1"/>
    <col min="10500" max="10500" width="23.44140625" style="1008" customWidth="1"/>
    <col min="10501" max="10501" width="19.44140625" style="1008" customWidth="1"/>
    <col min="10502" max="10502" width="20" style="1008" customWidth="1"/>
    <col min="10503" max="10503" width="25.109375" style="1008" customWidth="1"/>
    <col min="10504" max="10504" width="4.44140625" style="1008" customWidth="1"/>
    <col min="10505" max="10752" width="11.44140625" style="1008"/>
    <col min="10753" max="10753" width="20.33203125" style="1008" customWidth="1"/>
    <col min="10754" max="10754" width="7.33203125" style="1008" customWidth="1"/>
    <col min="10755" max="10755" width="51.44140625" style="1008" customWidth="1"/>
    <col min="10756" max="10756" width="23.44140625" style="1008" customWidth="1"/>
    <col min="10757" max="10757" width="19.44140625" style="1008" customWidth="1"/>
    <col min="10758" max="10758" width="20" style="1008" customWidth="1"/>
    <col min="10759" max="10759" width="25.109375" style="1008" customWidth="1"/>
    <col min="10760" max="10760" width="4.44140625" style="1008" customWidth="1"/>
    <col min="10761" max="11008" width="11.44140625" style="1008"/>
    <col min="11009" max="11009" width="20.33203125" style="1008" customWidth="1"/>
    <col min="11010" max="11010" width="7.33203125" style="1008" customWidth="1"/>
    <col min="11011" max="11011" width="51.44140625" style="1008" customWidth="1"/>
    <col min="11012" max="11012" width="23.44140625" style="1008" customWidth="1"/>
    <col min="11013" max="11013" width="19.44140625" style="1008" customWidth="1"/>
    <col min="11014" max="11014" width="20" style="1008" customWidth="1"/>
    <col min="11015" max="11015" width="25.109375" style="1008" customWidth="1"/>
    <col min="11016" max="11016" width="4.44140625" style="1008" customWidth="1"/>
    <col min="11017" max="11264" width="11.44140625" style="1008"/>
    <col min="11265" max="11265" width="20.33203125" style="1008" customWidth="1"/>
    <col min="11266" max="11266" width="7.33203125" style="1008" customWidth="1"/>
    <col min="11267" max="11267" width="51.44140625" style="1008" customWidth="1"/>
    <col min="11268" max="11268" width="23.44140625" style="1008" customWidth="1"/>
    <col min="11269" max="11269" width="19.44140625" style="1008" customWidth="1"/>
    <col min="11270" max="11270" width="20" style="1008" customWidth="1"/>
    <col min="11271" max="11271" width="25.109375" style="1008" customWidth="1"/>
    <col min="11272" max="11272" width="4.44140625" style="1008" customWidth="1"/>
    <col min="11273" max="11520" width="11.44140625" style="1008"/>
    <col min="11521" max="11521" width="20.33203125" style="1008" customWidth="1"/>
    <col min="11522" max="11522" width="7.33203125" style="1008" customWidth="1"/>
    <col min="11523" max="11523" width="51.44140625" style="1008" customWidth="1"/>
    <col min="11524" max="11524" width="23.44140625" style="1008" customWidth="1"/>
    <col min="11525" max="11525" width="19.44140625" style="1008" customWidth="1"/>
    <col min="11526" max="11526" width="20" style="1008" customWidth="1"/>
    <col min="11527" max="11527" width="25.109375" style="1008" customWidth="1"/>
    <col min="11528" max="11528" width="4.44140625" style="1008" customWidth="1"/>
    <col min="11529" max="11776" width="11.44140625" style="1008"/>
    <col min="11777" max="11777" width="20.33203125" style="1008" customWidth="1"/>
    <col min="11778" max="11778" width="7.33203125" style="1008" customWidth="1"/>
    <col min="11779" max="11779" width="51.44140625" style="1008" customWidth="1"/>
    <col min="11780" max="11780" width="23.44140625" style="1008" customWidth="1"/>
    <col min="11781" max="11781" width="19.44140625" style="1008" customWidth="1"/>
    <col min="11782" max="11782" width="20" style="1008" customWidth="1"/>
    <col min="11783" max="11783" width="25.109375" style="1008" customWidth="1"/>
    <col min="11784" max="11784" width="4.44140625" style="1008" customWidth="1"/>
    <col min="11785" max="12032" width="11.44140625" style="1008"/>
    <col min="12033" max="12033" width="20.33203125" style="1008" customWidth="1"/>
    <col min="12034" max="12034" width="7.33203125" style="1008" customWidth="1"/>
    <col min="12035" max="12035" width="51.44140625" style="1008" customWidth="1"/>
    <col min="12036" max="12036" width="23.44140625" style="1008" customWidth="1"/>
    <col min="12037" max="12037" width="19.44140625" style="1008" customWidth="1"/>
    <col min="12038" max="12038" width="20" style="1008" customWidth="1"/>
    <col min="12039" max="12039" width="25.109375" style="1008" customWidth="1"/>
    <col min="12040" max="12040" width="4.44140625" style="1008" customWidth="1"/>
    <col min="12041" max="12288" width="11.44140625" style="1008"/>
    <col min="12289" max="12289" width="20.33203125" style="1008" customWidth="1"/>
    <col min="12290" max="12290" width="7.33203125" style="1008" customWidth="1"/>
    <col min="12291" max="12291" width="51.44140625" style="1008" customWidth="1"/>
    <col min="12292" max="12292" width="23.44140625" style="1008" customWidth="1"/>
    <col min="12293" max="12293" width="19.44140625" style="1008" customWidth="1"/>
    <col min="12294" max="12294" width="20" style="1008" customWidth="1"/>
    <col min="12295" max="12295" width="25.109375" style="1008" customWidth="1"/>
    <col min="12296" max="12296" width="4.44140625" style="1008" customWidth="1"/>
    <col min="12297" max="12544" width="11.44140625" style="1008"/>
    <col min="12545" max="12545" width="20.33203125" style="1008" customWidth="1"/>
    <col min="12546" max="12546" width="7.33203125" style="1008" customWidth="1"/>
    <col min="12547" max="12547" width="51.44140625" style="1008" customWidth="1"/>
    <col min="12548" max="12548" width="23.44140625" style="1008" customWidth="1"/>
    <col min="12549" max="12549" width="19.44140625" style="1008" customWidth="1"/>
    <col min="12550" max="12550" width="20" style="1008" customWidth="1"/>
    <col min="12551" max="12551" width="25.109375" style="1008" customWidth="1"/>
    <col min="12552" max="12552" width="4.44140625" style="1008" customWidth="1"/>
    <col min="12553" max="12800" width="11.44140625" style="1008"/>
    <col min="12801" max="12801" width="20.33203125" style="1008" customWidth="1"/>
    <col min="12802" max="12802" width="7.33203125" style="1008" customWidth="1"/>
    <col min="12803" max="12803" width="51.44140625" style="1008" customWidth="1"/>
    <col min="12804" max="12804" width="23.44140625" style="1008" customWidth="1"/>
    <col min="12805" max="12805" width="19.44140625" style="1008" customWidth="1"/>
    <col min="12806" max="12806" width="20" style="1008" customWidth="1"/>
    <col min="12807" max="12807" width="25.109375" style="1008" customWidth="1"/>
    <col min="12808" max="12808" width="4.44140625" style="1008" customWidth="1"/>
    <col min="12809" max="13056" width="11.44140625" style="1008"/>
    <col min="13057" max="13057" width="20.33203125" style="1008" customWidth="1"/>
    <col min="13058" max="13058" width="7.33203125" style="1008" customWidth="1"/>
    <col min="13059" max="13059" width="51.44140625" style="1008" customWidth="1"/>
    <col min="13060" max="13060" width="23.44140625" style="1008" customWidth="1"/>
    <col min="13061" max="13061" width="19.44140625" style="1008" customWidth="1"/>
    <col min="13062" max="13062" width="20" style="1008" customWidth="1"/>
    <col min="13063" max="13063" width="25.109375" style="1008" customWidth="1"/>
    <col min="13064" max="13064" width="4.44140625" style="1008" customWidth="1"/>
    <col min="13065" max="13312" width="11.44140625" style="1008"/>
    <col min="13313" max="13313" width="20.33203125" style="1008" customWidth="1"/>
    <col min="13314" max="13314" width="7.33203125" style="1008" customWidth="1"/>
    <col min="13315" max="13315" width="51.44140625" style="1008" customWidth="1"/>
    <col min="13316" max="13316" width="23.44140625" style="1008" customWidth="1"/>
    <col min="13317" max="13317" width="19.44140625" style="1008" customWidth="1"/>
    <col min="13318" max="13318" width="20" style="1008" customWidth="1"/>
    <col min="13319" max="13319" width="25.109375" style="1008" customWidth="1"/>
    <col min="13320" max="13320" width="4.44140625" style="1008" customWidth="1"/>
    <col min="13321" max="13568" width="11.44140625" style="1008"/>
    <col min="13569" max="13569" width="20.33203125" style="1008" customWidth="1"/>
    <col min="13570" max="13570" width="7.33203125" style="1008" customWidth="1"/>
    <col min="13571" max="13571" width="51.44140625" style="1008" customWidth="1"/>
    <col min="13572" max="13572" width="23.44140625" style="1008" customWidth="1"/>
    <col min="13573" max="13573" width="19.44140625" style="1008" customWidth="1"/>
    <col min="13574" max="13574" width="20" style="1008" customWidth="1"/>
    <col min="13575" max="13575" width="25.109375" style="1008" customWidth="1"/>
    <col min="13576" max="13576" width="4.44140625" style="1008" customWidth="1"/>
    <col min="13577" max="13824" width="11.44140625" style="1008"/>
    <col min="13825" max="13825" width="20.33203125" style="1008" customWidth="1"/>
    <col min="13826" max="13826" width="7.33203125" style="1008" customWidth="1"/>
    <col min="13827" max="13827" width="51.44140625" style="1008" customWidth="1"/>
    <col min="13828" max="13828" width="23.44140625" style="1008" customWidth="1"/>
    <col min="13829" max="13829" width="19.44140625" style="1008" customWidth="1"/>
    <col min="13830" max="13830" width="20" style="1008" customWidth="1"/>
    <col min="13831" max="13831" width="25.109375" style="1008" customWidth="1"/>
    <col min="13832" max="13832" width="4.44140625" style="1008" customWidth="1"/>
    <col min="13833" max="14080" width="11.44140625" style="1008"/>
    <col min="14081" max="14081" width="20.33203125" style="1008" customWidth="1"/>
    <col min="14082" max="14082" width="7.33203125" style="1008" customWidth="1"/>
    <col min="14083" max="14083" width="51.44140625" style="1008" customWidth="1"/>
    <col min="14084" max="14084" width="23.44140625" style="1008" customWidth="1"/>
    <col min="14085" max="14085" width="19.44140625" style="1008" customWidth="1"/>
    <col min="14086" max="14086" width="20" style="1008" customWidth="1"/>
    <col min="14087" max="14087" width="25.109375" style="1008" customWidth="1"/>
    <col min="14088" max="14088" width="4.44140625" style="1008" customWidth="1"/>
    <col min="14089" max="14336" width="11.44140625" style="1008"/>
    <col min="14337" max="14337" width="20.33203125" style="1008" customWidth="1"/>
    <col min="14338" max="14338" width="7.33203125" style="1008" customWidth="1"/>
    <col min="14339" max="14339" width="51.44140625" style="1008" customWidth="1"/>
    <col min="14340" max="14340" width="23.44140625" style="1008" customWidth="1"/>
    <col min="14341" max="14341" width="19.44140625" style="1008" customWidth="1"/>
    <col min="14342" max="14342" width="20" style="1008" customWidth="1"/>
    <col min="14343" max="14343" width="25.109375" style="1008" customWidth="1"/>
    <col min="14344" max="14344" width="4.44140625" style="1008" customWidth="1"/>
    <col min="14345" max="14592" width="11.44140625" style="1008"/>
    <col min="14593" max="14593" width="20.33203125" style="1008" customWidth="1"/>
    <col min="14594" max="14594" width="7.33203125" style="1008" customWidth="1"/>
    <col min="14595" max="14595" width="51.44140625" style="1008" customWidth="1"/>
    <col min="14596" max="14596" width="23.44140625" style="1008" customWidth="1"/>
    <col min="14597" max="14597" width="19.44140625" style="1008" customWidth="1"/>
    <col min="14598" max="14598" width="20" style="1008" customWidth="1"/>
    <col min="14599" max="14599" width="25.109375" style="1008" customWidth="1"/>
    <col min="14600" max="14600" width="4.44140625" style="1008" customWidth="1"/>
    <col min="14601" max="14848" width="11.44140625" style="1008"/>
    <col min="14849" max="14849" width="20.33203125" style="1008" customWidth="1"/>
    <col min="14850" max="14850" width="7.33203125" style="1008" customWidth="1"/>
    <col min="14851" max="14851" width="51.44140625" style="1008" customWidth="1"/>
    <col min="14852" max="14852" width="23.44140625" style="1008" customWidth="1"/>
    <col min="14853" max="14853" width="19.44140625" style="1008" customWidth="1"/>
    <col min="14854" max="14854" width="20" style="1008" customWidth="1"/>
    <col min="14855" max="14855" width="25.109375" style="1008" customWidth="1"/>
    <col min="14856" max="14856" width="4.44140625" style="1008" customWidth="1"/>
    <col min="14857" max="15104" width="11.44140625" style="1008"/>
    <col min="15105" max="15105" width="20.33203125" style="1008" customWidth="1"/>
    <col min="15106" max="15106" width="7.33203125" style="1008" customWidth="1"/>
    <col min="15107" max="15107" width="51.44140625" style="1008" customWidth="1"/>
    <col min="15108" max="15108" width="23.44140625" style="1008" customWidth="1"/>
    <col min="15109" max="15109" width="19.44140625" style="1008" customWidth="1"/>
    <col min="15110" max="15110" width="20" style="1008" customWidth="1"/>
    <col min="15111" max="15111" width="25.109375" style="1008" customWidth="1"/>
    <col min="15112" max="15112" width="4.44140625" style="1008" customWidth="1"/>
    <col min="15113" max="15360" width="11.44140625" style="1008"/>
    <col min="15361" max="15361" width="20.33203125" style="1008" customWidth="1"/>
    <col min="15362" max="15362" width="7.33203125" style="1008" customWidth="1"/>
    <col min="15363" max="15363" width="51.44140625" style="1008" customWidth="1"/>
    <col min="15364" max="15364" width="23.44140625" style="1008" customWidth="1"/>
    <col min="15365" max="15365" width="19.44140625" style="1008" customWidth="1"/>
    <col min="15366" max="15366" width="20" style="1008" customWidth="1"/>
    <col min="15367" max="15367" width="25.109375" style="1008" customWidth="1"/>
    <col min="15368" max="15368" width="4.44140625" style="1008" customWidth="1"/>
    <col min="15369" max="15616" width="11.44140625" style="1008"/>
    <col min="15617" max="15617" width="20.33203125" style="1008" customWidth="1"/>
    <col min="15618" max="15618" width="7.33203125" style="1008" customWidth="1"/>
    <col min="15619" max="15619" width="51.44140625" style="1008" customWidth="1"/>
    <col min="15620" max="15620" width="23.44140625" style="1008" customWidth="1"/>
    <col min="15621" max="15621" width="19.44140625" style="1008" customWidth="1"/>
    <col min="15622" max="15622" width="20" style="1008" customWidth="1"/>
    <col min="15623" max="15623" width="25.109375" style="1008" customWidth="1"/>
    <col min="15624" max="15624" width="4.44140625" style="1008" customWidth="1"/>
    <col min="15625" max="15872" width="11.44140625" style="1008"/>
    <col min="15873" max="15873" width="20.33203125" style="1008" customWidth="1"/>
    <col min="15874" max="15874" width="7.33203125" style="1008" customWidth="1"/>
    <col min="15875" max="15875" width="51.44140625" style="1008" customWidth="1"/>
    <col min="15876" max="15876" width="23.44140625" style="1008" customWidth="1"/>
    <col min="15877" max="15877" width="19.44140625" style="1008" customWidth="1"/>
    <col min="15878" max="15878" width="20" style="1008" customWidth="1"/>
    <col min="15879" max="15879" width="25.109375" style="1008" customWidth="1"/>
    <col min="15880" max="15880" width="4.44140625" style="1008" customWidth="1"/>
    <col min="15881" max="16128" width="11.44140625" style="1008"/>
    <col min="16129" max="16129" width="20.33203125" style="1008" customWidth="1"/>
    <col min="16130" max="16130" width="7.33203125" style="1008" customWidth="1"/>
    <col min="16131" max="16131" width="51.44140625" style="1008" customWidth="1"/>
    <col min="16132" max="16132" width="23.44140625" style="1008" customWidth="1"/>
    <col min="16133" max="16133" width="19.44140625" style="1008" customWidth="1"/>
    <col min="16134" max="16134" width="20" style="1008" customWidth="1"/>
    <col min="16135" max="16135" width="25.109375" style="1008" customWidth="1"/>
    <col min="16136" max="16136" width="4.44140625" style="1008" customWidth="1"/>
    <col min="16137" max="16384" width="11.44140625" style="1008"/>
  </cols>
  <sheetData>
    <row r="1" spans="1:7" x14ac:dyDescent="0.3">
      <c r="A1" s="2025" t="s">
        <v>1</v>
      </c>
      <c r="B1" s="2026"/>
      <c r="C1" s="2026"/>
      <c r="D1" s="2026"/>
      <c r="E1" s="2026"/>
      <c r="F1" s="2026"/>
      <c r="G1" s="2027"/>
    </row>
    <row r="2" spans="1:7" x14ac:dyDescent="0.3">
      <c r="A2" s="2022" t="s">
        <v>2</v>
      </c>
      <c r="B2" s="2023"/>
      <c r="C2" s="2023"/>
      <c r="D2" s="2023"/>
      <c r="E2" s="2023"/>
      <c r="F2" s="2023"/>
      <c r="G2" s="2024"/>
    </row>
    <row r="3" spans="1:7" x14ac:dyDescent="0.3">
      <c r="A3" s="1011"/>
      <c r="G3" s="1012"/>
    </row>
    <row r="4" spans="1:7" ht="12.75" customHeight="1" x14ac:dyDescent="0.3">
      <c r="A4" s="1013" t="s">
        <v>0</v>
      </c>
      <c r="G4" s="1012"/>
    </row>
    <row r="5" spans="1:7" ht="34.5" hidden="1" customHeight="1" x14ac:dyDescent="0.3">
      <c r="A5" s="1011"/>
      <c r="G5" s="1014"/>
    </row>
    <row r="6" spans="1:7" x14ac:dyDescent="0.3">
      <c r="A6" s="1011" t="s">
        <v>3</v>
      </c>
      <c r="C6" s="1008" t="s">
        <v>4</v>
      </c>
      <c r="E6" s="1156" t="s">
        <v>5</v>
      </c>
      <c r="F6" s="1010" t="s">
        <v>263</v>
      </c>
      <c r="G6" s="1012" t="s">
        <v>6</v>
      </c>
    </row>
    <row r="7" spans="1:7" ht="5.25" customHeight="1" thickBot="1" x14ac:dyDescent="0.35">
      <c r="A7" s="1011"/>
      <c r="D7" s="1008"/>
      <c r="E7" s="1189"/>
      <c r="F7" s="1008"/>
      <c r="G7" s="1190"/>
    </row>
    <row r="8" spans="1:7" ht="57.75" customHeight="1" thickBot="1" x14ac:dyDescent="0.35">
      <c r="A8" s="1025" t="s">
        <v>7</v>
      </c>
      <c r="B8" s="1026"/>
      <c r="C8" s="1026" t="s">
        <v>8</v>
      </c>
      <c r="D8" s="1027" t="s">
        <v>9</v>
      </c>
      <c r="E8" s="1194" t="s">
        <v>10</v>
      </c>
      <c r="F8" s="1027" t="s">
        <v>11</v>
      </c>
      <c r="G8" s="1028" t="s">
        <v>12</v>
      </c>
    </row>
    <row r="9" spans="1:7" ht="16.2" thickBot="1" x14ac:dyDescent="0.35">
      <c r="A9" s="1029" t="s">
        <v>13</v>
      </c>
      <c r="B9" s="1030"/>
      <c r="C9" s="1127" t="s">
        <v>14</v>
      </c>
      <c r="D9" s="1225">
        <f>+D10+D53+D78</f>
        <v>876485924.58999991</v>
      </c>
      <c r="E9" s="1226">
        <f>+E10+E53+E78</f>
        <v>0</v>
      </c>
      <c r="F9" s="1225">
        <f>+D9-E9</f>
        <v>876485924.58999991</v>
      </c>
      <c r="G9" s="1227">
        <f>+G10+G53+G78</f>
        <v>876485924.58999991</v>
      </c>
    </row>
    <row r="10" spans="1:7" ht="15.6" x14ac:dyDescent="0.3">
      <c r="A10" s="1035">
        <v>1</v>
      </c>
      <c r="B10" s="1036"/>
      <c r="C10" s="1036" t="s">
        <v>15</v>
      </c>
      <c r="D10" s="1077">
        <f>+D11</f>
        <v>423405755.25999999</v>
      </c>
      <c r="E10" s="1147">
        <f>+E11</f>
        <v>0</v>
      </c>
      <c r="F10" s="1077">
        <f>+D10-E10</f>
        <v>423405755.25999999</v>
      </c>
      <c r="G10" s="1078">
        <f>+G11</f>
        <v>423405755.25999999</v>
      </c>
    </row>
    <row r="11" spans="1:7" ht="15.6" x14ac:dyDescent="0.3">
      <c r="A11" s="1040">
        <v>10</v>
      </c>
      <c r="B11" s="1041"/>
      <c r="C11" s="1041" t="s">
        <v>15</v>
      </c>
      <c r="D11" s="1084">
        <f>+D12+D30+D33</f>
        <v>423405755.25999999</v>
      </c>
      <c r="E11" s="1136">
        <f>+E12+E30+E33</f>
        <v>0</v>
      </c>
      <c r="F11" s="1084">
        <f>+D11-E11</f>
        <v>423405755.25999999</v>
      </c>
      <c r="G11" s="1085">
        <f>+G12+G30+G33</f>
        <v>423405755.25999999</v>
      </c>
    </row>
    <row r="12" spans="1:7" ht="18" customHeight="1" x14ac:dyDescent="0.3">
      <c r="A12" s="1040">
        <v>101</v>
      </c>
      <c r="B12" s="1041"/>
      <c r="C12" s="1041" t="s">
        <v>16</v>
      </c>
      <c r="D12" s="1084">
        <f>+D13+D17+D20+D27</f>
        <v>127151670</v>
      </c>
      <c r="E12" s="1136">
        <f>+E13+E17+E20+E27</f>
        <v>0</v>
      </c>
      <c r="F12" s="1084">
        <f>+D12-E12</f>
        <v>127151670</v>
      </c>
      <c r="G12" s="1085">
        <f>+G13+G17+G20+G27</f>
        <v>127151670</v>
      </c>
    </row>
    <row r="13" spans="1:7" ht="15.6" x14ac:dyDescent="0.3">
      <c r="A13" s="1040">
        <v>1011</v>
      </c>
      <c r="B13" s="1041"/>
      <c r="C13" s="1041" t="s">
        <v>17</v>
      </c>
      <c r="D13" s="1084">
        <f>+D16+D14+D15</f>
        <v>117781094</v>
      </c>
      <c r="E13" s="1136">
        <f>+E16+E15+E14</f>
        <v>0</v>
      </c>
      <c r="F13" s="1084">
        <f>+D13-E13</f>
        <v>117781094</v>
      </c>
      <c r="G13" s="1085">
        <f>+G16+G14+G15</f>
        <v>117781094</v>
      </c>
    </row>
    <row r="14" spans="1:7" ht="15.6" x14ac:dyDescent="0.3">
      <c r="A14" s="1040">
        <v>10111</v>
      </c>
      <c r="B14" s="1041">
        <v>20</v>
      </c>
      <c r="C14" s="1041" t="s">
        <v>18</v>
      </c>
      <c r="D14" s="1084">
        <v>117156959</v>
      </c>
      <c r="E14" s="1191">
        <v>0</v>
      </c>
      <c r="F14" s="1084">
        <f t="shared" ref="F14:F43" si="0">+D14-E14</f>
        <v>117156959</v>
      </c>
      <c r="G14" s="1085">
        <v>117156959</v>
      </c>
    </row>
    <row r="15" spans="1:7" ht="15.6" x14ac:dyDescent="0.3">
      <c r="A15" s="1040">
        <v>10112</v>
      </c>
      <c r="B15" s="1041">
        <v>20</v>
      </c>
      <c r="C15" s="1041" t="s">
        <v>19</v>
      </c>
      <c r="D15" s="1084">
        <v>586450</v>
      </c>
      <c r="E15" s="1191">
        <v>0</v>
      </c>
      <c r="F15" s="1084">
        <f t="shared" si="0"/>
        <v>586450</v>
      </c>
      <c r="G15" s="1085">
        <v>586450</v>
      </c>
    </row>
    <row r="16" spans="1:7" ht="15.6" x14ac:dyDescent="0.3">
      <c r="A16" s="1040">
        <v>10114</v>
      </c>
      <c r="B16" s="1041">
        <v>20</v>
      </c>
      <c r="C16" s="1041" t="s">
        <v>20</v>
      </c>
      <c r="D16" s="1084">
        <v>37685</v>
      </c>
      <c r="E16" s="1191">
        <v>0</v>
      </c>
      <c r="F16" s="1084">
        <f t="shared" si="0"/>
        <v>37685</v>
      </c>
      <c r="G16" s="1085">
        <v>37685</v>
      </c>
    </row>
    <row r="17" spans="1:7" ht="15.6" x14ac:dyDescent="0.3">
      <c r="A17" s="1040">
        <v>1014</v>
      </c>
      <c r="B17" s="1041"/>
      <c r="C17" s="1041" t="s">
        <v>21</v>
      </c>
      <c r="D17" s="1084">
        <f>+D18+D19</f>
        <v>1141936</v>
      </c>
      <c r="E17" s="1136">
        <f>+E18+E19</f>
        <v>0</v>
      </c>
      <c r="F17" s="1084">
        <f>+D17-E17</f>
        <v>1141936</v>
      </c>
      <c r="G17" s="1085">
        <f>+G18+G19</f>
        <v>1141936</v>
      </c>
    </row>
    <row r="18" spans="1:7" ht="15.6" x14ac:dyDescent="0.3">
      <c r="A18" s="1040">
        <v>10141</v>
      </c>
      <c r="B18" s="1041">
        <v>20</v>
      </c>
      <c r="C18" s="1041" t="s">
        <v>22</v>
      </c>
      <c r="D18" s="1084">
        <v>175655</v>
      </c>
      <c r="E18" s="1191">
        <v>0</v>
      </c>
      <c r="F18" s="1084">
        <f t="shared" si="0"/>
        <v>175655</v>
      </c>
      <c r="G18" s="1085">
        <v>175655</v>
      </c>
    </row>
    <row r="19" spans="1:7" ht="15.6" x14ac:dyDescent="0.3">
      <c r="A19" s="1040">
        <v>10142</v>
      </c>
      <c r="B19" s="1041">
        <v>20</v>
      </c>
      <c r="C19" s="1041" t="s">
        <v>23</v>
      </c>
      <c r="D19" s="1084">
        <v>966281</v>
      </c>
      <c r="E19" s="1191">
        <v>0</v>
      </c>
      <c r="F19" s="1084">
        <f t="shared" si="0"/>
        <v>966281</v>
      </c>
      <c r="G19" s="1085">
        <v>966281</v>
      </c>
    </row>
    <row r="20" spans="1:7" ht="14.25" customHeight="1" x14ac:dyDescent="0.3">
      <c r="A20" s="1040">
        <v>1015</v>
      </c>
      <c r="B20" s="1041"/>
      <c r="C20" s="1041" t="s">
        <v>24</v>
      </c>
      <c r="D20" s="1084">
        <f>+D21+D22+D23+D24+D25+D26</f>
        <v>8049620</v>
      </c>
      <c r="E20" s="1084">
        <f>+E21+E22+E23+E24+E25+E26</f>
        <v>0</v>
      </c>
      <c r="F20" s="1084">
        <f>+D20-E20</f>
        <v>8049620</v>
      </c>
      <c r="G20" s="1085">
        <f>+G21+G22+G23+G24+G25+G26</f>
        <v>8049620</v>
      </c>
    </row>
    <row r="21" spans="1:7" ht="15.6" x14ac:dyDescent="0.3">
      <c r="A21" s="1040">
        <v>10152</v>
      </c>
      <c r="B21" s="1041">
        <v>20</v>
      </c>
      <c r="C21" s="1041" t="s">
        <v>25</v>
      </c>
      <c r="D21" s="1084">
        <v>84593</v>
      </c>
      <c r="E21" s="1191">
        <v>0</v>
      </c>
      <c r="F21" s="1084">
        <f t="shared" si="0"/>
        <v>84593</v>
      </c>
      <c r="G21" s="1085">
        <v>84593</v>
      </c>
    </row>
    <row r="22" spans="1:7" ht="15.6" x14ac:dyDescent="0.3">
      <c r="A22" s="1040">
        <v>10155</v>
      </c>
      <c r="B22" s="1041">
        <v>20</v>
      </c>
      <c r="C22" s="1041" t="s">
        <v>26</v>
      </c>
      <c r="D22" s="1084">
        <v>60941</v>
      </c>
      <c r="E22" s="1191">
        <v>0</v>
      </c>
      <c r="F22" s="1084">
        <f t="shared" si="0"/>
        <v>60941</v>
      </c>
      <c r="G22" s="1085">
        <v>60941</v>
      </c>
    </row>
    <row r="23" spans="1:7" ht="15.6" x14ac:dyDescent="0.3">
      <c r="A23" s="1040">
        <v>101512</v>
      </c>
      <c r="B23" s="1041">
        <v>20</v>
      </c>
      <c r="C23" s="1041" t="s">
        <v>27</v>
      </c>
      <c r="D23" s="1084">
        <v>644</v>
      </c>
      <c r="E23" s="1191">
        <v>0</v>
      </c>
      <c r="F23" s="1084">
        <f t="shared" si="0"/>
        <v>644</v>
      </c>
      <c r="G23" s="1085">
        <v>644</v>
      </c>
    </row>
    <row r="24" spans="1:7" ht="15.6" x14ac:dyDescent="0.3">
      <c r="A24" s="1040">
        <v>101515</v>
      </c>
      <c r="B24" s="1041">
        <v>20</v>
      </c>
      <c r="C24" s="1041" t="s">
        <v>28</v>
      </c>
      <c r="D24" s="1084">
        <v>514122</v>
      </c>
      <c r="E24" s="1191">
        <v>0</v>
      </c>
      <c r="F24" s="1084">
        <f t="shared" si="0"/>
        <v>514122</v>
      </c>
      <c r="G24" s="1085">
        <v>514122</v>
      </c>
    </row>
    <row r="25" spans="1:7" ht="15.6" x14ac:dyDescent="0.3">
      <c r="A25" s="1040">
        <v>101516</v>
      </c>
      <c r="B25" s="1041">
        <v>20</v>
      </c>
      <c r="C25" s="1041" t="s">
        <v>29</v>
      </c>
      <c r="D25" s="1084">
        <v>7264587</v>
      </c>
      <c r="E25" s="1191">
        <v>0</v>
      </c>
      <c r="F25" s="1084">
        <f t="shared" si="0"/>
        <v>7264587</v>
      </c>
      <c r="G25" s="1085">
        <v>7264587</v>
      </c>
    </row>
    <row r="26" spans="1:7" ht="15.6" x14ac:dyDescent="0.3">
      <c r="A26" s="1040">
        <v>101592</v>
      </c>
      <c r="B26" s="1041">
        <v>20</v>
      </c>
      <c r="C26" s="1041" t="s">
        <v>30</v>
      </c>
      <c r="D26" s="1084">
        <v>124733</v>
      </c>
      <c r="E26" s="1191">
        <v>0</v>
      </c>
      <c r="F26" s="1084">
        <f t="shared" si="0"/>
        <v>124733</v>
      </c>
      <c r="G26" s="1085">
        <v>124733</v>
      </c>
    </row>
    <row r="27" spans="1:7" ht="30.75" customHeight="1" x14ac:dyDescent="0.3">
      <c r="A27" s="1040">
        <v>1019</v>
      </c>
      <c r="B27" s="1041"/>
      <c r="C27" s="1042" t="s">
        <v>31</v>
      </c>
      <c r="D27" s="1084">
        <f>+D29+D28</f>
        <v>179020</v>
      </c>
      <c r="E27" s="1084">
        <f>+E29+E28</f>
        <v>0</v>
      </c>
      <c r="F27" s="1084">
        <f>+D27-E27</f>
        <v>179020</v>
      </c>
      <c r="G27" s="1085">
        <f>+G29+G28</f>
        <v>179020</v>
      </c>
    </row>
    <row r="28" spans="1:7" ht="24.75" customHeight="1" x14ac:dyDescent="0.3">
      <c r="A28" s="1040">
        <v>10191</v>
      </c>
      <c r="B28" s="1041">
        <v>20</v>
      </c>
      <c r="C28" s="1041" t="s">
        <v>32</v>
      </c>
      <c r="D28" s="1084">
        <v>47487</v>
      </c>
      <c r="E28" s="1191">
        <v>0</v>
      </c>
      <c r="F28" s="1084">
        <f>+D28-E28</f>
        <v>47487</v>
      </c>
      <c r="G28" s="1085">
        <v>47487</v>
      </c>
    </row>
    <row r="29" spans="1:7" ht="15.6" x14ac:dyDescent="0.3">
      <c r="A29" s="1040">
        <v>10193</v>
      </c>
      <c r="B29" s="1041">
        <v>20</v>
      </c>
      <c r="C29" s="1041" t="s">
        <v>33</v>
      </c>
      <c r="D29" s="1084">
        <v>131533</v>
      </c>
      <c r="E29" s="1191">
        <v>0</v>
      </c>
      <c r="F29" s="1084">
        <f t="shared" si="0"/>
        <v>131533</v>
      </c>
      <c r="G29" s="1085">
        <v>131533</v>
      </c>
    </row>
    <row r="30" spans="1:7" ht="15.6" x14ac:dyDescent="0.3">
      <c r="A30" s="1040">
        <v>102</v>
      </c>
      <c r="B30" s="1041"/>
      <c r="C30" s="1041" t="s">
        <v>34</v>
      </c>
      <c r="D30" s="1084">
        <f>+D31+D32</f>
        <v>292434774.25999999</v>
      </c>
      <c r="E30" s="1136">
        <f>+E31+E32</f>
        <v>0</v>
      </c>
      <c r="F30" s="1084">
        <f>+D30-E30</f>
        <v>292434774.25999999</v>
      </c>
      <c r="G30" s="1085">
        <f>+G31+G32</f>
        <v>292434774.25999999</v>
      </c>
    </row>
    <row r="31" spans="1:7" ht="15.6" x14ac:dyDescent="0.3">
      <c r="A31" s="1040">
        <v>10212</v>
      </c>
      <c r="B31" s="1041">
        <v>20</v>
      </c>
      <c r="C31" s="1041" t="s">
        <v>35</v>
      </c>
      <c r="D31" s="1084">
        <v>7796698</v>
      </c>
      <c r="E31" s="1191">
        <v>0</v>
      </c>
      <c r="F31" s="1084">
        <v>7796698</v>
      </c>
      <c r="G31" s="1085">
        <v>7796698</v>
      </c>
    </row>
    <row r="32" spans="1:7" ht="15.6" x14ac:dyDescent="0.3">
      <c r="A32" s="1040">
        <v>10214</v>
      </c>
      <c r="B32" s="1041">
        <v>20</v>
      </c>
      <c r="C32" s="1041" t="s">
        <v>36</v>
      </c>
      <c r="D32" s="1084">
        <v>284638076.25999999</v>
      </c>
      <c r="E32" s="1191">
        <v>0</v>
      </c>
      <c r="F32" s="1084">
        <f t="shared" si="0"/>
        <v>284638076.25999999</v>
      </c>
      <c r="G32" s="1085">
        <v>284638076.25999999</v>
      </c>
    </row>
    <row r="33" spans="1:7" ht="31.2" x14ac:dyDescent="0.3">
      <c r="A33" s="1040">
        <v>105</v>
      </c>
      <c r="B33" s="1041"/>
      <c r="C33" s="1042" t="s">
        <v>37</v>
      </c>
      <c r="D33" s="1084">
        <f>+D34+D38+D42+D43</f>
        <v>3819311</v>
      </c>
      <c r="E33" s="1084">
        <f>+E34+E38+E42+E43</f>
        <v>0</v>
      </c>
      <c r="F33" s="1084">
        <f t="shared" si="0"/>
        <v>3819311</v>
      </c>
      <c r="G33" s="1085">
        <f>+G34+G38+G42+G43</f>
        <v>3819311</v>
      </c>
    </row>
    <row r="34" spans="1:7" ht="15.6" x14ac:dyDescent="0.3">
      <c r="A34" s="1040">
        <v>1051</v>
      </c>
      <c r="B34" s="1041"/>
      <c r="C34" s="1042" t="s">
        <v>38</v>
      </c>
      <c r="D34" s="1084">
        <f>+D35+D36+D37</f>
        <v>1567861</v>
      </c>
      <c r="E34" s="1084">
        <f>+E35+E36+E37</f>
        <v>0</v>
      </c>
      <c r="F34" s="1084">
        <f t="shared" si="0"/>
        <v>1567861</v>
      </c>
      <c r="G34" s="1085">
        <f>+G35+G36+G37</f>
        <v>1567861</v>
      </c>
    </row>
    <row r="35" spans="1:7" ht="15.6" x14ac:dyDescent="0.3">
      <c r="A35" s="1040">
        <v>10511</v>
      </c>
      <c r="B35" s="1041">
        <v>20</v>
      </c>
      <c r="C35" s="1041" t="s">
        <v>39</v>
      </c>
      <c r="D35" s="1084">
        <v>335846</v>
      </c>
      <c r="E35" s="1191">
        <v>0</v>
      </c>
      <c r="F35" s="1084">
        <f t="shared" si="0"/>
        <v>335846</v>
      </c>
      <c r="G35" s="1085">
        <v>335846</v>
      </c>
    </row>
    <row r="36" spans="1:7" ht="15.6" x14ac:dyDescent="0.3">
      <c r="A36" s="1040">
        <v>10513</v>
      </c>
      <c r="B36" s="1041">
        <v>20</v>
      </c>
      <c r="C36" s="1041" t="s">
        <v>40</v>
      </c>
      <c r="D36" s="1084">
        <v>554525</v>
      </c>
      <c r="E36" s="1191">
        <v>0</v>
      </c>
      <c r="F36" s="1084">
        <f t="shared" si="0"/>
        <v>554525</v>
      </c>
      <c r="G36" s="1085">
        <v>554525</v>
      </c>
    </row>
    <row r="37" spans="1:7" ht="15.6" x14ac:dyDescent="0.3">
      <c r="A37" s="1040">
        <v>10514</v>
      </c>
      <c r="B37" s="1041">
        <v>20</v>
      </c>
      <c r="C37" s="1041" t="s">
        <v>41</v>
      </c>
      <c r="D37" s="1084">
        <v>677490</v>
      </c>
      <c r="E37" s="1191">
        <v>0</v>
      </c>
      <c r="F37" s="1084">
        <f t="shared" si="0"/>
        <v>677490</v>
      </c>
      <c r="G37" s="1085">
        <v>677490</v>
      </c>
    </row>
    <row r="38" spans="1:7" ht="15.6" x14ac:dyDescent="0.3">
      <c r="A38" s="1040">
        <v>1052</v>
      </c>
      <c r="B38" s="1041"/>
      <c r="C38" s="1042" t="s">
        <v>42</v>
      </c>
      <c r="D38" s="1084">
        <f>+D39+D40+D41</f>
        <v>1831641</v>
      </c>
      <c r="E38" s="1084">
        <f>+E39+E40+E41</f>
        <v>0</v>
      </c>
      <c r="F38" s="1084">
        <f t="shared" si="0"/>
        <v>1831641</v>
      </c>
      <c r="G38" s="1085">
        <f>+G39+G40+G41</f>
        <v>1831641</v>
      </c>
    </row>
    <row r="39" spans="1:7" ht="15.6" x14ac:dyDescent="0.3">
      <c r="A39" s="1040">
        <v>10522</v>
      </c>
      <c r="B39" s="1041">
        <v>20</v>
      </c>
      <c r="C39" s="1041" t="s">
        <v>43</v>
      </c>
      <c r="D39" s="1084">
        <v>1395713</v>
      </c>
      <c r="E39" s="1191">
        <v>0</v>
      </c>
      <c r="F39" s="1084">
        <f t="shared" si="0"/>
        <v>1395713</v>
      </c>
      <c r="G39" s="1085">
        <v>1395713</v>
      </c>
    </row>
    <row r="40" spans="1:7" ht="15.6" x14ac:dyDescent="0.3">
      <c r="A40" s="1040">
        <v>10523</v>
      </c>
      <c r="B40" s="1041">
        <v>20</v>
      </c>
      <c r="C40" s="1041" t="s">
        <v>44</v>
      </c>
      <c r="D40" s="1084">
        <v>397273</v>
      </c>
      <c r="E40" s="1191">
        <v>0</v>
      </c>
      <c r="F40" s="1084">
        <f t="shared" si="0"/>
        <v>397273</v>
      </c>
      <c r="G40" s="1085">
        <v>397273</v>
      </c>
    </row>
    <row r="41" spans="1:7" ht="41.25" customHeight="1" x14ac:dyDescent="0.3">
      <c r="A41" s="1040">
        <v>10527</v>
      </c>
      <c r="B41" s="1041">
        <v>20</v>
      </c>
      <c r="C41" s="1192" t="s">
        <v>45</v>
      </c>
      <c r="D41" s="1084">
        <v>38655</v>
      </c>
      <c r="E41" s="1191">
        <v>0</v>
      </c>
      <c r="F41" s="1084">
        <f t="shared" si="0"/>
        <v>38655</v>
      </c>
      <c r="G41" s="1085">
        <v>38655</v>
      </c>
    </row>
    <row r="42" spans="1:7" ht="15.6" x14ac:dyDescent="0.3">
      <c r="A42" s="1040">
        <v>1056</v>
      </c>
      <c r="B42" s="1041">
        <v>20</v>
      </c>
      <c r="C42" s="1041" t="s">
        <v>46</v>
      </c>
      <c r="D42" s="1084">
        <v>251884</v>
      </c>
      <c r="E42" s="1191"/>
      <c r="F42" s="1084">
        <f t="shared" si="0"/>
        <v>251884</v>
      </c>
      <c r="G42" s="1085">
        <v>251884</v>
      </c>
    </row>
    <row r="43" spans="1:7" ht="16.2" thickBot="1" x14ac:dyDescent="0.35">
      <c r="A43" s="1048">
        <v>1057</v>
      </c>
      <c r="B43" s="1049">
        <v>20</v>
      </c>
      <c r="C43" s="1049" t="s">
        <v>47</v>
      </c>
      <c r="D43" s="1149">
        <v>167925</v>
      </c>
      <c r="E43" s="1150">
        <f>+E54</f>
        <v>0</v>
      </c>
      <c r="F43" s="1088">
        <f t="shared" si="0"/>
        <v>167925</v>
      </c>
      <c r="G43" s="1089">
        <v>167925</v>
      </c>
    </row>
    <row r="44" spans="1:7" ht="16.2" thickBot="1" x14ac:dyDescent="0.35">
      <c r="A44" s="1075"/>
      <c r="B44" s="1054"/>
      <c r="C44" s="1054"/>
      <c r="D44" s="1152"/>
      <c r="E44" s="1193"/>
      <c r="F44" s="1057"/>
      <c r="G44" s="1152"/>
    </row>
    <row r="45" spans="1:7" x14ac:dyDescent="0.3">
      <c r="A45" s="2025"/>
      <c r="B45" s="2026"/>
      <c r="C45" s="2026"/>
      <c r="D45" s="2026"/>
      <c r="E45" s="2026"/>
      <c r="F45" s="2026"/>
      <c r="G45" s="2027"/>
    </row>
    <row r="46" spans="1:7" x14ac:dyDescent="0.3">
      <c r="A46" s="2022" t="s">
        <v>1</v>
      </c>
      <c r="B46" s="2023"/>
      <c r="C46" s="2023"/>
      <c r="D46" s="2023"/>
      <c r="E46" s="2023"/>
      <c r="F46" s="2023"/>
      <c r="G46" s="2024"/>
    </row>
    <row r="47" spans="1:7" x14ac:dyDescent="0.3">
      <c r="A47" s="2022" t="s">
        <v>2</v>
      </c>
      <c r="B47" s="2023"/>
      <c r="C47" s="2023"/>
      <c r="D47" s="2023"/>
      <c r="E47" s="2023"/>
      <c r="F47" s="2023"/>
      <c r="G47" s="2024"/>
    </row>
    <row r="48" spans="1:7" x14ac:dyDescent="0.3">
      <c r="A48" s="1013" t="s">
        <v>0</v>
      </c>
      <c r="G48" s="1012"/>
    </row>
    <row r="49" spans="1:7" ht="6" customHeight="1" x14ac:dyDescent="0.3">
      <c r="A49" s="1011"/>
      <c r="G49" s="1014"/>
    </row>
    <row r="50" spans="1:7" x14ac:dyDescent="0.3">
      <c r="A50" s="1011" t="s">
        <v>3</v>
      </c>
      <c r="C50" s="1008" t="s">
        <v>4</v>
      </c>
      <c r="E50" s="1156" t="s">
        <v>5</v>
      </c>
      <c r="F50" s="1010" t="str">
        <f>F6</f>
        <v>SEPTIEMBRE</v>
      </c>
      <c r="G50" s="1012" t="str">
        <f>G6</f>
        <v>VIGENCIA FISCAL: 2017</v>
      </c>
    </row>
    <row r="51" spans="1:7" ht="5.25" customHeight="1" thickBot="1" x14ac:dyDescent="0.35">
      <c r="A51" s="1011"/>
      <c r="G51" s="1012"/>
    </row>
    <row r="52" spans="1:7" ht="57.75" customHeight="1" thickBot="1" x14ac:dyDescent="0.35">
      <c r="A52" s="1025" t="s">
        <v>7</v>
      </c>
      <c r="B52" s="1026"/>
      <c r="C52" s="1026" t="s">
        <v>8</v>
      </c>
      <c r="D52" s="1027" t="s">
        <v>9</v>
      </c>
      <c r="E52" s="1194" t="s">
        <v>10</v>
      </c>
      <c r="F52" s="1027" t="s">
        <v>11</v>
      </c>
      <c r="G52" s="1028" t="s">
        <v>12</v>
      </c>
    </row>
    <row r="53" spans="1:7" ht="17.25" customHeight="1" x14ac:dyDescent="0.3">
      <c r="A53" s="1070">
        <v>2</v>
      </c>
      <c r="B53" s="1071"/>
      <c r="C53" s="1071" t="s">
        <v>48</v>
      </c>
      <c r="D53" s="1135">
        <f>+D54</f>
        <v>320489850.32999998</v>
      </c>
      <c r="E53" s="1134">
        <f>+E54</f>
        <v>0</v>
      </c>
      <c r="F53" s="1133">
        <f>+D53-E53</f>
        <v>320489850.32999998</v>
      </c>
      <c r="G53" s="1195">
        <f>+G54</f>
        <v>320489850.32999998</v>
      </c>
    </row>
    <row r="54" spans="1:7" ht="15.6" x14ac:dyDescent="0.3">
      <c r="A54" s="1040">
        <v>20</v>
      </c>
      <c r="B54" s="1041"/>
      <c r="C54" s="1041" t="s">
        <v>48</v>
      </c>
      <c r="D54" s="1084">
        <f>+D55</f>
        <v>320489850.32999998</v>
      </c>
      <c r="E54" s="1136">
        <f>+E55</f>
        <v>0</v>
      </c>
      <c r="F54" s="1084">
        <f t="shared" ref="F54:F76" si="1">+D54-E54</f>
        <v>320489850.32999998</v>
      </c>
      <c r="G54" s="1085">
        <f>+G55</f>
        <v>320489850.32999998</v>
      </c>
    </row>
    <row r="55" spans="1:7" ht="15.6" x14ac:dyDescent="0.3">
      <c r="A55" s="1040">
        <v>204</v>
      </c>
      <c r="B55" s="1041"/>
      <c r="C55" s="1041" t="s">
        <v>49</v>
      </c>
      <c r="D55" s="1084">
        <f>+D56+D58+D64+D67+D69+D71+D73+D74+D76</f>
        <v>320489850.32999998</v>
      </c>
      <c r="E55" s="1084">
        <f>+E56+E58+E64+E67+E69+E71+E76+E73+E74</f>
        <v>0</v>
      </c>
      <c r="F55" s="1084">
        <f t="shared" si="1"/>
        <v>320489850.32999998</v>
      </c>
      <c r="G55" s="1085">
        <f>+G56+G58+G64+G67+G69+G71+G76+G73+G74</f>
        <v>320489850.32999998</v>
      </c>
    </row>
    <row r="56" spans="1:7" ht="15.6" x14ac:dyDescent="0.3">
      <c r="A56" s="1040">
        <v>2044</v>
      </c>
      <c r="B56" s="1041"/>
      <c r="C56" s="1041" t="s">
        <v>50</v>
      </c>
      <c r="D56" s="1084">
        <f>+D57</f>
        <v>17631516</v>
      </c>
      <c r="E56" s="1136">
        <f>+E57</f>
        <v>0</v>
      </c>
      <c r="F56" s="1084">
        <f t="shared" si="1"/>
        <v>17631516</v>
      </c>
      <c r="G56" s="1085">
        <f>+G57</f>
        <v>17631516</v>
      </c>
    </row>
    <row r="57" spans="1:7" ht="21" customHeight="1" x14ac:dyDescent="0.3">
      <c r="A57" s="1040">
        <v>20441</v>
      </c>
      <c r="B57" s="1041">
        <v>20</v>
      </c>
      <c r="C57" s="1041" t="s">
        <v>51</v>
      </c>
      <c r="D57" s="1084">
        <v>17631516</v>
      </c>
      <c r="E57" s="1191">
        <v>0</v>
      </c>
      <c r="F57" s="1084">
        <f t="shared" si="1"/>
        <v>17631516</v>
      </c>
      <c r="G57" s="1085">
        <v>17631516</v>
      </c>
    </row>
    <row r="58" spans="1:7" ht="15.6" x14ac:dyDescent="0.3">
      <c r="A58" s="1040">
        <v>2045</v>
      </c>
      <c r="B58" s="1041"/>
      <c r="C58" s="1041" t="s">
        <v>52</v>
      </c>
      <c r="D58" s="1084">
        <f>+D59+D60+D61+D62+D63</f>
        <v>60194657</v>
      </c>
      <c r="E58" s="1084">
        <f>+E59+E60+E61+E62+E63</f>
        <v>0</v>
      </c>
      <c r="F58" s="1084">
        <f t="shared" si="1"/>
        <v>60194657</v>
      </c>
      <c r="G58" s="1085">
        <f>+G59+G60+G61+G62+G63</f>
        <v>60194657</v>
      </c>
    </row>
    <row r="59" spans="1:7" ht="18.75" customHeight="1" x14ac:dyDescent="0.3">
      <c r="A59" s="1040">
        <v>20451</v>
      </c>
      <c r="B59" s="1041">
        <v>20</v>
      </c>
      <c r="C59" s="1041" t="s">
        <v>53</v>
      </c>
      <c r="D59" s="1084">
        <v>5000000</v>
      </c>
      <c r="E59" s="1191">
        <v>0</v>
      </c>
      <c r="F59" s="1084">
        <f t="shared" si="1"/>
        <v>5000000</v>
      </c>
      <c r="G59" s="1085">
        <v>5000000</v>
      </c>
    </row>
    <row r="60" spans="1:7" s="1009" customFormat="1" ht="31.5" customHeight="1" x14ac:dyDescent="0.3">
      <c r="A60" s="1162">
        <v>20452</v>
      </c>
      <c r="B60" s="1042">
        <v>20</v>
      </c>
      <c r="C60" s="1042" t="s">
        <v>54</v>
      </c>
      <c r="D60" s="1164">
        <v>10500000</v>
      </c>
      <c r="E60" s="1196">
        <v>0</v>
      </c>
      <c r="F60" s="1164">
        <f t="shared" si="1"/>
        <v>10500000</v>
      </c>
      <c r="G60" s="1197">
        <v>10500000</v>
      </c>
    </row>
    <row r="61" spans="1:7" s="1009" customFormat="1" ht="34.5" customHeight="1" x14ac:dyDescent="0.3">
      <c r="A61" s="1162">
        <v>20456</v>
      </c>
      <c r="B61" s="1042">
        <v>20</v>
      </c>
      <c r="C61" s="1042" t="s">
        <v>55</v>
      </c>
      <c r="D61" s="1164">
        <v>4999995</v>
      </c>
      <c r="E61" s="1196">
        <v>0</v>
      </c>
      <c r="F61" s="1164">
        <f t="shared" si="1"/>
        <v>4999995</v>
      </c>
      <c r="G61" s="1197">
        <v>4999995</v>
      </c>
    </row>
    <row r="62" spans="1:7" ht="18.75" customHeight="1" x14ac:dyDescent="0.3">
      <c r="A62" s="1040">
        <v>204510</v>
      </c>
      <c r="B62" s="1041">
        <v>20</v>
      </c>
      <c r="C62" s="1041" t="s">
        <v>56</v>
      </c>
      <c r="D62" s="1084">
        <v>31694662</v>
      </c>
      <c r="E62" s="1191">
        <v>0</v>
      </c>
      <c r="F62" s="1084">
        <f t="shared" si="1"/>
        <v>31694662</v>
      </c>
      <c r="G62" s="1085">
        <v>31694662</v>
      </c>
    </row>
    <row r="63" spans="1:7" ht="18.75" customHeight="1" x14ac:dyDescent="0.3">
      <c r="A63" s="1040">
        <v>204513</v>
      </c>
      <c r="B63" s="1041">
        <v>20</v>
      </c>
      <c r="C63" s="1041" t="s">
        <v>57</v>
      </c>
      <c r="D63" s="1084">
        <v>8000000</v>
      </c>
      <c r="E63" s="1191">
        <v>0</v>
      </c>
      <c r="F63" s="1084">
        <f t="shared" si="1"/>
        <v>8000000</v>
      </c>
      <c r="G63" s="1085">
        <v>8000000</v>
      </c>
    </row>
    <row r="64" spans="1:7" ht="18" customHeight="1" x14ac:dyDescent="0.3">
      <c r="A64" s="1040">
        <v>2046</v>
      </c>
      <c r="B64" s="1041"/>
      <c r="C64" s="1041" t="s">
        <v>58</v>
      </c>
      <c r="D64" s="1084">
        <f>+D65+D66</f>
        <v>16855354</v>
      </c>
      <c r="E64" s="1136">
        <f>+E65+E66</f>
        <v>0</v>
      </c>
      <c r="F64" s="1084">
        <f t="shared" si="1"/>
        <v>16855354</v>
      </c>
      <c r="G64" s="1085">
        <f>+G65+G66</f>
        <v>16855354</v>
      </c>
    </row>
    <row r="65" spans="1:7" ht="18" customHeight="1" x14ac:dyDescent="0.3">
      <c r="A65" s="1040">
        <v>20462</v>
      </c>
      <c r="B65" s="1041">
        <v>20</v>
      </c>
      <c r="C65" s="1041" t="s">
        <v>59</v>
      </c>
      <c r="D65" s="1084">
        <v>4220000</v>
      </c>
      <c r="E65" s="1191">
        <v>0</v>
      </c>
      <c r="F65" s="1084">
        <f t="shared" si="1"/>
        <v>4220000</v>
      </c>
      <c r="G65" s="1085">
        <v>4220000</v>
      </c>
    </row>
    <row r="66" spans="1:7" ht="18" customHeight="1" x14ac:dyDescent="0.3">
      <c r="A66" s="1040">
        <v>20465</v>
      </c>
      <c r="B66" s="1041">
        <v>20</v>
      </c>
      <c r="C66" s="1041" t="s">
        <v>60</v>
      </c>
      <c r="D66" s="1084">
        <v>12635354</v>
      </c>
      <c r="E66" s="1191">
        <v>0</v>
      </c>
      <c r="F66" s="1084">
        <f t="shared" si="1"/>
        <v>12635354</v>
      </c>
      <c r="G66" s="1085">
        <v>12635354</v>
      </c>
    </row>
    <row r="67" spans="1:7" ht="18" customHeight="1" x14ac:dyDescent="0.3">
      <c r="A67" s="1040">
        <v>2047</v>
      </c>
      <c r="B67" s="1041"/>
      <c r="C67" s="1041" t="s">
        <v>61</v>
      </c>
      <c r="D67" s="1084">
        <f>+D68</f>
        <v>35889007</v>
      </c>
      <c r="E67" s="1136">
        <f>+E68</f>
        <v>0</v>
      </c>
      <c r="F67" s="1084">
        <f t="shared" si="1"/>
        <v>35889007</v>
      </c>
      <c r="G67" s="1085">
        <f>+G68</f>
        <v>35889007</v>
      </c>
    </row>
    <row r="68" spans="1:7" ht="18" customHeight="1" x14ac:dyDescent="0.3">
      <c r="A68" s="1040">
        <v>20476</v>
      </c>
      <c r="B68" s="1041">
        <v>20</v>
      </c>
      <c r="C68" s="1041" t="s">
        <v>62</v>
      </c>
      <c r="D68" s="1084">
        <v>35889007</v>
      </c>
      <c r="E68" s="1191">
        <v>0</v>
      </c>
      <c r="F68" s="1084">
        <f t="shared" si="1"/>
        <v>35889007</v>
      </c>
      <c r="G68" s="1085">
        <v>35889007</v>
      </c>
    </row>
    <row r="69" spans="1:7" ht="18" customHeight="1" x14ac:dyDescent="0.3">
      <c r="A69" s="1040">
        <v>2048</v>
      </c>
      <c r="B69" s="1041"/>
      <c r="C69" s="1041" t="s">
        <v>63</v>
      </c>
      <c r="D69" s="1084">
        <f>+D70</f>
        <v>4617733</v>
      </c>
      <c r="E69" s="1084">
        <f>+E70</f>
        <v>0</v>
      </c>
      <c r="F69" s="1084">
        <f t="shared" si="1"/>
        <v>4617733</v>
      </c>
      <c r="G69" s="1085">
        <f>+G70</f>
        <v>4617733</v>
      </c>
    </row>
    <row r="70" spans="1:7" ht="18" customHeight="1" x14ac:dyDescent="0.3">
      <c r="A70" s="1040">
        <v>20486</v>
      </c>
      <c r="B70" s="1041">
        <v>20</v>
      </c>
      <c r="C70" s="1041" t="s">
        <v>64</v>
      </c>
      <c r="D70" s="1084">
        <v>4617733</v>
      </c>
      <c r="E70" s="1191">
        <v>0</v>
      </c>
      <c r="F70" s="1084">
        <f t="shared" si="1"/>
        <v>4617733</v>
      </c>
      <c r="G70" s="1085">
        <v>4617733</v>
      </c>
    </row>
    <row r="71" spans="1:7" ht="15.6" x14ac:dyDescent="0.3">
      <c r="A71" s="1040">
        <v>2049</v>
      </c>
      <c r="B71" s="1041"/>
      <c r="C71" s="1041" t="s">
        <v>65</v>
      </c>
      <c r="D71" s="1084">
        <f>+D72</f>
        <v>56234082</v>
      </c>
      <c r="E71" s="1136">
        <f>+E72</f>
        <v>0</v>
      </c>
      <c r="F71" s="1084">
        <f t="shared" si="1"/>
        <v>56234082</v>
      </c>
      <c r="G71" s="1085">
        <f>+G72</f>
        <v>56234082</v>
      </c>
    </row>
    <row r="72" spans="1:7" ht="22.5" customHeight="1" x14ac:dyDescent="0.3">
      <c r="A72" s="1040">
        <v>20495</v>
      </c>
      <c r="B72" s="1041">
        <v>20</v>
      </c>
      <c r="C72" s="1041" t="s">
        <v>66</v>
      </c>
      <c r="D72" s="1084">
        <v>56234082</v>
      </c>
      <c r="E72" s="1191">
        <v>0</v>
      </c>
      <c r="F72" s="1084">
        <f t="shared" si="1"/>
        <v>56234082</v>
      </c>
      <c r="G72" s="1085">
        <v>56234082</v>
      </c>
    </row>
    <row r="73" spans="1:7" ht="24.75" customHeight="1" x14ac:dyDescent="0.3">
      <c r="A73" s="1040">
        <v>20414</v>
      </c>
      <c r="B73" s="1041">
        <v>20</v>
      </c>
      <c r="C73" s="1041" t="s">
        <v>67</v>
      </c>
      <c r="D73" s="1084">
        <v>27500</v>
      </c>
      <c r="E73" s="1191">
        <v>0</v>
      </c>
      <c r="F73" s="1084">
        <f t="shared" si="1"/>
        <v>27500</v>
      </c>
      <c r="G73" s="1085">
        <v>27500</v>
      </c>
    </row>
    <row r="74" spans="1:7" ht="22.5" customHeight="1" x14ac:dyDescent="0.3">
      <c r="A74" s="1040">
        <v>20421</v>
      </c>
      <c r="B74" s="1041"/>
      <c r="C74" s="1041" t="s">
        <v>68</v>
      </c>
      <c r="D74" s="1084">
        <f>+D75</f>
        <v>33880000</v>
      </c>
      <c r="E74" s="1136">
        <f>+E75</f>
        <v>0</v>
      </c>
      <c r="F74" s="1084">
        <f>+D74-E74</f>
        <v>33880000</v>
      </c>
      <c r="G74" s="1085">
        <f>+G75</f>
        <v>33880000</v>
      </c>
    </row>
    <row r="75" spans="1:7" ht="18.75" customHeight="1" x14ac:dyDescent="0.3">
      <c r="A75" s="1040">
        <v>204214</v>
      </c>
      <c r="B75" s="1041">
        <v>20</v>
      </c>
      <c r="C75" s="1041" t="s">
        <v>69</v>
      </c>
      <c r="D75" s="1084">
        <v>33880000</v>
      </c>
      <c r="E75" s="1191">
        <v>0</v>
      </c>
      <c r="F75" s="1084">
        <f>+D75-E75</f>
        <v>33880000</v>
      </c>
      <c r="G75" s="1085">
        <v>33880000</v>
      </c>
    </row>
    <row r="76" spans="1:7" ht="18.75" customHeight="1" x14ac:dyDescent="0.3">
      <c r="A76" s="1040">
        <v>20441</v>
      </c>
      <c r="B76" s="1041"/>
      <c r="C76" s="1041" t="s">
        <v>70</v>
      </c>
      <c r="D76" s="1084">
        <f>+D77</f>
        <v>95160001.329999998</v>
      </c>
      <c r="E76" s="1084">
        <f>+E77</f>
        <v>0</v>
      </c>
      <c r="F76" s="1084">
        <f t="shared" si="1"/>
        <v>95160001.329999998</v>
      </c>
      <c r="G76" s="1085">
        <f>+G77</f>
        <v>95160001.329999998</v>
      </c>
    </row>
    <row r="77" spans="1:7" ht="18.75" customHeight="1" x14ac:dyDescent="0.3">
      <c r="A77" s="1040">
        <v>2044113</v>
      </c>
      <c r="B77" s="1041">
        <v>20</v>
      </c>
      <c r="C77" s="1041" t="s">
        <v>70</v>
      </c>
      <c r="D77" s="1084">
        <v>95160001.329999998</v>
      </c>
      <c r="E77" s="1191">
        <v>0</v>
      </c>
      <c r="F77" s="1084">
        <f>+D77-E77</f>
        <v>95160001.329999998</v>
      </c>
      <c r="G77" s="1085">
        <v>95160001.329999998</v>
      </c>
    </row>
    <row r="78" spans="1:7" ht="18.75" customHeight="1" x14ac:dyDescent="0.3">
      <c r="A78" s="1040">
        <v>3</v>
      </c>
      <c r="B78" s="1041"/>
      <c r="C78" s="1041" t="s">
        <v>71</v>
      </c>
      <c r="D78" s="1084">
        <f t="shared" ref="D78:E80" si="2">+D79</f>
        <v>132590319</v>
      </c>
      <c r="E78" s="1136">
        <f t="shared" si="2"/>
        <v>0</v>
      </c>
      <c r="F78" s="1084">
        <f>+D78-E78</f>
        <v>132590319</v>
      </c>
      <c r="G78" s="1085">
        <f>+G79</f>
        <v>132590319</v>
      </c>
    </row>
    <row r="79" spans="1:7" ht="18.75" customHeight="1" x14ac:dyDescent="0.3">
      <c r="A79" s="1040">
        <v>36</v>
      </c>
      <c r="B79" s="1041"/>
      <c r="C79" s="1041" t="s">
        <v>72</v>
      </c>
      <c r="D79" s="1084">
        <f t="shared" si="2"/>
        <v>132590319</v>
      </c>
      <c r="E79" s="1136">
        <f t="shared" si="2"/>
        <v>0</v>
      </c>
      <c r="F79" s="1084">
        <f>+D79-E79</f>
        <v>132590319</v>
      </c>
      <c r="G79" s="1085">
        <f>+G80</f>
        <v>132590319</v>
      </c>
    </row>
    <row r="80" spans="1:7" ht="18.75" customHeight="1" x14ac:dyDescent="0.3">
      <c r="A80" s="1040">
        <v>361</v>
      </c>
      <c r="B80" s="1041"/>
      <c r="C80" s="1041" t="s">
        <v>73</v>
      </c>
      <c r="D80" s="1084">
        <f t="shared" si="2"/>
        <v>132590319</v>
      </c>
      <c r="E80" s="1084">
        <f t="shared" si="2"/>
        <v>0</v>
      </c>
      <c r="F80" s="1084">
        <f>+D80-E80</f>
        <v>132590319</v>
      </c>
      <c r="G80" s="1085">
        <f>+G81</f>
        <v>132590319</v>
      </c>
    </row>
    <row r="81" spans="1:234" ht="18.75" customHeight="1" thickBot="1" x14ac:dyDescent="0.35">
      <c r="A81" s="1048">
        <v>36113</v>
      </c>
      <c r="B81" s="1049">
        <v>20</v>
      </c>
      <c r="C81" s="1049" t="s">
        <v>74</v>
      </c>
      <c r="D81" s="1088">
        <v>132590319</v>
      </c>
      <c r="E81" s="1198">
        <v>0</v>
      </c>
      <c r="F81" s="1088">
        <f>+D81-E81</f>
        <v>132590319</v>
      </c>
      <c r="G81" s="1089">
        <v>132590319</v>
      </c>
    </row>
    <row r="82" spans="1:234" ht="15" thickBot="1" x14ac:dyDescent="0.35">
      <c r="A82" s="1154"/>
      <c r="D82" s="1157"/>
      <c r="E82" s="1189"/>
      <c r="F82" s="1157"/>
      <c r="G82" s="1157"/>
    </row>
    <row r="83" spans="1:234" x14ac:dyDescent="0.3">
      <c r="A83" s="2025" t="s">
        <v>1</v>
      </c>
      <c r="B83" s="2026"/>
      <c r="C83" s="2026"/>
      <c r="D83" s="2026"/>
      <c r="E83" s="2026"/>
      <c r="F83" s="2026"/>
      <c r="G83" s="2027"/>
      <c r="H83" s="1199"/>
      <c r="I83" s="2023"/>
      <c r="J83" s="2023"/>
      <c r="K83" s="2023"/>
      <c r="L83" s="2023"/>
      <c r="M83" s="2023"/>
      <c r="N83" s="2023"/>
      <c r="O83" s="2023"/>
      <c r="P83" s="2023"/>
      <c r="Q83" s="2023"/>
      <c r="R83" s="2023"/>
      <c r="S83" s="2023"/>
      <c r="T83" s="2023"/>
      <c r="U83" s="2023"/>
      <c r="V83" s="2023"/>
      <c r="W83" s="2023"/>
      <c r="X83" s="2023"/>
      <c r="Y83" s="2023"/>
      <c r="Z83" s="2023"/>
      <c r="AA83" s="2023"/>
      <c r="AB83" s="2023"/>
      <c r="AC83" s="2023"/>
      <c r="AD83" s="2023"/>
      <c r="AE83" s="2023"/>
      <c r="AF83" s="2023"/>
      <c r="AG83" s="2023"/>
      <c r="AH83" s="2023"/>
      <c r="AI83" s="2023"/>
      <c r="AJ83" s="2023"/>
      <c r="AK83" s="2023"/>
      <c r="AL83" s="2023"/>
      <c r="AM83" s="2023"/>
      <c r="AN83" s="2023"/>
      <c r="AO83" s="2023"/>
      <c r="AP83" s="2023"/>
      <c r="AQ83" s="2023"/>
      <c r="AR83" s="2023"/>
      <c r="AS83" s="2023"/>
      <c r="AT83" s="2023"/>
      <c r="AU83" s="2023"/>
      <c r="AV83" s="2023"/>
      <c r="AW83" s="2023"/>
      <c r="AX83" s="2023"/>
      <c r="AY83" s="2023"/>
      <c r="AZ83" s="2023"/>
      <c r="BA83" s="2023"/>
      <c r="BB83" s="2023"/>
      <c r="BC83" s="2023"/>
      <c r="BD83" s="2023"/>
      <c r="BE83" s="2023"/>
      <c r="BF83" s="2023"/>
      <c r="BG83" s="2023"/>
      <c r="BH83" s="2023"/>
      <c r="BI83" s="2023"/>
      <c r="BJ83" s="2023"/>
      <c r="BK83" s="2023"/>
      <c r="BL83" s="2023"/>
      <c r="BM83" s="2023"/>
      <c r="BN83" s="2023"/>
      <c r="BO83" s="2023"/>
      <c r="BP83" s="2023"/>
      <c r="BQ83" s="2023"/>
      <c r="BR83" s="2023"/>
      <c r="BS83" s="2023"/>
      <c r="BT83" s="2023"/>
      <c r="BU83" s="2023"/>
      <c r="BV83" s="2023"/>
      <c r="BW83" s="2023"/>
      <c r="BX83" s="2023"/>
      <c r="BY83" s="2023"/>
      <c r="BZ83" s="2023"/>
      <c r="CA83" s="2023"/>
      <c r="CB83" s="2023"/>
      <c r="CC83" s="2023"/>
      <c r="CD83" s="2023"/>
      <c r="CE83" s="2023"/>
      <c r="CF83" s="2023"/>
      <c r="CG83" s="2023"/>
      <c r="CH83" s="2023"/>
      <c r="CI83" s="2023"/>
      <c r="CJ83" s="2023"/>
      <c r="CK83" s="2023"/>
      <c r="CL83" s="2023"/>
      <c r="CM83" s="2023"/>
      <c r="CN83" s="2023"/>
      <c r="CO83" s="2023"/>
      <c r="CP83" s="2023"/>
      <c r="CQ83" s="2023"/>
      <c r="CR83" s="2023"/>
      <c r="CS83" s="2023"/>
      <c r="CT83" s="2023"/>
      <c r="CU83" s="2023"/>
      <c r="CV83" s="2023"/>
      <c r="CW83" s="2023"/>
      <c r="CX83" s="2023"/>
      <c r="CY83" s="2023"/>
      <c r="CZ83" s="2023"/>
      <c r="DA83" s="2023"/>
      <c r="DB83" s="2023"/>
      <c r="DC83" s="2023"/>
      <c r="DD83" s="2023"/>
      <c r="DE83" s="2023"/>
      <c r="DF83" s="2023"/>
      <c r="DG83" s="2023"/>
      <c r="DH83" s="2023"/>
      <c r="DI83" s="2023"/>
      <c r="DJ83" s="2023"/>
      <c r="DK83" s="2023"/>
      <c r="DL83" s="2023"/>
      <c r="DM83" s="2023"/>
      <c r="DN83" s="2023"/>
      <c r="DO83" s="2023"/>
      <c r="DP83" s="2023"/>
      <c r="DQ83" s="2023"/>
      <c r="DR83" s="2023"/>
      <c r="DS83" s="2023"/>
      <c r="DT83" s="2023"/>
      <c r="DU83" s="2023"/>
      <c r="DV83" s="2023"/>
      <c r="DW83" s="2023"/>
      <c r="DX83" s="2023"/>
      <c r="DY83" s="2023"/>
      <c r="DZ83" s="2023"/>
      <c r="EA83" s="2023"/>
      <c r="EB83" s="2023"/>
      <c r="EC83" s="2023"/>
      <c r="ED83" s="2023"/>
      <c r="EE83" s="2023"/>
      <c r="EF83" s="2023"/>
      <c r="EG83" s="2023"/>
      <c r="EH83" s="2023"/>
      <c r="EI83" s="2023"/>
      <c r="EJ83" s="2023"/>
      <c r="EK83" s="2023"/>
      <c r="EL83" s="2023"/>
      <c r="EM83" s="2023"/>
      <c r="EN83" s="2023"/>
      <c r="EO83" s="2023"/>
      <c r="EP83" s="2023"/>
      <c r="EQ83" s="2023"/>
      <c r="ER83" s="2023"/>
      <c r="ES83" s="2023"/>
      <c r="ET83" s="2023"/>
      <c r="EU83" s="2023"/>
      <c r="EV83" s="2023"/>
      <c r="EW83" s="2023"/>
      <c r="EX83" s="2023"/>
      <c r="EY83" s="2023"/>
      <c r="EZ83" s="2023"/>
      <c r="FA83" s="2023"/>
      <c r="FB83" s="2023"/>
      <c r="FC83" s="2023"/>
      <c r="FD83" s="2023"/>
      <c r="FE83" s="2023"/>
      <c r="FF83" s="2023"/>
      <c r="FG83" s="2023"/>
      <c r="FH83" s="2023"/>
      <c r="FI83" s="2023"/>
      <c r="FJ83" s="2023"/>
      <c r="FK83" s="2023"/>
      <c r="FL83" s="2023"/>
      <c r="FM83" s="2023"/>
      <c r="FN83" s="2023"/>
      <c r="FO83" s="2023"/>
      <c r="FP83" s="2023"/>
      <c r="FQ83" s="2023"/>
      <c r="FR83" s="2023"/>
      <c r="FS83" s="2023"/>
      <c r="FT83" s="2023"/>
      <c r="FU83" s="2023"/>
      <c r="FV83" s="2023"/>
      <c r="FW83" s="2023"/>
      <c r="FX83" s="2023"/>
      <c r="FY83" s="2023"/>
      <c r="FZ83" s="2023"/>
      <c r="GA83" s="2023"/>
      <c r="GB83" s="2023"/>
      <c r="GC83" s="2023"/>
      <c r="GD83" s="2023"/>
      <c r="GE83" s="2023"/>
      <c r="GF83" s="2023"/>
      <c r="GG83" s="2023"/>
      <c r="GH83" s="2023"/>
      <c r="GI83" s="2023"/>
      <c r="GJ83" s="2023"/>
      <c r="GK83" s="2023"/>
      <c r="GL83" s="2023"/>
      <c r="GM83" s="2023"/>
      <c r="GN83" s="2023"/>
      <c r="GO83" s="2023"/>
      <c r="GP83" s="2023"/>
      <c r="GQ83" s="2023"/>
      <c r="GR83" s="2023"/>
      <c r="GS83" s="2023"/>
      <c r="GT83" s="2023"/>
      <c r="GU83" s="2023"/>
      <c r="GV83" s="2023"/>
      <c r="GW83" s="2023"/>
      <c r="GX83" s="2023"/>
      <c r="GY83" s="2023"/>
      <c r="GZ83" s="2023"/>
      <c r="HA83" s="2023"/>
      <c r="HB83" s="2023"/>
      <c r="HC83" s="2023"/>
      <c r="HD83" s="2023"/>
      <c r="HE83" s="2023"/>
      <c r="HF83" s="2023"/>
      <c r="HG83" s="2023"/>
      <c r="HH83" s="2023"/>
      <c r="HI83" s="2023"/>
      <c r="HJ83" s="2023"/>
      <c r="HK83" s="2023"/>
      <c r="HL83" s="2023"/>
      <c r="HM83" s="2023"/>
      <c r="HN83" s="2023"/>
      <c r="HO83" s="2023"/>
      <c r="HP83" s="2023"/>
      <c r="HQ83" s="2023"/>
      <c r="HR83" s="2023"/>
      <c r="HS83" s="2023"/>
      <c r="HT83" s="2023"/>
      <c r="HU83" s="2023"/>
      <c r="HV83" s="2023"/>
      <c r="HW83" s="2023"/>
      <c r="HX83" s="2023"/>
      <c r="HY83" s="2023"/>
      <c r="HZ83" s="2023"/>
    </row>
    <row r="84" spans="1:234" ht="15.75" customHeight="1" x14ac:dyDescent="0.3">
      <c r="A84" s="2022" t="s">
        <v>2</v>
      </c>
      <c r="B84" s="2023"/>
      <c r="C84" s="2023"/>
      <c r="D84" s="2023"/>
      <c r="E84" s="2023"/>
      <c r="F84" s="2023"/>
      <c r="G84" s="2024"/>
    </row>
    <row r="85" spans="1:234" x14ac:dyDescent="0.3">
      <c r="A85" s="1013" t="s">
        <v>0</v>
      </c>
      <c r="G85" s="1012"/>
    </row>
    <row r="86" spans="1:234" ht="12.75" customHeight="1" x14ac:dyDescent="0.3">
      <c r="A86" s="1011"/>
      <c r="G86" s="1014"/>
    </row>
    <row r="87" spans="1:234" x14ac:dyDescent="0.3">
      <c r="A87" s="1011" t="s">
        <v>3</v>
      </c>
      <c r="C87" s="1008" t="s">
        <v>4</v>
      </c>
      <c r="E87" s="1156" t="s">
        <v>5</v>
      </c>
      <c r="F87" s="1010" t="str">
        <f>F50</f>
        <v>SEPTIEMBRE</v>
      </c>
      <c r="G87" s="1012" t="str">
        <f>G50</f>
        <v>VIGENCIA FISCAL: 2017</v>
      </c>
    </row>
    <row r="88" spans="1:234" ht="7.5" customHeight="1" thickBot="1" x14ac:dyDescent="0.35">
      <c r="A88" s="1200"/>
      <c r="B88" s="1016"/>
      <c r="C88" s="1016"/>
      <c r="D88" s="1018"/>
      <c r="E88" s="1201"/>
      <c r="F88" s="1018"/>
      <c r="G88" s="1019"/>
    </row>
    <row r="89" spans="1:234" ht="61.5" customHeight="1" thickBot="1" x14ac:dyDescent="0.35">
      <c r="A89" s="1202" t="s">
        <v>7</v>
      </c>
      <c r="B89" s="1203"/>
      <c r="C89" s="1203" t="s">
        <v>8</v>
      </c>
      <c r="D89" s="1204" t="s">
        <v>9</v>
      </c>
      <c r="E89" s="1205" t="s">
        <v>10</v>
      </c>
      <c r="F89" s="1204" t="s">
        <v>11</v>
      </c>
      <c r="G89" s="1206" t="s">
        <v>12</v>
      </c>
    </row>
    <row r="90" spans="1:234" ht="16.2" thickBot="1" x14ac:dyDescent="0.35">
      <c r="A90" s="1207" t="s">
        <v>75</v>
      </c>
      <c r="B90" s="1208"/>
      <c r="C90" s="1208" t="s">
        <v>76</v>
      </c>
      <c r="D90" s="1209">
        <f>+D91+D113+D116+D120</f>
        <v>578520230924.90002</v>
      </c>
      <c r="E90" s="1209">
        <f>+E91+E113+E116+E120</f>
        <v>0</v>
      </c>
      <c r="F90" s="1209">
        <f t="shared" ref="F90:F101" si="3">+D90-E90</f>
        <v>578520230924.90002</v>
      </c>
      <c r="G90" s="1210">
        <f>+G91+G113+G116+G120</f>
        <v>308433380098.90002</v>
      </c>
    </row>
    <row r="91" spans="1:234" ht="35.25" customHeight="1" x14ac:dyDescent="0.3">
      <c r="A91" s="1070">
        <v>113</v>
      </c>
      <c r="B91" s="1071"/>
      <c r="C91" s="1072" t="s">
        <v>77</v>
      </c>
      <c r="D91" s="1133">
        <f>+D92+D99+D102+D105</f>
        <v>544874770531.5</v>
      </c>
      <c r="E91" s="1133">
        <f>+E92+E99+E102</f>
        <v>0</v>
      </c>
      <c r="F91" s="1133">
        <f t="shared" si="3"/>
        <v>544874770531.5</v>
      </c>
      <c r="G91" s="1211">
        <f>+G92+G99+G102+G105</f>
        <v>274928919705.5</v>
      </c>
    </row>
    <row r="92" spans="1:234" ht="15.6" x14ac:dyDescent="0.3">
      <c r="A92" s="1040">
        <v>113600</v>
      </c>
      <c r="B92" s="1041"/>
      <c r="C92" s="1042" t="s">
        <v>78</v>
      </c>
      <c r="D92" s="1084">
        <f>+D93+D94+D95+D97+D98+D96</f>
        <v>481742477670</v>
      </c>
      <c r="E92" s="1084">
        <f>+E93+E94+E95+E97+E98+E96</f>
        <v>0</v>
      </c>
      <c r="F92" s="1084">
        <f t="shared" si="3"/>
        <v>481742477670</v>
      </c>
      <c r="G92" s="1085">
        <f>+G93+G94+G95+G97+G98+G96</f>
        <v>211796626844</v>
      </c>
    </row>
    <row r="93" spans="1:234" ht="57.75" customHeight="1" x14ac:dyDescent="0.3">
      <c r="A93" s="1040">
        <v>113600129</v>
      </c>
      <c r="B93" s="1041">
        <v>11</v>
      </c>
      <c r="C93" s="1042" t="s">
        <v>79</v>
      </c>
      <c r="D93" s="1084">
        <v>37670192242</v>
      </c>
      <c r="E93" s="1191">
        <v>0</v>
      </c>
      <c r="F93" s="1084">
        <f t="shared" si="3"/>
        <v>37670192242</v>
      </c>
      <c r="G93" s="1085">
        <v>37670192242</v>
      </c>
    </row>
    <row r="94" spans="1:234" ht="36" customHeight="1" x14ac:dyDescent="0.3">
      <c r="A94" s="1040">
        <v>113600130</v>
      </c>
      <c r="B94" s="1041">
        <v>11</v>
      </c>
      <c r="C94" s="1042" t="s">
        <v>80</v>
      </c>
      <c r="D94" s="1084">
        <v>21300413208</v>
      </c>
      <c r="E94" s="1191">
        <v>0</v>
      </c>
      <c r="F94" s="1084">
        <f t="shared" si="3"/>
        <v>21300413208</v>
      </c>
      <c r="G94" s="1085">
        <v>21300413208</v>
      </c>
    </row>
    <row r="95" spans="1:234" ht="36" customHeight="1" x14ac:dyDescent="0.3">
      <c r="A95" s="1040">
        <v>113600131</v>
      </c>
      <c r="B95" s="1041">
        <v>11</v>
      </c>
      <c r="C95" s="1042" t="s">
        <v>81</v>
      </c>
      <c r="D95" s="1084">
        <v>1646021394</v>
      </c>
      <c r="E95" s="1191">
        <v>0</v>
      </c>
      <c r="F95" s="1084">
        <f t="shared" si="3"/>
        <v>1646021394</v>
      </c>
      <c r="G95" s="1085">
        <v>1646021394</v>
      </c>
    </row>
    <row r="96" spans="1:234" ht="36" customHeight="1" x14ac:dyDescent="0.3">
      <c r="A96" s="1040">
        <v>113600134</v>
      </c>
      <c r="B96" s="1041">
        <v>20</v>
      </c>
      <c r="C96" s="1042" t="s">
        <v>82</v>
      </c>
      <c r="D96" s="1084">
        <v>269945850826</v>
      </c>
      <c r="E96" s="1191">
        <v>0</v>
      </c>
      <c r="F96" s="1084">
        <f t="shared" si="3"/>
        <v>269945850826</v>
      </c>
      <c r="G96" s="1085">
        <v>0</v>
      </c>
    </row>
    <row r="97" spans="1:234" ht="36" customHeight="1" x14ac:dyDescent="0.3">
      <c r="A97" s="1040">
        <v>113600136</v>
      </c>
      <c r="B97" s="1041">
        <v>10</v>
      </c>
      <c r="C97" s="1042" t="s">
        <v>83</v>
      </c>
      <c r="D97" s="1084">
        <v>57000000000</v>
      </c>
      <c r="E97" s="1191">
        <v>0</v>
      </c>
      <c r="F97" s="1084">
        <f t="shared" si="3"/>
        <v>57000000000</v>
      </c>
      <c r="G97" s="1085">
        <v>57000000000</v>
      </c>
    </row>
    <row r="98" spans="1:234" ht="52.5" customHeight="1" x14ac:dyDescent="0.3">
      <c r="A98" s="1040">
        <v>113600139</v>
      </c>
      <c r="B98" s="1041">
        <v>10</v>
      </c>
      <c r="C98" s="1042" t="s">
        <v>84</v>
      </c>
      <c r="D98" s="1084">
        <v>94180000000</v>
      </c>
      <c r="E98" s="1191">
        <v>0</v>
      </c>
      <c r="F98" s="1084">
        <f t="shared" si="3"/>
        <v>94180000000</v>
      </c>
      <c r="G98" s="1085">
        <v>94180000000</v>
      </c>
    </row>
    <row r="99" spans="1:234" ht="15.6" x14ac:dyDescent="0.3">
      <c r="A99" s="1040">
        <v>113601</v>
      </c>
      <c r="B99" s="1041"/>
      <c r="C99" s="1042" t="s">
        <v>85</v>
      </c>
      <c r="D99" s="1084">
        <f>+D100+D101</f>
        <v>59162718545</v>
      </c>
      <c r="E99" s="1084">
        <f>+E100+E101</f>
        <v>0</v>
      </c>
      <c r="F99" s="1084">
        <f t="shared" si="3"/>
        <v>59162718545</v>
      </c>
      <c r="G99" s="1085">
        <f>+G100+G101</f>
        <v>59162718545</v>
      </c>
    </row>
    <row r="100" spans="1:234" ht="79.5" customHeight="1" x14ac:dyDescent="0.3">
      <c r="A100" s="1040">
        <v>11360111</v>
      </c>
      <c r="B100" s="1041">
        <v>11</v>
      </c>
      <c r="C100" s="1212" t="s">
        <v>86</v>
      </c>
      <c r="D100" s="1084">
        <v>27586623923</v>
      </c>
      <c r="E100" s="1191">
        <v>0</v>
      </c>
      <c r="F100" s="1084">
        <f t="shared" si="3"/>
        <v>27586623923</v>
      </c>
      <c r="G100" s="1085">
        <v>27586623923</v>
      </c>
    </row>
    <row r="101" spans="1:234" ht="48.75" customHeight="1" x14ac:dyDescent="0.3">
      <c r="A101" s="1040">
        <v>11360112</v>
      </c>
      <c r="B101" s="1041">
        <v>11</v>
      </c>
      <c r="C101" s="1042" t="s">
        <v>87</v>
      </c>
      <c r="D101" s="1084">
        <v>31576094622</v>
      </c>
      <c r="E101" s="1191">
        <v>0</v>
      </c>
      <c r="F101" s="1084">
        <f t="shared" si="3"/>
        <v>31576094622</v>
      </c>
      <c r="G101" s="1085">
        <v>31576094622</v>
      </c>
    </row>
    <row r="102" spans="1:234" ht="15.6" x14ac:dyDescent="0.3">
      <c r="A102" s="1040">
        <v>113605</v>
      </c>
      <c r="B102" s="1041"/>
      <c r="C102" s="1042" t="s">
        <v>88</v>
      </c>
      <c r="D102" s="1084">
        <f>+D103+D104</f>
        <v>3688341671</v>
      </c>
      <c r="E102" s="1084">
        <f>+E103+E104</f>
        <v>0</v>
      </c>
      <c r="F102" s="1084">
        <f>+D102-E102</f>
        <v>3688341671</v>
      </c>
      <c r="G102" s="1085">
        <f>+G103+G104</f>
        <v>3688341671</v>
      </c>
    </row>
    <row r="103" spans="1:234" ht="39.75" customHeight="1" x14ac:dyDescent="0.3">
      <c r="A103" s="1040">
        <v>1136057</v>
      </c>
      <c r="B103" s="1041">
        <v>20</v>
      </c>
      <c r="C103" s="1042" t="s">
        <v>89</v>
      </c>
      <c r="D103" s="1084">
        <v>3545551352</v>
      </c>
      <c r="E103" s="1191">
        <v>0</v>
      </c>
      <c r="F103" s="1084">
        <f>+D103-E103</f>
        <v>3545551352</v>
      </c>
      <c r="G103" s="1085">
        <v>3545551352</v>
      </c>
    </row>
    <row r="104" spans="1:234" ht="41.25" customHeight="1" x14ac:dyDescent="0.3">
      <c r="A104" s="1040">
        <v>1136057</v>
      </c>
      <c r="B104" s="1041">
        <v>21</v>
      </c>
      <c r="C104" s="1042" t="s">
        <v>89</v>
      </c>
      <c r="D104" s="1084">
        <v>142790319</v>
      </c>
      <c r="E104" s="1191">
        <v>0</v>
      </c>
      <c r="F104" s="1084">
        <f>+D104-E104</f>
        <v>142790319</v>
      </c>
      <c r="G104" s="1085">
        <v>142790319</v>
      </c>
    </row>
    <row r="105" spans="1:234" ht="15.6" x14ac:dyDescent="0.3">
      <c r="A105" s="1040">
        <v>113607</v>
      </c>
      <c r="B105" s="1041"/>
      <c r="C105" s="1042" t="s">
        <v>90</v>
      </c>
      <c r="D105" s="1084">
        <f>+D106</f>
        <v>281232645.5</v>
      </c>
      <c r="E105" s="1084">
        <f>+E106</f>
        <v>0</v>
      </c>
      <c r="F105" s="1084">
        <f>+D105-E105</f>
        <v>281232645.5</v>
      </c>
      <c r="G105" s="1085">
        <f>+G106</f>
        <v>281232645.5</v>
      </c>
    </row>
    <row r="106" spans="1:234" ht="39.75" customHeight="1" thickBot="1" x14ac:dyDescent="0.35">
      <c r="A106" s="1048">
        <v>1136071</v>
      </c>
      <c r="B106" s="1049">
        <v>20</v>
      </c>
      <c r="C106" s="1050" t="s">
        <v>91</v>
      </c>
      <c r="D106" s="1088">
        <v>281232645.5</v>
      </c>
      <c r="E106" s="1198">
        <v>0</v>
      </c>
      <c r="F106" s="1088">
        <f>+D106-E106</f>
        <v>281232645.5</v>
      </c>
      <c r="G106" s="1089">
        <v>281232645.5</v>
      </c>
    </row>
    <row r="107" spans="1:234" ht="49.5" customHeight="1" thickBot="1" x14ac:dyDescent="0.35">
      <c r="A107" s="1075"/>
      <c r="B107" s="1054"/>
      <c r="C107" s="1055"/>
      <c r="D107" s="1057"/>
      <c r="E107" s="1193"/>
      <c r="F107" s="1057"/>
      <c r="G107" s="1057"/>
    </row>
    <row r="108" spans="1:234" ht="11.25" customHeight="1" x14ac:dyDescent="0.3">
      <c r="A108" s="2025" t="s">
        <v>1</v>
      </c>
      <c r="B108" s="2026"/>
      <c r="C108" s="2026"/>
      <c r="D108" s="2026"/>
      <c r="E108" s="2026"/>
      <c r="F108" s="2026"/>
      <c r="G108" s="2027"/>
      <c r="H108" s="1199"/>
      <c r="I108" s="2023"/>
      <c r="J108" s="2023"/>
      <c r="K108" s="2023"/>
      <c r="L108" s="2023"/>
      <c r="M108" s="2023"/>
      <c r="N108" s="2023"/>
      <c r="O108" s="2023"/>
      <c r="P108" s="2023"/>
      <c r="Q108" s="2023"/>
      <c r="R108" s="2023"/>
      <c r="S108" s="2023"/>
      <c r="T108" s="2023"/>
      <c r="U108" s="2023"/>
      <c r="V108" s="2023"/>
      <c r="W108" s="2023"/>
      <c r="X108" s="2023"/>
      <c r="Y108" s="2023"/>
      <c r="Z108" s="2023"/>
      <c r="AA108" s="2023"/>
      <c r="AB108" s="2023"/>
      <c r="AC108" s="2023"/>
      <c r="AD108" s="2023"/>
      <c r="AE108" s="2023"/>
      <c r="AF108" s="2023"/>
      <c r="AG108" s="2023"/>
      <c r="AH108" s="2023"/>
      <c r="AI108" s="2023"/>
      <c r="AJ108" s="2023"/>
      <c r="AK108" s="2023"/>
      <c r="AL108" s="2023"/>
      <c r="AM108" s="2023"/>
      <c r="AN108" s="2023"/>
      <c r="AO108" s="2023"/>
      <c r="AP108" s="2023"/>
      <c r="AQ108" s="2023"/>
      <c r="AR108" s="2023"/>
      <c r="AS108" s="2023"/>
      <c r="AT108" s="2023"/>
      <c r="AU108" s="2023"/>
      <c r="AV108" s="2023"/>
      <c r="AW108" s="2023"/>
      <c r="AX108" s="2023"/>
      <c r="AY108" s="2023"/>
      <c r="AZ108" s="2023"/>
      <c r="BA108" s="2023"/>
      <c r="BB108" s="2023"/>
      <c r="BC108" s="2023"/>
      <c r="BD108" s="2023"/>
      <c r="BE108" s="2023"/>
      <c r="BF108" s="2023"/>
      <c r="BG108" s="2023"/>
      <c r="BH108" s="2023"/>
      <c r="BI108" s="2023"/>
      <c r="BJ108" s="2023"/>
      <c r="BK108" s="2023"/>
      <c r="BL108" s="2023"/>
      <c r="BM108" s="2023"/>
      <c r="BN108" s="2023"/>
      <c r="BO108" s="2023"/>
      <c r="BP108" s="2023"/>
      <c r="BQ108" s="2023"/>
      <c r="BR108" s="2023"/>
      <c r="BS108" s="2023"/>
      <c r="BT108" s="2023"/>
      <c r="BU108" s="2023"/>
      <c r="BV108" s="2023"/>
      <c r="BW108" s="2023"/>
      <c r="BX108" s="2023"/>
      <c r="BY108" s="2023"/>
      <c r="BZ108" s="2023"/>
      <c r="CA108" s="2023"/>
      <c r="CB108" s="2023"/>
      <c r="CC108" s="2023"/>
      <c r="CD108" s="2023"/>
      <c r="CE108" s="2023"/>
      <c r="CF108" s="2023"/>
      <c r="CG108" s="2023"/>
      <c r="CH108" s="2023"/>
      <c r="CI108" s="2023"/>
      <c r="CJ108" s="2023"/>
      <c r="CK108" s="2023"/>
      <c r="CL108" s="2023"/>
      <c r="CM108" s="2023"/>
      <c r="CN108" s="2023"/>
      <c r="CO108" s="2023"/>
      <c r="CP108" s="2023"/>
      <c r="CQ108" s="2023"/>
      <c r="CR108" s="2023"/>
      <c r="CS108" s="2023"/>
      <c r="CT108" s="2023"/>
      <c r="CU108" s="2023"/>
      <c r="CV108" s="2023"/>
      <c r="CW108" s="2023"/>
      <c r="CX108" s="2023"/>
      <c r="CY108" s="2023"/>
      <c r="CZ108" s="2023"/>
      <c r="DA108" s="2023"/>
      <c r="DB108" s="2023"/>
      <c r="DC108" s="2023"/>
      <c r="DD108" s="2023"/>
      <c r="DE108" s="2023"/>
      <c r="DF108" s="2023"/>
      <c r="DG108" s="2023"/>
      <c r="DH108" s="2023"/>
      <c r="DI108" s="2023"/>
      <c r="DJ108" s="2023"/>
      <c r="DK108" s="2023"/>
      <c r="DL108" s="2023"/>
      <c r="DM108" s="2023"/>
      <c r="DN108" s="2023"/>
      <c r="DO108" s="2023"/>
      <c r="DP108" s="2023"/>
      <c r="DQ108" s="2023"/>
      <c r="DR108" s="2023"/>
      <c r="DS108" s="2023"/>
      <c r="DT108" s="2023"/>
      <c r="DU108" s="2023"/>
      <c r="DV108" s="2023"/>
      <c r="DW108" s="2023"/>
      <c r="DX108" s="2023"/>
      <c r="DY108" s="2023"/>
      <c r="DZ108" s="2023"/>
      <c r="EA108" s="2023"/>
      <c r="EB108" s="2023"/>
      <c r="EC108" s="2023"/>
      <c r="ED108" s="2023"/>
      <c r="EE108" s="2023"/>
      <c r="EF108" s="2023"/>
      <c r="EG108" s="2023"/>
      <c r="EH108" s="2023"/>
      <c r="EI108" s="2023"/>
      <c r="EJ108" s="2023"/>
      <c r="EK108" s="2023"/>
      <c r="EL108" s="2023"/>
      <c r="EM108" s="2023"/>
      <c r="EN108" s="2023"/>
      <c r="EO108" s="2023"/>
      <c r="EP108" s="2023"/>
      <c r="EQ108" s="2023"/>
      <c r="ER108" s="2023"/>
      <c r="ES108" s="2023"/>
      <c r="ET108" s="2023"/>
      <c r="EU108" s="2023"/>
      <c r="EV108" s="2023"/>
      <c r="EW108" s="2023"/>
      <c r="EX108" s="2023"/>
      <c r="EY108" s="2023"/>
      <c r="EZ108" s="2023"/>
      <c r="FA108" s="2023"/>
      <c r="FB108" s="2023"/>
      <c r="FC108" s="2023"/>
      <c r="FD108" s="2023"/>
      <c r="FE108" s="2023"/>
      <c r="FF108" s="2023"/>
      <c r="FG108" s="2023"/>
      <c r="FH108" s="2023"/>
      <c r="FI108" s="2023"/>
      <c r="FJ108" s="2023"/>
      <c r="FK108" s="2023"/>
      <c r="FL108" s="2023"/>
      <c r="FM108" s="2023"/>
      <c r="FN108" s="2023"/>
      <c r="FO108" s="2023"/>
      <c r="FP108" s="2023"/>
      <c r="FQ108" s="2023"/>
      <c r="FR108" s="2023"/>
      <c r="FS108" s="2023"/>
      <c r="FT108" s="2023"/>
      <c r="FU108" s="2023"/>
      <c r="FV108" s="2023"/>
      <c r="FW108" s="2023"/>
      <c r="FX108" s="2023"/>
      <c r="FY108" s="2023"/>
      <c r="FZ108" s="2023"/>
      <c r="GA108" s="2023"/>
      <c r="GB108" s="2023"/>
      <c r="GC108" s="2023"/>
      <c r="GD108" s="2023"/>
      <c r="GE108" s="2023"/>
      <c r="GF108" s="2023"/>
      <c r="GG108" s="2023"/>
      <c r="GH108" s="2023"/>
      <c r="GI108" s="2023"/>
      <c r="GJ108" s="2023"/>
      <c r="GK108" s="2023"/>
      <c r="GL108" s="2023"/>
      <c r="GM108" s="2023"/>
      <c r="GN108" s="2023"/>
      <c r="GO108" s="2023"/>
      <c r="GP108" s="2023"/>
      <c r="GQ108" s="2023"/>
      <c r="GR108" s="2023"/>
      <c r="GS108" s="2023"/>
      <c r="GT108" s="2023"/>
      <c r="GU108" s="2023"/>
      <c r="GV108" s="2023"/>
      <c r="GW108" s="2023"/>
      <c r="GX108" s="2023"/>
      <c r="GY108" s="2023"/>
      <c r="GZ108" s="2023"/>
      <c r="HA108" s="2023"/>
      <c r="HB108" s="2023"/>
      <c r="HC108" s="2023"/>
      <c r="HD108" s="2023"/>
      <c r="HE108" s="2023"/>
      <c r="HF108" s="2023"/>
      <c r="HG108" s="2023"/>
      <c r="HH108" s="2023"/>
      <c r="HI108" s="2023"/>
      <c r="HJ108" s="2023"/>
      <c r="HK108" s="2023"/>
      <c r="HL108" s="2023"/>
      <c r="HM108" s="2023"/>
      <c r="HN108" s="2023"/>
      <c r="HO108" s="2023"/>
      <c r="HP108" s="2023"/>
      <c r="HQ108" s="2023"/>
      <c r="HR108" s="2023"/>
      <c r="HS108" s="2023"/>
      <c r="HT108" s="2023"/>
      <c r="HU108" s="2023"/>
      <c r="HV108" s="2023"/>
      <c r="HW108" s="2023"/>
      <c r="HX108" s="2023"/>
      <c r="HY108" s="2023"/>
      <c r="HZ108" s="2023"/>
    </row>
    <row r="109" spans="1:234" ht="12" customHeight="1" x14ac:dyDescent="0.3">
      <c r="A109" s="2022" t="s">
        <v>2</v>
      </c>
      <c r="B109" s="2023"/>
      <c r="C109" s="2023"/>
      <c r="D109" s="2023"/>
      <c r="E109" s="2023"/>
      <c r="F109" s="2023"/>
      <c r="G109" s="2024"/>
      <c r="H109" s="1199"/>
      <c r="I109" s="2023"/>
      <c r="J109" s="2023"/>
      <c r="K109" s="2023"/>
      <c r="L109" s="2023"/>
      <c r="M109" s="2023"/>
      <c r="N109" s="2023"/>
      <c r="O109" s="2023"/>
      <c r="P109" s="2023"/>
      <c r="Q109" s="2023"/>
      <c r="R109" s="2023"/>
      <c r="S109" s="2023"/>
      <c r="T109" s="2023"/>
      <c r="U109" s="2023"/>
      <c r="V109" s="2023"/>
      <c r="W109" s="2023"/>
      <c r="X109" s="2023"/>
      <c r="Y109" s="2023"/>
      <c r="Z109" s="2023"/>
      <c r="AA109" s="2023"/>
      <c r="AB109" s="2023"/>
      <c r="AC109" s="2023"/>
      <c r="AD109" s="2023"/>
      <c r="AE109" s="2023"/>
      <c r="AF109" s="2023"/>
      <c r="AG109" s="2023"/>
      <c r="AH109" s="2023"/>
      <c r="AI109" s="2023"/>
      <c r="AJ109" s="2023"/>
      <c r="AK109" s="2023"/>
      <c r="AL109" s="2023"/>
      <c r="AM109" s="2023"/>
      <c r="AN109" s="2023"/>
      <c r="AO109" s="2023"/>
      <c r="AP109" s="2023"/>
      <c r="AQ109" s="2023"/>
      <c r="AR109" s="2023"/>
      <c r="AS109" s="2023"/>
      <c r="AT109" s="2023"/>
      <c r="AU109" s="2023"/>
      <c r="AV109" s="2023"/>
      <c r="AW109" s="2023"/>
      <c r="AX109" s="2023"/>
      <c r="AY109" s="2023"/>
      <c r="AZ109" s="2023"/>
      <c r="BA109" s="2023"/>
      <c r="BB109" s="2023"/>
      <c r="BC109" s="2023"/>
      <c r="BD109" s="2023"/>
      <c r="BE109" s="2023"/>
      <c r="BF109" s="2023"/>
      <c r="BG109" s="2023"/>
      <c r="BH109" s="2023"/>
      <c r="BI109" s="2023"/>
      <c r="BJ109" s="2023"/>
      <c r="BK109" s="2023"/>
      <c r="BL109" s="2023"/>
      <c r="BM109" s="2023"/>
      <c r="BN109" s="2023"/>
      <c r="BO109" s="2023"/>
      <c r="BP109" s="2023"/>
      <c r="BQ109" s="2023"/>
      <c r="BR109" s="2023"/>
      <c r="BS109" s="2023"/>
      <c r="BT109" s="2023"/>
      <c r="BU109" s="2023"/>
      <c r="BV109" s="2023"/>
      <c r="BW109" s="2023"/>
      <c r="BX109" s="2023"/>
      <c r="BY109" s="2023"/>
      <c r="BZ109" s="2023"/>
      <c r="CA109" s="2023"/>
      <c r="CB109" s="2023"/>
      <c r="CC109" s="2023"/>
      <c r="CD109" s="2023"/>
      <c r="CE109" s="2023"/>
      <c r="CF109" s="2023"/>
      <c r="CG109" s="2023"/>
      <c r="CH109" s="2023"/>
      <c r="CI109" s="2023"/>
      <c r="CJ109" s="2023"/>
      <c r="CK109" s="2023"/>
      <c r="CL109" s="2023"/>
      <c r="CM109" s="2023"/>
      <c r="CN109" s="2023"/>
      <c r="CO109" s="2023"/>
      <c r="CP109" s="2023"/>
      <c r="CQ109" s="2023"/>
      <c r="CR109" s="2023"/>
      <c r="CS109" s="2023"/>
      <c r="CT109" s="2023"/>
      <c r="CU109" s="2023"/>
      <c r="CV109" s="2023"/>
      <c r="CW109" s="2023"/>
      <c r="CX109" s="2023"/>
      <c r="CY109" s="2023"/>
      <c r="CZ109" s="2023"/>
      <c r="DA109" s="2023"/>
      <c r="DB109" s="2023"/>
      <c r="DC109" s="2023"/>
      <c r="DD109" s="2023"/>
      <c r="DE109" s="2023"/>
      <c r="DF109" s="2023"/>
      <c r="DG109" s="2023"/>
      <c r="DH109" s="2023"/>
      <c r="DI109" s="2023"/>
      <c r="DJ109" s="2023"/>
      <c r="DK109" s="2023"/>
      <c r="DL109" s="2023"/>
      <c r="DM109" s="2023"/>
      <c r="DN109" s="2023"/>
      <c r="DO109" s="2023"/>
      <c r="DP109" s="2023"/>
      <c r="DQ109" s="2023"/>
      <c r="DR109" s="2023"/>
      <c r="DS109" s="2023"/>
      <c r="DT109" s="2023"/>
      <c r="DU109" s="2023"/>
      <c r="DV109" s="2023"/>
      <c r="DW109" s="2023"/>
      <c r="DX109" s="2023"/>
      <c r="DY109" s="2023"/>
      <c r="DZ109" s="2023"/>
      <c r="EA109" s="2023"/>
      <c r="EB109" s="2023"/>
      <c r="EC109" s="2023"/>
      <c r="ED109" s="2023"/>
      <c r="EE109" s="2023"/>
      <c r="EF109" s="2023"/>
      <c r="EG109" s="2023"/>
      <c r="EH109" s="2023"/>
      <c r="EI109" s="2023"/>
      <c r="EJ109" s="2023"/>
      <c r="EK109" s="2023"/>
      <c r="EL109" s="2023"/>
      <c r="EM109" s="2023"/>
      <c r="EN109" s="2023"/>
      <c r="EO109" s="2023"/>
      <c r="EP109" s="2023"/>
      <c r="EQ109" s="2023"/>
      <c r="ER109" s="2023"/>
      <c r="ES109" s="2023"/>
      <c r="ET109" s="2023"/>
      <c r="EU109" s="2023"/>
      <c r="EV109" s="2023"/>
      <c r="EW109" s="2023"/>
      <c r="EX109" s="2023"/>
      <c r="EY109" s="2023"/>
      <c r="EZ109" s="2023"/>
      <c r="FA109" s="2023"/>
      <c r="FB109" s="2023"/>
      <c r="FC109" s="2023"/>
      <c r="FD109" s="2023"/>
      <c r="FE109" s="2023"/>
      <c r="FF109" s="2023"/>
      <c r="FG109" s="2023"/>
      <c r="FH109" s="2023"/>
      <c r="FI109" s="2023"/>
      <c r="FJ109" s="2023"/>
      <c r="FK109" s="2023"/>
      <c r="FL109" s="2023"/>
      <c r="FM109" s="2023"/>
      <c r="FN109" s="2023"/>
      <c r="FO109" s="2023"/>
      <c r="FP109" s="2023"/>
      <c r="FQ109" s="2023"/>
      <c r="FR109" s="2023"/>
      <c r="FS109" s="2023"/>
      <c r="FT109" s="2023"/>
      <c r="FU109" s="2023"/>
      <c r="FV109" s="2023"/>
      <c r="FW109" s="2023"/>
      <c r="FX109" s="2023"/>
      <c r="FY109" s="2023"/>
      <c r="FZ109" s="2023"/>
      <c r="GA109" s="2023"/>
      <c r="GB109" s="2023"/>
      <c r="GC109" s="2023"/>
      <c r="GD109" s="2023"/>
      <c r="GE109" s="2023"/>
      <c r="GF109" s="2023"/>
      <c r="GG109" s="2023"/>
      <c r="GH109" s="2023"/>
      <c r="GI109" s="2023"/>
      <c r="GJ109" s="2023"/>
      <c r="GK109" s="2023"/>
      <c r="GL109" s="2023"/>
      <c r="GM109" s="2023"/>
      <c r="GN109" s="2023"/>
      <c r="GO109" s="2023"/>
      <c r="GP109" s="2023"/>
      <c r="GQ109" s="2023"/>
      <c r="GR109" s="2023"/>
      <c r="GS109" s="2023"/>
      <c r="GT109" s="2023"/>
      <c r="GU109" s="2023"/>
      <c r="GV109" s="2023"/>
      <c r="GW109" s="2023"/>
      <c r="GX109" s="2023"/>
      <c r="GY109" s="2023"/>
      <c r="GZ109" s="2023"/>
      <c r="HA109" s="2023"/>
      <c r="HB109" s="2023"/>
      <c r="HC109" s="2023"/>
      <c r="HD109" s="2023"/>
      <c r="HE109" s="2023"/>
      <c r="HF109" s="2023"/>
      <c r="HG109" s="2023"/>
      <c r="HH109" s="2023"/>
      <c r="HI109" s="2023"/>
      <c r="HJ109" s="2023"/>
      <c r="HK109" s="2023"/>
      <c r="HL109" s="2023"/>
      <c r="HM109" s="2023"/>
      <c r="HN109" s="2023"/>
      <c r="HO109" s="2023"/>
      <c r="HP109" s="2023"/>
      <c r="HQ109" s="2023"/>
      <c r="HR109" s="2023"/>
      <c r="HS109" s="2023"/>
      <c r="HT109" s="2023"/>
      <c r="HU109" s="2023"/>
      <c r="HV109" s="2023"/>
      <c r="HW109" s="2023"/>
      <c r="HX109" s="2023"/>
      <c r="HY109" s="2023"/>
      <c r="HZ109" s="2023"/>
    </row>
    <row r="110" spans="1:234" ht="14.25" customHeight="1" x14ac:dyDescent="0.3">
      <c r="A110" s="1013" t="s">
        <v>0</v>
      </c>
      <c r="G110" s="1012"/>
    </row>
    <row r="111" spans="1:234" ht="18" customHeight="1" thickBot="1" x14ac:dyDescent="0.35">
      <c r="A111" s="1011" t="s">
        <v>3</v>
      </c>
      <c r="C111" s="1008" t="s">
        <v>4</v>
      </c>
      <c r="E111" s="1156" t="s">
        <v>5</v>
      </c>
      <c r="F111" s="1010" t="str">
        <f>F87</f>
        <v>SEPTIEMBRE</v>
      </c>
      <c r="G111" s="1012" t="str">
        <f>G87</f>
        <v>VIGENCIA FISCAL: 2017</v>
      </c>
    </row>
    <row r="112" spans="1:234" ht="63" customHeight="1" thickBot="1" x14ac:dyDescent="0.35">
      <c r="A112" s="1025" t="s">
        <v>7</v>
      </c>
      <c r="B112" s="1026"/>
      <c r="C112" s="1026" t="s">
        <v>8</v>
      </c>
      <c r="D112" s="1027" t="s">
        <v>9</v>
      </c>
      <c r="E112" s="1194" t="s">
        <v>10</v>
      </c>
      <c r="F112" s="1027" t="s">
        <v>11</v>
      </c>
      <c r="G112" s="1028" t="s">
        <v>12</v>
      </c>
    </row>
    <row r="113" spans="1:7" ht="39.75" customHeight="1" x14ac:dyDescent="0.3">
      <c r="A113" s="1159">
        <v>223</v>
      </c>
      <c r="B113" s="1037"/>
      <c r="C113" s="1037" t="s">
        <v>92</v>
      </c>
      <c r="D113" s="1077">
        <f>+D114</f>
        <v>0.12</v>
      </c>
      <c r="E113" s="1077">
        <f>+E114</f>
        <v>0</v>
      </c>
      <c r="F113" s="1077">
        <f t="shared" ref="F113:F119" si="4">+D113-E113</f>
        <v>0.12</v>
      </c>
      <c r="G113" s="1078">
        <f>+G114</f>
        <v>0.12</v>
      </c>
    </row>
    <row r="114" spans="1:7" ht="39.75" customHeight="1" x14ac:dyDescent="0.3">
      <c r="A114" s="1162">
        <v>223600</v>
      </c>
      <c r="B114" s="1042"/>
      <c r="C114" s="1042" t="s">
        <v>78</v>
      </c>
      <c r="D114" s="1084">
        <f>+D115</f>
        <v>0.12</v>
      </c>
      <c r="E114" s="1084">
        <f>+E115</f>
        <v>0</v>
      </c>
      <c r="F114" s="1084">
        <f t="shared" si="4"/>
        <v>0.12</v>
      </c>
      <c r="G114" s="1085">
        <f>+G115</f>
        <v>0.12</v>
      </c>
    </row>
    <row r="115" spans="1:7" ht="66.75" customHeight="1" x14ac:dyDescent="0.3">
      <c r="A115" s="1162">
        <v>2236001</v>
      </c>
      <c r="B115" s="1042">
        <v>20</v>
      </c>
      <c r="C115" s="1042" t="s">
        <v>93</v>
      </c>
      <c r="D115" s="1084">
        <v>0.12</v>
      </c>
      <c r="E115" s="1084">
        <v>0</v>
      </c>
      <c r="F115" s="1084">
        <f t="shared" si="4"/>
        <v>0.12</v>
      </c>
      <c r="G115" s="1085">
        <v>0.12</v>
      </c>
    </row>
    <row r="116" spans="1:7" s="1009" customFormat="1" ht="54" customHeight="1" x14ac:dyDescent="0.3">
      <c r="A116" s="1162">
        <v>520</v>
      </c>
      <c r="B116" s="1042"/>
      <c r="C116" s="1042" t="s">
        <v>94</v>
      </c>
      <c r="D116" s="1164">
        <f>+D117</f>
        <v>2423707360.2799997</v>
      </c>
      <c r="E116" s="1164">
        <f>+E117</f>
        <v>0</v>
      </c>
      <c r="F116" s="1164">
        <f t="shared" si="4"/>
        <v>2423707360.2799997</v>
      </c>
      <c r="G116" s="1197">
        <f>+G117</f>
        <v>2282707360.2799997</v>
      </c>
    </row>
    <row r="117" spans="1:7" s="1009" customFormat="1" ht="15.75" customHeight="1" x14ac:dyDescent="0.3">
      <c r="A117" s="1162">
        <v>520600</v>
      </c>
      <c r="B117" s="1042"/>
      <c r="C117" s="1042" t="s">
        <v>78</v>
      </c>
      <c r="D117" s="1164">
        <f>+D118+D119</f>
        <v>2423707360.2799997</v>
      </c>
      <c r="E117" s="1164">
        <f>+E118+E119</f>
        <v>0</v>
      </c>
      <c r="F117" s="1164">
        <f t="shared" si="4"/>
        <v>2423707360.2799997</v>
      </c>
      <c r="G117" s="1197">
        <f>+G118+G119</f>
        <v>2282707360.2799997</v>
      </c>
    </row>
    <row r="118" spans="1:7" ht="48" customHeight="1" x14ac:dyDescent="0.3">
      <c r="A118" s="1162">
        <v>5206002</v>
      </c>
      <c r="B118" s="1042">
        <v>20</v>
      </c>
      <c r="C118" s="1042" t="s">
        <v>95</v>
      </c>
      <c r="D118" s="1084">
        <v>632395691.27999997</v>
      </c>
      <c r="E118" s="1084">
        <v>0</v>
      </c>
      <c r="F118" s="1084">
        <f t="shared" si="4"/>
        <v>632395691.27999997</v>
      </c>
      <c r="G118" s="1085">
        <v>632395691.27999997</v>
      </c>
    </row>
    <row r="119" spans="1:7" ht="31.2" x14ac:dyDescent="0.3">
      <c r="A119" s="1162">
        <v>5206007</v>
      </c>
      <c r="B119" s="1042">
        <v>20</v>
      </c>
      <c r="C119" s="1042" t="s">
        <v>96</v>
      </c>
      <c r="D119" s="1084">
        <v>1791311669</v>
      </c>
      <c r="E119" s="1084">
        <v>0</v>
      </c>
      <c r="F119" s="1084">
        <f t="shared" si="4"/>
        <v>1791311669</v>
      </c>
      <c r="G119" s="1085">
        <v>1650311669</v>
      </c>
    </row>
    <row r="120" spans="1:7" s="1009" customFormat="1" ht="54" customHeight="1" x14ac:dyDescent="0.3">
      <c r="A120" s="1162">
        <v>530</v>
      </c>
      <c r="B120" s="1042"/>
      <c r="C120" s="1042" t="s">
        <v>97</v>
      </c>
      <c r="D120" s="1164">
        <f>+D121</f>
        <v>31221753033</v>
      </c>
      <c r="E120" s="1166">
        <f>+E121</f>
        <v>0</v>
      </c>
      <c r="F120" s="1164">
        <f>+D120-E120</f>
        <v>31221753033</v>
      </c>
      <c r="G120" s="1197">
        <f>+G121</f>
        <v>31221753033</v>
      </c>
    </row>
    <row r="121" spans="1:7" s="1009" customFormat="1" ht="15.75" customHeight="1" x14ac:dyDescent="0.3">
      <c r="A121" s="1162">
        <v>530600</v>
      </c>
      <c r="B121" s="1042"/>
      <c r="C121" s="1042" t="s">
        <v>78</v>
      </c>
      <c r="D121" s="1164">
        <f>+D122+D123</f>
        <v>31221753033</v>
      </c>
      <c r="E121" s="1166">
        <f>+E122</f>
        <v>0</v>
      </c>
      <c r="F121" s="1164">
        <f>+D121-E121</f>
        <v>31221753033</v>
      </c>
      <c r="G121" s="1197">
        <f>+G122+G123</f>
        <v>31221753033</v>
      </c>
    </row>
    <row r="122" spans="1:7" s="1009" customFormat="1" ht="57" customHeight="1" x14ac:dyDescent="0.3">
      <c r="A122" s="1162">
        <v>5306003</v>
      </c>
      <c r="B122" s="1042">
        <v>11</v>
      </c>
      <c r="C122" s="1042" t="s">
        <v>98</v>
      </c>
      <c r="D122" s="1164">
        <v>31181000000</v>
      </c>
      <c r="E122" s="1196">
        <v>0</v>
      </c>
      <c r="F122" s="1164">
        <f>+D122-E122</f>
        <v>31181000000</v>
      </c>
      <c r="G122" s="1197">
        <v>31181000000</v>
      </c>
    </row>
    <row r="123" spans="1:7" s="1009" customFormat="1" ht="57" customHeight="1" thickBot="1" x14ac:dyDescent="0.35">
      <c r="A123" s="1170">
        <v>5306003</v>
      </c>
      <c r="B123" s="1081">
        <v>20</v>
      </c>
      <c r="C123" s="1081" t="s">
        <v>98</v>
      </c>
      <c r="D123" s="1173">
        <v>40753033</v>
      </c>
      <c r="E123" s="1213">
        <v>0</v>
      </c>
      <c r="F123" s="1173">
        <f>+D123-E123</f>
        <v>40753033</v>
      </c>
      <c r="G123" s="1214">
        <v>40753033</v>
      </c>
    </row>
    <row r="124" spans="1:7" ht="16.2" thickBot="1" x14ac:dyDescent="0.35">
      <c r="A124" s="2100" t="s">
        <v>99</v>
      </c>
      <c r="B124" s="2101"/>
      <c r="C124" s="2155"/>
      <c r="D124" s="1215">
        <f>+D9+D90</f>
        <v>579396716849.48999</v>
      </c>
      <c r="E124" s="1216">
        <f>+E24+E92</f>
        <v>0</v>
      </c>
      <c r="F124" s="1215">
        <f>+F9+F90</f>
        <v>579396716849.48999</v>
      </c>
      <c r="G124" s="1215">
        <f>+G9+G90</f>
        <v>309309866023.49005</v>
      </c>
    </row>
    <row r="125" spans="1:7" x14ac:dyDescent="0.3">
      <c r="A125" s="1011"/>
      <c r="G125" s="1012"/>
    </row>
    <row r="126" spans="1:7" ht="35.25" customHeight="1" x14ac:dyDescent="0.3">
      <c r="A126" s="1011"/>
      <c r="G126" s="1217"/>
    </row>
    <row r="127" spans="1:7" x14ac:dyDescent="0.3">
      <c r="A127" s="1011"/>
      <c r="G127" s="1012"/>
    </row>
    <row r="128" spans="1:7" x14ac:dyDescent="0.3">
      <c r="A128" s="1011"/>
      <c r="G128" s="1217"/>
    </row>
    <row r="129" spans="1:7" x14ac:dyDescent="0.3">
      <c r="A129" s="1181" t="s">
        <v>102</v>
      </c>
      <c r="B129" s="1178"/>
      <c r="C129" s="1178"/>
      <c r="D129" s="1178"/>
      <c r="E129" s="1182" t="s">
        <v>103</v>
      </c>
      <c r="F129" s="1182"/>
      <c r="G129" s="1183"/>
    </row>
    <row r="130" spans="1:7" x14ac:dyDescent="0.3">
      <c r="A130" s="1181" t="s">
        <v>104</v>
      </c>
      <c r="B130" s="1178"/>
      <c r="C130" s="1178"/>
      <c r="D130" s="1218"/>
      <c r="E130" s="1184" t="s">
        <v>105</v>
      </c>
      <c r="F130" s="1179"/>
      <c r="G130" s="1180"/>
    </row>
    <row r="131" spans="1:7" x14ac:dyDescent="0.3">
      <c r="A131" s="1181"/>
      <c r="B131" s="1178"/>
      <c r="C131" s="1178"/>
      <c r="D131" s="1178"/>
      <c r="E131" s="1182"/>
      <c r="F131" s="1182"/>
      <c r="G131" s="1183"/>
    </row>
    <row r="132" spans="1:7" x14ac:dyDescent="0.3">
      <c r="A132" s="1177"/>
      <c r="B132" s="1178"/>
      <c r="C132" s="1178"/>
      <c r="D132" s="1184"/>
      <c r="E132" s="1185"/>
      <c r="F132" s="1184"/>
      <c r="G132" s="1180"/>
    </row>
    <row r="133" spans="1:7" x14ac:dyDescent="0.3">
      <c r="A133" s="1181"/>
      <c r="B133" s="1178"/>
      <c r="C133" s="1178"/>
      <c r="D133" s="1184"/>
      <c r="E133" s="1185"/>
      <c r="F133" s="1184"/>
      <c r="G133" s="1180"/>
    </row>
    <row r="134" spans="1:7" x14ac:dyDescent="0.3">
      <c r="A134" s="1181" t="s">
        <v>106</v>
      </c>
      <c r="B134" s="1178"/>
      <c r="C134" s="1178"/>
      <c r="D134" s="1010" t="s">
        <v>107</v>
      </c>
      <c r="F134" s="1178" t="s">
        <v>101</v>
      </c>
      <c r="G134" s="1219"/>
    </row>
    <row r="135" spans="1:7" x14ac:dyDescent="0.3">
      <c r="A135" s="1181" t="s">
        <v>108</v>
      </c>
      <c r="B135" s="1178"/>
      <c r="C135" s="1178"/>
      <c r="D135" s="1105" t="s">
        <v>109</v>
      </c>
      <c r="F135" s="1182" t="s">
        <v>110</v>
      </c>
      <c r="G135" s="1180"/>
    </row>
    <row r="136" spans="1:7" x14ac:dyDescent="0.3">
      <c r="A136" s="1181" t="s">
        <v>111</v>
      </c>
      <c r="B136" s="1178"/>
      <c r="C136" s="1178"/>
      <c r="D136" s="1105" t="s">
        <v>112</v>
      </c>
      <c r="F136" s="1184" t="s">
        <v>113</v>
      </c>
      <c r="G136" s="1180"/>
    </row>
    <row r="137" spans="1:7" ht="15" thickBot="1" x14ac:dyDescent="0.35">
      <c r="A137" s="1015"/>
      <c r="B137" s="1016"/>
      <c r="C137" s="1016"/>
      <c r="D137" s="1016"/>
      <c r="E137" s="1018"/>
      <c r="F137" s="1018"/>
      <c r="G137" s="1019"/>
    </row>
  </sheetData>
  <mergeCells count="109">
    <mergeCell ref="A124:C124"/>
    <mergeCell ref="FL109:FR109"/>
    <mergeCell ref="FS109:FY109"/>
    <mergeCell ref="FZ109:GF109"/>
    <mergeCell ref="GG109:GM109"/>
    <mergeCell ref="GN109:GT109"/>
    <mergeCell ref="GU109:HA109"/>
    <mergeCell ref="DV109:EB109"/>
    <mergeCell ref="EC109:EI109"/>
    <mergeCell ref="EJ109:EP109"/>
    <mergeCell ref="EQ109:EW109"/>
    <mergeCell ref="EX109:FD109"/>
    <mergeCell ref="FE109:FK109"/>
    <mergeCell ref="CF109:CL109"/>
    <mergeCell ref="CM109:CS109"/>
    <mergeCell ref="CT109:CZ109"/>
    <mergeCell ref="DA109:DG109"/>
    <mergeCell ref="DH109:DN109"/>
    <mergeCell ref="DO109:DU109"/>
    <mergeCell ref="AP109:AV109"/>
    <mergeCell ref="AW109:BC109"/>
    <mergeCell ref="BD109:BJ109"/>
    <mergeCell ref="BK109:BQ109"/>
    <mergeCell ref="BR109:BX109"/>
    <mergeCell ref="BY109:CE109"/>
    <mergeCell ref="HB108:HH108"/>
    <mergeCell ref="HI108:HO108"/>
    <mergeCell ref="HP108:HV108"/>
    <mergeCell ref="HW108:HZ108"/>
    <mergeCell ref="GG108:GM108"/>
    <mergeCell ref="GN108:GT108"/>
    <mergeCell ref="GU108:HA108"/>
    <mergeCell ref="BK108:BQ108"/>
    <mergeCell ref="BR108:BX108"/>
    <mergeCell ref="BY108:CE108"/>
    <mergeCell ref="HB109:HH109"/>
    <mergeCell ref="HI109:HO109"/>
    <mergeCell ref="HP109:HV109"/>
    <mergeCell ref="HW109:HZ109"/>
    <mergeCell ref="A109:G109"/>
    <mergeCell ref="I109:M109"/>
    <mergeCell ref="N109:T109"/>
    <mergeCell ref="U109:AA109"/>
    <mergeCell ref="AB109:AH109"/>
    <mergeCell ref="AI109:AO109"/>
    <mergeCell ref="FL108:FR108"/>
    <mergeCell ref="FS108:FY108"/>
    <mergeCell ref="FZ108:GF108"/>
    <mergeCell ref="DV108:EB108"/>
    <mergeCell ref="EC108:EI108"/>
    <mergeCell ref="EJ108:EP108"/>
    <mergeCell ref="EQ108:EW108"/>
    <mergeCell ref="EX108:FD108"/>
    <mergeCell ref="FE108:FK108"/>
    <mergeCell ref="CF108:CL108"/>
    <mergeCell ref="CM108:CS108"/>
    <mergeCell ref="CT108:CZ108"/>
    <mergeCell ref="DA108:DG108"/>
    <mergeCell ref="DH108:DN108"/>
    <mergeCell ref="DO108:DU108"/>
    <mergeCell ref="AP108:AV108"/>
    <mergeCell ref="AW108:BC108"/>
    <mergeCell ref="BD108:BJ108"/>
    <mergeCell ref="HI83:HO83"/>
    <mergeCell ref="HP83:HV83"/>
    <mergeCell ref="HW83:HZ83"/>
    <mergeCell ref="A84:G84"/>
    <mergeCell ref="A108:G108"/>
    <mergeCell ref="I108:M108"/>
    <mergeCell ref="N108:T108"/>
    <mergeCell ref="U108:AA108"/>
    <mergeCell ref="AB108:AH108"/>
    <mergeCell ref="AI108:AO108"/>
    <mergeCell ref="FS83:FY83"/>
    <mergeCell ref="FZ83:GF83"/>
    <mergeCell ref="GG83:GM83"/>
    <mergeCell ref="GN83:GT83"/>
    <mergeCell ref="GU83:HA83"/>
    <mergeCell ref="HB83:HH83"/>
    <mergeCell ref="EC83:EI83"/>
    <mergeCell ref="EJ83:EP83"/>
    <mergeCell ref="EQ83:EW83"/>
    <mergeCell ref="EX83:FD83"/>
    <mergeCell ref="FE83:FK83"/>
    <mergeCell ref="FL83:FR83"/>
    <mergeCell ref="CM83:CS83"/>
    <mergeCell ref="CT83:CZ83"/>
    <mergeCell ref="DA83:DG83"/>
    <mergeCell ref="DH83:DN83"/>
    <mergeCell ref="DO83:DU83"/>
    <mergeCell ref="DV83:EB83"/>
    <mergeCell ref="AW83:BC83"/>
    <mergeCell ref="BD83:BJ83"/>
    <mergeCell ref="BK83:BQ83"/>
    <mergeCell ref="BR83:BX83"/>
    <mergeCell ref="BY83:CE83"/>
    <mergeCell ref="CF83:CL83"/>
    <mergeCell ref="I83:M83"/>
    <mergeCell ref="N83:T83"/>
    <mergeCell ref="U83:AA83"/>
    <mergeCell ref="AB83:AH83"/>
    <mergeCell ref="AI83:AO83"/>
    <mergeCell ref="AP83:AV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  <colBreaks count="1" manualBreakCount="1">
    <brk id="7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37"/>
  <sheetViews>
    <sheetView zoomScaleNormal="100" workbookViewId="0">
      <selection activeCell="D100" sqref="D100"/>
    </sheetView>
  </sheetViews>
  <sheetFormatPr baseColWidth="10" defaultRowHeight="14.4" x14ac:dyDescent="0.3"/>
  <cols>
    <col min="1" max="1" width="20.33203125" style="1346" customWidth="1"/>
    <col min="2" max="2" width="7.33203125" style="1346" customWidth="1"/>
    <col min="3" max="3" width="51.44140625" style="1346" customWidth="1"/>
    <col min="4" max="4" width="23.44140625" style="1348" customWidth="1"/>
    <col min="5" max="5" width="19.44140625" style="1349" customWidth="1"/>
    <col min="6" max="6" width="20" style="1348" customWidth="1"/>
    <col min="7" max="7" width="25.109375" style="1348" customWidth="1"/>
    <col min="8" max="256" width="11.44140625" style="1346"/>
    <col min="257" max="257" width="20.33203125" style="1346" customWidth="1"/>
    <col min="258" max="258" width="7.33203125" style="1346" customWidth="1"/>
    <col min="259" max="259" width="51.44140625" style="1346" customWidth="1"/>
    <col min="260" max="260" width="23.44140625" style="1346" customWidth="1"/>
    <col min="261" max="261" width="19.44140625" style="1346" customWidth="1"/>
    <col min="262" max="262" width="20" style="1346" customWidth="1"/>
    <col min="263" max="263" width="25.109375" style="1346" customWidth="1"/>
    <col min="264" max="512" width="11.44140625" style="1346"/>
    <col min="513" max="513" width="20.33203125" style="1346" customWidth="1"/>
    <col min="514" max="514" width="7.33203125" style="1346" customWidth="1"/>
    <col min="515" max="515" width="51.44140625" style="1346" customWidth="1"/>
    <col min="516" max="516" width="23.44140625" style="1346" customWidth="1"/>
    <col min="517" max="517" width="19.44140625" style="1346" customWidth="1"/>
    <col min="518" max="518" width="20" style="1346" customWidth="1"/>
    <col min="519" max="519" width="25.109375" style="1346" customWidth="1"/>
    <col min="520" max="768" width="11.44140625" style="1346"/>
    <col min="769" max="769" width="20.33203125" style="1346" customWidth="1"/>
    <col min="770" max="770" width="7.33203125" style="1346" customWidth="1"/>
    <col min="771" max="771" width="51.44140625" style="1346" customWidth="1"/>
    <col min="772" max="772" width="23.44140625" style="1346" customWidth="1"/>
    <col min="773" max="773" width="19.44140625" style="1346" customWidth="1"/>
    <col min="774" max="774" width="20" style="1346" customWidth="1"/>
    <col min="775" max="775" width="25.109375" style="1346" customWidth="1"/>
    <col min="776" max="1024" width="11.44140625" style="1346"/>
    <col min="1025" max="1025" width="20.33203125" style="1346" customWidth="1"/>
    <col min="1026" max="1026" width="7.33203125" style="1346" customWidth="1"/>
    <col min="1027" max="1027" width="51.44140625" style="1346" customWidth="1"/>
    <col min="1028" max="1028" width="23.44140625" style="1346" customWidth="1"/>
    <col min="1029" max="1029" width="19.44140625" style="1346" customWidth="1"/>
    <col min="1030" max="1030" width="20" style="1346" customWidth="1"/>
    <col min="1031" max="1031" width="25.109375" style="1346" customWidth="1"/>
    <col min="1032" max="1280" width="11.44140625" style="1346"/>
    <col min="1281" max="1281" width="20.33203125" style="1346" customWidth="1"/>
    <col min="1282" max="1282" width="7.33203125" style="1346" customWidth="1"/>
    <col min="1283" max="1283" width="51.44140625" style="1346" customWidth="1"/>
    <col min="1284" max="1284" width="23.44140625" style="1346" customWidth="1"/>
    <col min="1285" max="1285" width="19.44140625" style="1346" customWidth="1"/>
    <col min="1286" max="1286" width="20" style="1346" customWidth="1"/>
    <col min="1287" max="1287" width="25.109375" style="1346" customWidth="1"/>
    <col min="1288" max="1536" width="11.44140625" style="1346"/>
    <col min="1537" max="1537" width="20.33203125" style="1346" customWidth="1"/>
    <col min="1538" max="1538" width="7.33203125" style="1346" customWidth="1"/>
    <col min="1539" max="1539" width="51.44140625" style="1346" customWidth="1"/>
    <col min="1540" max="1540" width="23.44140625" style="1346" customWidth="1"/>
    <col min="1541" max="1541" width="19.44140625" style="1346" customWidth="1"/>
    <col min="1542" max="1542" width="20" style="1346" customWidth="1"/>
    <col min="1543" max="1543" width="25.109375" style="1346" customWidth="1"/>
    <col min="1544" max="1792" width="11.44140625" style="1346"/>
    <col min="1793" max="1793" width="20.33203125" style="1346" customWidth="1"/>
    <col min="1794" max="1794" width="7.33203125" style="1346" customWidth="1"/>
    <col min="1795" max="1795" width="51.44140625" style="1346" customWidth="1"/>
    <col min="1796" max="1796" width="23.44140625" style="1346" customWidth="1"/>
    <col min="1797" max="1797" width="19.44140625" style="1346" customWidth="1"/>
    <col min="1798" max="1798" width="20" style="1346" customWidth="1"/>
    <col min="1799" max="1799" width="25.109375" style="1346" customWidth="1"/>
    <col min="1800" max="2048" width="11.44140625" style="1346"/>
    <col min="2049" max="2049" width="20.33203125" style="1346" customWidth="1"/>
    <col min="2050" max="2050" width="7.33203125" style="1346" customWidth="1"/>
    <col min="2051" max="2051" width="51.44140625" style="1346" customWidth="1"/>
    <col min="2052" max="2052" width="23.44140625" style="1346" customWidth="1"/>
    <col min="2053" max="2053" width="19.44140625" style="1346" customWidth="1"/>
    <col min="2054" max="2054" width="20" style="1346" customWidth="1"/>
    <col min="2055" max="2055" width="25.109375" style="1346" customWidth="1"/>
    <col min="2056" max="2304" width="11.44140625" style="1346"/>
    <col min="2305" max="2305" width="20.33203125" style="1346" customWidth="1"/>
    <col min="2306" max="2306" width="7.33203125" style="1346" customWidth="1"/>
    <col min="2307" max="2307" width="51.44140625" style="1346" customWidth="1"/>
    <col min="2308" max="2308" width="23.44140625" style="1346" customWidth="1"/>
    <col min="2309" max="2309" width="19.44140625" style="1346" customWidth="1"/>
    <col min="2310" max="2310" width="20" style="1346" customWidth="1"/>
    <col min="2311" max="2311" width="25.109375" style="1346" customWidth="1"/>
    <col min="2312" max="2560" width="11.44140625" style="1346"/>
    <col min="2561" max="2561" width="20.33203125" style="1346" customWidth="1"/>
    <col min="2562" max="2562" width="7.33203125" style="1346" customWidth="1"/>
    <col min="2563" max="2563" width="51.44140625" style="1346" customWidth="1"/>
    <col min="2564" max="2564" width="23.44140625" style="1346" customWidth="1"/>
    <col min="2565" max="2565" width="19.44140625" style="1346" customWidth="1"/>
    <col min="2566" max="2566" width="20" style="1346" customWidth="1"/>
    <col min="2567" max="2567" width="25.109375" style="1346" customWidth="1"/>
    <col min="2568" max="2816" width="11.44140625" style="1346"/>
    <col min="2817" max="2817" width="20.33203125" style="1346" customWidth="1"/>
    <col min="2818" max="2818" width="7.33203125" style="1346" customWidth="1"/>
    <col min="2819" max="2819" width="51.44140625" style="1346" customWidth="1"/>
    <col min="2820" max="2820" width="23.44140625" style="1346" customWidth="1"/>
    <col min="2821" max="2821" width="19.44140625" style="1346" customWidth="1"/>
    <col min="2822" max="2822" width="20" style="1346" customWidth="1"/>
    <col min="2823" max="2823" width="25.109375" style="1346" customWidth="1"/>
    <col min="2824" max="3072" width="11.44140625" style="1346"/>
    <col min="3073" max="3073" width="20.33203125" style="1346" customWidth="1"/>
    <col min="3074" max="3074" width="7.33203125" style="1346" customWidth="1"/>
    <col min="3075" max="3075" width="51.44140625" style="1346" customWidth="1"/>
    <col min="3076" max="3076" width="23.44140625" style="1346" customWidth="1"/>
    <col min="3077" max="3077" width="19.44140625" style="1346" customWidth="1"/>
    <col min="3078" max="3078" width="20" style="1346" customWidth="1"/>
    <col min="3079" max="3079" width="25.109375" style="1346" customWidth="1"/>
    <col min="3080" max="3328" width="11.44140625" style="1346"/>
    <col min="3329" max="3329" width="20.33203125" style="1346" customWidth="1"/>
    <col min="3330" max="3330" width="7.33203125" style="1346" customWidth="1"/>
    <col min="3331" max="3331" width="51.44140625" style="1346" customWidth="1"/>
    <col min="3332" max="3332" width="23.44140625" style="1346" customWidth="1"/>
    <col min="3333" max="3333" width="19.44140625" style="1346" customWidth="1"/>
    <col min="3334" max="3334" width="20" style="1346" customWidth="1"/>
    <col min="3335" max="3335" width="25.109375" style="1346" customWidth="1"/>
    <col min="3336" max="3584" width="11.44140625" style="1346"/>
    <col min="3585" max="3585" width="20.33203125" style="1346" customWidth="1"/>
    <col min="3586" max="3586" width="7.33203125" style="1346" customWidth="1"/>
    <col min="3587" max="3587" width="51.44140625" style="1346" customWidth="1"/>
    <col min="3588" max="3588" width="23.44140625" style="1346" customWidth="1"/>
    <col min="3589" max="3589" width="19.44140625" style="1346" customWidth="1"/>
    <col min="3590" max="3590" width="20" style="1346" customWidth="1"/>
    <col min="3591" max="3591" width="25.109375" style="1346" customWidth="1"/>
    <col min="3592" max="3840" width="11.44140625" style="1346"/>
    <col min="3841" max="3841" width="20.33203125" style="1346" customWidth="1"/>
    <col min="3842" max="3842" width="7.33203125" style="1346" customWidth="1"/>
    <col min="3843" max="3843" width="51.44140625" style="1346" customWidth="1"/>
    <col min="3844" max="3844" width="23.44140625" style="1346" customWidth="1"/>
    <col min="3845" max="3845" width="19.44140625" style="1346" customWidth="1"/>
    <col min="3846" max="3846" width="20" style="1346" customWidth="1"/>
    <col min="3847" max="3847" width="25.109375" style="1346" customWidth="1"/>
    <col min="3848" max="4096" width="11.44140625" style="1346"/>
    <col min="4097" max="4097" width="20.33203125" style="1346" customWidth="1"/>
    <col min="4098" max="4098" width="7.33203125" style="1346" customWidth="1"/>
    <col min="4099" max="4099" width="51.44140625" style="1346" customWidth="1"/>
    <col min="4100" max="4100" width="23.44140625" style="1346" customWidth="1"/>
    <col min="4101" max="4101" width="19.44140625" style="1346" customWidth="1"/>
    <col min="4102" max="4102" width="20" style="1346" customWidth="1"/>
    <col min="4103" max="4103" width="25.109375" style="1346" customWidth="1"/>
    <col min="4104" max="4352" width="11.44140625" style="1346"/>
    <col min="4353" max="4353" width="20.33203125" style="1346" customWidth="1"/>
    <col min="4354" max="4354" width="7.33203125" style="1346" customWidth="1"/>
    <col min="4355" max="4355" width="51.44140625" style="1346" customWidth="1"/>
    <col min="4356" max="4356" width="23.44140625" style="1346" customWidth="1"/>
    <col min="4357" max="4357" width="19.44140625" style="1346" customWidth="1"/>
    <col min="4358" max="4358" width="20" style="1346" customWidth="1"/>
    <col min="4359" max="4359" width="25.109375" style="1346" customWidth="1"/>
    <col min="4360" max="4608" width="11.44140625" style="1346"/>
    <col min="4609" max="4609" width="20.33203125" style="1346" customWidth="1"/>
    <col min="4610" max="4610" width="7.33203125" style="1346" customWidth="1"/>
    <col min="4611" max="4611" width="51.44140625" style="1346" customWidth="1"/>
    <col min="4612" max="4612" width="23.44140625" style="1346" customWidth="1"/>
    <col min="4613" max="4613" width="19.44140625" style="1346" customWidth="1"/>
    <col min="4614" max="4614" width="20" style="1346" customWidth="1"/>
    <col min="4615" max="4615" width="25.109375" style="1346" customWidth="1"/>
    <col min="4616" max="4864" width="11.44140625" style="1346"/>
    <col min="4865" max="4865" width="20.33203125" style="1346" customWidth="1"/>
    <col min="4866" max="4866" width="7.33203125" style="1346" customWidth="1"/>
    <col min="4867" max="4867" width="51.44140625" style="1346" customWidth="1"/>
    <col min="4868" max="4868" width="23.44140625" style="1346" customWidth="1"/>
    <col min="4869" max="4869" width="19.44140625" style="1346" customWidth="1"/>
    <col min="4870" max="4870" width="20" style="1346" customWidth="1"/>
    <col min="4871" max="4871" width="25.109375" style="1346" customWidth="1"/>
    <col min="4872" max="5120" width="11.44140625" style="1346"/>
    <col min="5121" max="5121" width="20.33203125" style="1346" customWidth="1"/>
    <col min="5122" max="5122" width="7.33203125" style="1346" customWidth="1"/>
    <col min="5123" max="5123" width="51.44140625" style="1346" customWidth="1"/>
    <col min="5124" max="5124" width="23.44140625" style="1346" customWidth="1"/>
    <col min="5125" max="5125" width="19.44140625" style="1346" customWidth="1"/>
    <col min="5126" max="5126" width="20" style="1346" customWidth="1"/>
    <col min="5127" max="5127" width="25.109375" style="1346" customWidth="1"/>
    <col min="5128" max="5376" width="11.44140625" style="1346"/>
    <col min="5377" max="5377" width="20.33203125" style="1346" customWidth="1"/>
    <col min="5378" max="5378" width="7.33203125" style="1346" customWidth="1"/>
    <col min="5379" max="5379" width="51.44140625" style="1346" customWidth="1"/>
    <col min="5380" max="5380" width="23.44140625" style="1346" customWidth="1"/>
    <col min="5381" max="5381" width="19.44140625" style="1346" customWidth="1"/>
    <col min="5382" max="5382" width="20" style="1346" customWidth="1"/>
    <col min="5383" max="5383" width="25.109375" style="1346" customWidth="1"/>
    <col min="5384" max="5632" width="11.44140625" style="1346"/>
    <col min="5633" max="5633" width="20.33203125" style="1346" customWidth="1"/>
    <col min="5634" max="5634" width="7.33203125" style="1346" customWidth="1"/>
    <col min="5635" max="5635" width="51.44140625" style="1346" customWidth="1"/>
    <col min="5636" max="5636" width="23.44140625" style="1346" customWidth="1"/>
    <col min="5637" max="5637" width="19.44140625" style="1346" customWidth="1"/>
    <col min="5638" max="5638" width="20" style="1346" customWidth="1"/>
    <col min="5639" max="5639" width="25.109375" style="1346" customWidth="1"/>
    <col min="5640" max="5888" width="11.44140625" style="1346"/>
    <col min="5889" max="5889" width="20.33203125" style="1346" customWidth="1"/>
    <col min="5890" max="5890" width="7.33203125" style="1346" customWidth="1"/>
    <col min="5891" max="5891" width="51.44140625" style="1346" customWidth="1"/>
    <col min="5892" max="5892" width="23.44140625" style="1346" customWidth="1"/>
    <col min="5893" max="5893" width="19.44140625" style="1346" customWidth="1"/>
    <col min="5894" max="5894" width="20" style="1346" customWidth="1"/>
    <col min="5895" max="5895" width="25.109375" style="1346" customWidth="1"/>
    <col min="5896" max="6144" width="11.44140625" style="1346"/>
    <col min="6145" max="6145" width="20.33203125" style="1346" customWidth="1"/>
    <col min="6146" max="6146" width="7.33203125" style="1346" customWidth="1"/>
    <col min="6147" max="6147" width="51.44140625" style="1346" customWidth="1"/>
    <col min="6148" max="6148" width="23.44140625" style="1346" customWidth="1"/>
    <col min="6149" max="6149" width="19.44140625" style="1346" customWidth="1"/>
    <col min="6150" max="6150" width="20" style="1346" customWidth="1"/>
    <col min="6151" max="6151" width="25.109375" style="1346" customWidth="1"/>
    <col min="6152" max="6400" width="11.44140625" style="1346"/>
    <col min="6401" max="6401" width="20.33203125" style="1346" customWidth="1"/>
    <col min="6402" max="6402" width="7.33203125" style="1346" customWidth="1"/>
    <col min="6403" max="6403" width="51.44140625" style="1346" customWidth="1"/>
    <col min="6404" max="6404" width="23.44140625" style="1346" customWidth="1"/>
    <col min="6405" max="6405" width="19.44140625" style="1346" customWidth="1"/>
    <col min="6406" max="6406" width="20" style="1346" customWidth="1"/>
    <col min="6407" max="6407" width="25.109375" style="1346" customWidth="1"/>
    <col min="6408" max="6656" width="11.44140625" style="1346"/>
    <col min="6657" max="6657" width="20.33203125" style="1346" customWidth="1"/>
    <col min="6658" max="6658" width="7.33203125" style="1346" customWidth="1"/>
    <col min="6659" max="6659" width="51.44140625" style="1346" customWidth="1"/>
    <col min="6660" max="6660" width="23.44140625" style="1346" customWidth="1"/>
    <col min="6661" max="6661" width="19.44140625" style="1346" customWidth="1"/>
    <col min="6662" max="6662" width="20" style="1346" customWidth="1"/>
    <col min="6663" max="6663" width="25.109375" style="1346" customWidth="1"/>
    <col min="6664" max="6912" width="11.44140625" style="1346"/>
    <col min="6913" max="6913" width="20.33203125" style="1346" customWidth="1"/>
    <col min="6914" max="6914" width="7.33203125" style="1346" customWidth="1"/>
    <col min="6915" max="6915" width="51.44140625" style="1346" customWidth="1"/>
    <col min="6916" max="6916" width="23.44140625" style="1346" customWidth="1"/>
    <col min="6917" max="6917" width="19.44140625" style="1346" customWidth="1"/>
    <col min="6918" max="6918" width="20" style="1346" customWidth="1"/>
    <col min="6919" max="6919" width="25.109375" style="1346" customWidth="1"/>
    <col min="6920" max="7168" width="11.44140625" style="1346"/>
    <col min="7169" max="7169" width="20.33203125" style="1346" customWidth="1"/>
    <col min="7170" max="7170" width="7.33203125" style="1346" customWidth="1"/>
    <col min="7171" max="7171" width="51.44140625" style="1346" customWidth="1"/>
    <col min="7172" max="7172" width="23.44140625" style="1346" customWidth="1"/>
    <col min="7173" max="7173" width="19.44140625" style="1346" customWidth="1"/>
    <col min="7174" max="7174" width="20" style="1346" customWidth="1"/>
    <col min="7175" max="7175" width="25.109375" style="1346" customWidth="1"/>
    <col min="7176" max="7424" width="11.44140625" style="1346"/>
    <col min="7425" max="7425" width="20.33203125" style="1346" customWidth="1"/>
    <col min="7426" max="7426" width="7.33203125" style="1346" customWidth="1"/>
    <col min="7427" max="7427" width="51.44140625" style="1346" customWidth="1"/>
    <col min="7428" max="7428" width="23.44140625" style="1346" customWidth="1"/>
    <col min="7429" max="7429" width="19.44140625" style="1346" customWidth="1"/>
    <col min="7430" max="7430" width="20" style="1346" customWidth="1"/>
    <col min="7431" max="7431" width="25.109375" style="1346" customWidth="1"/>
    <col min="7432" max="7680" width="11.44140625" style="1346"/>
    <col min="7681" max="7681" width="20.33203125" style="1346" customWidth="1"/>
    <col min="7682" max="7682" width="7.33203125" style="1346" customWidth="1"/>
    <col min="7683" max="7683" width="51.44140625" style="1346" customWidth="1"/>
    <col min="7684" max="7684" width="23.44140625" style="1346" customWidth="1"/>
    <col min="7685" max="7685" width="19.44140625" style="1346" customWidth="1"/>
    <col min="7686" max="7686" width="20" style="1346" customWidth="1"/>
    <col min="7687" max="7687" width="25.109375" style="1346" customWidth="1"/>
    <col min="7688" max="7936" width="11.44140625" style="1346"/>
    <col min="7937" max="7937" width="20.33203125" style="1346" customWidth="1"/>
    <col min="7938" max="7938" width="7.33203125" style="1346" customWidth="1"/>
    <col min="7939" max="7939" width="51.44140625" style="1346" customWidth="1"/>
    <col min="7940" max="7940" width="23.44140625" style="1346" customWidth="1"/>
    <col min="7941" max="7941" width="19.44140625" style="1346" customWidth="1"/>
    <col min="7942" max="7942" width="20" style="1346" customWidth="1"/>
    <col min="7943" max="7943" width="25.109375" style="1346" customWidth="1"/>
    <col min="7944" max="8192" width="11.44140625" style="1346"/>
    <col min="8193" max="8193" width="20.33203125" style="1346" customWidth="1"/>
    <col min="8194" max="8194" width="7.33203125" style="1346" customWidth="1"/>
    <col min="8195" max="8195" width="51.44140625" style="1346" customWidth="1"/>
    <col min="8196" max="8196" width="23.44140625" style="1346" customWidth="1"/>
    <col min="8197" max="8197" width="19.44140625" style="1346" customWidth="1"/>
    <col min="8198" max="8198" width="20" style="1346" customWidth="1"/>
    <col min="8199" max="8199" width="25.109375" style="1346" customWidth="1"/>
    <col min="8200" max="8448" width="11.44140625" style="1346"/>
    <col min="8449" max="8449" width="20.33203125" style="1346" customWidth="1"/>
    <col min="8450" max="8450" width="7.33203125" style="1346" customWidth="1"/>
    <col min="8451" max="8451" width="51.44140625" style="1346" customWidth="1"/>
    <col min="8452" max="8452" width="23.44140625" style="1346" customWidth="1"/>
    <col min="8453" max="8453" width="19.44140625" style="1346" customWidth="1"/>
    <col min="8454" max="8454" width="20" style="1346" customWidth="1"/>
    <col min="8455" max="8455" width="25.109375" style="1346" customWidth="1"/>
    <col min="8456" max="8704" width="11.44140625" style="1346"/>
    <col min="8705" max="8705" width="20.33203125" style="1346" customWidth="1"/>
    <col min="8706" max="8706" width="7.33203125" style="1346" customWidth="1"/>
    <col min="8707" max="8707" width="51.44140625" style="1346" customWidth="1"/>
    <col min="8708" max="8708" width="23.44140625" style="1346" customWidth="1"/>
    <col min="8709" max="8709" width="19.44140625" style="1346" customWidth="1"/>
    <col min="8710" max="8710" width="20" style="1346" customWidth="1"/>
    <col min="8711" max="8711" width="25.109375" style="1346" customWidth="1"/>
    <col min="8712" max="8960" width="11.44140625" style="1346"/>
    <col min="8961" max="8961" width="20.33203125" style="1346" customWidth="1"/>
    <col min="8962" max="8962" width="7.33203125" style="1346" customWidth="1"/>
    <col min="8963" max="8963" width="51.44140625" style="1346" customWidth="1"/>
    <col min="8964" max="8964" width="23.44140625" style="1346" customWidth="1"/>
    <col min="8965" max="8965" width="19.44140625" style="1346" customWidth="1"/>
    <col min="8966" max="8966" width="20" style="1346" customWidth="1"/>
    <col min="8967" max="8967" width="25.109375" style="1346" customWidth="1"/>
    <col min="8968" max="9216" width="11.44140625" style="1346"/>
    <col min="9217" max="9217" width="20.33203125" style="1346" customWidth="1"/>
    <col min="9218" max="9218" width="7.33203125" style="1346" customWidth="1"/>
    <col min="9219" max="9219" width="51.44140625" style="1346" customWidth="1"/>
    <col min="9220" max="9220" width="23.44140625" style="1346" customWidth="1"/>
    <col min="9221" max="9221" width="19.44140625" style="1346" customWidth="1"/>
    <col min="9222" max="9222" width="20" style="1346" customWidth="1"/>
    <col min="9223" max="9223" width="25.109375" style="1346" customWidth="1"/>
    <col min="9224" max="9472" width="11.44140625" style="1346"/>
    <col min="9473" max="9473" width="20.33203125" style="1346" customWidth="1"/>
    <col min="9474" max="9474" width="7.33203125" style="1346" customWidth="1"/>
    <col min="9475" max="9475" width="51.44140625" style="1346" customWidth="1"/>
    <col min="9476" max="9476" width="23.44140625" style="1346" customWidth="1"/>
    <col min="9477" max="9477" width="19.44140625" style="1346" customWidth="1"/>
    <col min="9478" max="9478" width="20" style="1346" customWidth="1"/>
    <col min="9479" max="9479" width="25.109375" style="1346" customWidth="1"/>
    <col min="9480" max="9728" width="11.44140625" style="1346"/>
    <col min="9729" max="9729" width="20.33203125" style="1346" customWidth="1"/>
    <col min="9730" max="9730" width="7.33203125" style="1346" customWidth="1"/>
    <col min="9731" max="9731" width="51.44140625" style="1346" customWidth="1"/>
    <col min="9732" max="9732" width="23.44140625" style="1346" customWidth="1"/>
    <col min="9733" max="9733" width="19.44140625" style="1346" customWidth="1"/>
    <col min="9734" max="9734" width="20" style="1346" customWidth="1"/>
    <col min="9735" max="9735" width="25.109375" style="1346" customWidth="1"/>
    <col min="9736" max="9984" width="11.44140625" style="1346"/>
    <col min="9985" max="9985" width="20.33203125" style="1346" customWidth="1"/>
    <col min="9986" max="9986" width="7.33203125" style="1346" customWidth="1"/>
    <col min="9987" max="9987" width="51.44140625" style="1346" customWidth="1"/>
    <col min="9988" max="9988" width="23.44140625" style="1346" customWidth="1"/>
    <col min="9989" max="9989" width="19.44140625" style="1346" customWidth="1"/>
    <col min="9990" max="9990" width="20" style="1346" customWidth="1"/>
    <col min="9991" max="9991" width="25.109375" style="1346" customWidth="1"/>
    <col min="9992" max="10240" width="11.44140625" style="1346"/>
    <col min="10241" max="10241" width="20.33203125" style="1346" customWidth="1"/>
    <col min="10242" max="10242" width="7.33203125" style="1346" customWidth="1"/>
    <col min="10243" max="10243" width="51.44140625" style="1346" customWidth="1"/>
    <col min="10244" max="10244" width="23.44140625" style="1346" customWidth="1"/>
    <col min="10245" max="10245" width="19.44140625" style="1346" customWidth="1"/>
    <col min="10246" max="10246" width="20" style="1346" customWidth="1"/>
    <col min="10247" max="10247" width="25.109375" style="1346" customWidth="1"/>
    <col min="10248" max="10496" width="11.44140625" style="1346"/>
    <col min="10497" max="10497" width="20.33203125" style="1346" customWidth="1"/>
    <col min="10498" max="10498" width="7.33203125" style="1346" customWidth="1"/>
    <col min="10499" max="10499" width="51.44140625" style="1346" customWidth="1"/>
    <col min="10500" max="10500" width="23.44140625" style="1346" customWidth="1"/>
    <col min="10501" max="10501" width="19.44140625" style="1346" customWidth="1"/>
    <col min="10502" max="10502" width="20" style="1346" customWidth="1"/>
    <col min="10503" max="10503" width="25.109375" style="1346" customWidth="1"/>
    <col min="10504" max="10752" width="11.44140625" style="1346"/>
    <col min="10753" max="10753" width="20.33203125" style="1346" customWidth="1"/>
    <col min="10754" max="10754" width="7.33203125" style="1346" customWidth="1"/>
    <col min="10755" max="10755" width="51.44140625" style="1346" customWidth="1"/>
    <col min="10756" max="10756" width="23.44140625" style="1346" customWidth="1"/>
    <col min="10757" max="10757" width="19.44140625" style="1346" customWidth="1"/>
    <col min="10758" max="10758" width="20" style="1346" customWidth="1"/>
    <col min="10759" max="10759" width="25.109375" style="1346" customWidth="1"/>
    <col min="10760" max="11008" width="11.44140625" style="1346"/>
    <col min="11009" max="11009" width="20.33203125" style="1346" customWidth="1"/>
    <col min="11010" max="11010" width="7.33203125" style="1346" customWidth="1"/>
    <col min="11011" max="11011" width="51.44140625" style="1346" customWidth="1"/>
    <col min="11012" max="11012" width="23.44140625" style="1346" customWidth="1"/>
    <col min="11013" max="11013" width="19.44140625" style="1346" customWidth="1"/>
    <col min="11014" max="11014" width="20" style="1346" customWidth="1"/>
    <col min="11015" max="11015" width="25.109375" style="1346" customWidth="1"/>
    <col min="11016" max="11264" width="11.44140625" style="1346"/>
    <col min="11265" max="11265" width="20.33203125" style="1346" customWidth="1"/>
    <col min="11266" max="11266" width="7.33203125" style="1346" customWidth="1"/>
    <col min="11267" max="11267" width="51.44140625" style="1346" customWidth="1"/>
    <col min="11268" max="11268" width="23.44140625" style="1346" customWidth="1"/>
    <col min="11269" max="11269" width="19.44140625" style="1346" customWidth="1"/>
    <col min="11270" max="11270" width="20" style="1346" customWidth="1"/>
    <col min="11271" max="11271" width="25.109375" style="1346" customWidth="1"/>
    <col min="11272" max="11520" width="11.44140625" style="1346"/>
    <col min="11521" max="11521" width="20.33203125" style="1346" customWidth="1"/>
    <col min="11522" max="11522" width="7.33203125" style="1346" customWidth="1"/>
    <col min="11523" max="11523" width="51.44140625" style="1346" customWidth="1"/>
    <col min="11524" max="11524" width="23.44140625" style="1346" customWidth="1"/>
    <col min="11525" max="11525" width="19.44140625" style="1346" customWidth="1"/>
    <col min="11526" max="11526" width="20" style="1346" customWidth="1"/>
    <col min="11527" max="11527" width="25.109375" style="1346" customWidth="1"/>
    <col min="11528" max="11776" width="11.44140625" style="1346"/>
    <col min="11777" max="11777" width="20.33203125" style="1346" customWidth="1"/>
    <col min="11778" max="11778" width="7.33203125" style="1346" customWidth="1"/>
    <col min="11779" max="11779" width="51.44140625" style="1346" customWidth="1"/>
    <col min="11780" max="11780" width="23.44140625" style="1346" customWidth="1"/>
    <col min="11781" max="11781" width="19.44140625" style="1346" customWidth="1"/>
    <col min="11782" max="11782" width="20" style="1346" customWidth="1"/>
    <col min="11783" max="11783" width="25.109375" style="1346" customWidth="1"/>
    <col min="11784" max="12032" width="11.44140625" style="1346"/>
    <col min="12033" max="12033" width="20.33203125" style="1346" customWidth="1"/>
    <col min="12034" max="12034" width="7.33203125" style="1346" customWidth="1"/>
    <col min="12035" max="12035" width="51.44140625" style="1346" customWidth="1"/>
    <col min="12036" max="12036" width="23.44140625" style="1346" customWidth="1"/>
    <col min="12037" max="12037" width="19.44140625" style="1346" customWidth="1"/>
    <col min="12038" max="12038" width="20" style="1346" customWidth="1"/>
    <col min="12039" max="12039" width="25.109375" style="1346" customWidth="1"/>
    <col min="12040" max="12288" width="11.44140625" style="1346"/>
    <col min="12289" max="12289" width="20.33203125" style="1346" customWidth="1"/>
    <col min="12290" max="12290" width="7.33203125" style="1346" customWidth="1"/>
    <col min="12291" max="12291" width="51.44140625" style="1346" customWidth="1"/>
    <col min="12292" max="12292" width="23.44140625" style="1346" customWidth="1"/>
    <col min="12293" max="12293" width="19.44140625" style="1346" customWidth="1"/>
    <col min="12294" max="12294" width="20" style="1346" customWidth="1"/>
    <col min="12295" max="12295" width="25.109375" style="1346" customWidth="1"/>
    <col min="12296" max="12544" width="11.44140625" style="1346"/>
    <col min="12545" max="12545" width="20.33203125" style="1346" customWidth="1"/>
    <col min="12546" max="12546" width="7.33203125" style="1346" customWidth="1"/>
    <col min="12547" max="12547" width="51.44140625" style="1346" customWidth="1"/>
    <col min="12548" max="12548" width="23.44140625" style="1346" customWidth="1"/>
    <col min="12549" max="12549" width="19.44140625" style="1346" customWidth="1"/>
    <col min="12550" max="12550" width="20" style="1346" customWidth="1"/>
    <col min="12551" max="12551" width="25.109375" style="1346" customWidth="1"/>
    <col min="12552" max="12800" width="11.44140625" style="1346"/>
    <col min="12801" max="12801" width="20.33203125" style="1346" customWidth="1"/>
    <col min="12802" max="12802" width="7.33203125" style="1346" customWidth="1"/>
    <col min="12803" max="12803" width="51.44140625" style="1346" customWidth="1"/>
    <col min="12804" max="12804" width="23.44140625" style="1346" customWidth="1"/>
    <col min="12805" max="12805" width="19.44140625" style="1346" customWidth="1"/>
    <col min="12806" max="12806" width="20" style="1346" customWidth="1"/>
    <col min="12807" max="12807" width="25.109375" style="1346" customWidth="1"/>
    <col min="12808" max="13056" width="11.44140625" style="1346"/>
    <col min="13057" max="13057" width="20.33203125" style="1346" customWidth="1"/>
    <col min="13058" max="13058" width="7.33203125" style="1346" customWidth="1"/>
    <col min="13059" max="13059" width="51.44140625" style="1346" customWidth="1"/>
    <col min="13060" max="13060" width="23.44140625" style="1346" customWidth="1"/>
    <col min="13061" max="13061" width="19.44140625" style="1346" customWidth="1"/>
    <col min="13062" max="13062" width="20" style="1346" customWidth="1"/>
    <col min="13063" max="13063" width="25.109375" style="1346" customWidth="1"/>
    <col min="13064" max="13312" width="11.44140625" style="1346"/>
    <col min="13313" max="13313" width="20.33203125" style="1346" customWidth="1"/>
    <col min="13314" max="13314" width="7.33203125" style="1346" customWidth="1"/>
    <col min="13315" max="13315" width="51.44140625" style="1346" customWidth="1"/>
    <col min="13316" max="13316" width="23.44140625" style="1346" customWidth="1"/>
    <col min="13317" max="13317" width="19.44140625" style="1346" customWidth="1"/>
    <col min="13318" max="13318" width="20" style="1346" customWidth="1"/>
    <col min="13319" max="13319" width="25.109375" style="1346" customWidth="1"/>
    <col min="13320" max="13568" width="11.44140625" style="1346"/>
    <col min="13569" max="13569" width="20.33203125" style="1346" customWidth="1"/>
    <col min="13570" max="13570" width="7.33203125" style="1346" customWidth="1"/>
    <col min="13571" max="13571" width="51.44140625" style="1346" customWidth="1"/>
    <col min="13572" max="13572" width="23.44140625" style="1346" customWidth="1"/>
    <col min="13573" max="13573" width="19.44140625" style="1346" customWidth="1"/>
    <col min="13574" max="13574" width="20" style="1346" customWidth="1"/>
    <col min="13575" max="13575" width="25.109375" style="1346" customWidth="1"/>
    <col min="13576" max="13824" width="11.44140625" style="1346"/>
    <col min="13825" max="13825" width="20.33203125" style="1346" customWidth="1"/>
    <col min="13826" max="13826" width="7.33203125" style="1346" customWidth="1"/>
    <col min="13827" max="13827" width="51.44140625" style="1346" customWidth="1"/>
    <col min="13828" max="13828" width="23.44140625" style="1346" customWidth="1"/>
    <col min="13829" max="13829" width="19.44140625" style="1346" customWidth="1"/>
    <col min="13830" max="13830" width="20" style="1346" customWidth="1"/>
    <col min="13831" max="13831" width="25.109375" style="1346" customWidth="1"/>
    <col min="13832" max="14080" width="11.44140625" style="1346"/>
    <col min="14081" max="14081" width="20.33203125" style="1346" customWidth="1"/>
    <col min="14082" max="14082" width="7.33203125" style="1346" customWidth="1"/>
    <col min="14083" max="14083" width="51.44140625" style="1346" customWidth="1"/>
    <col min="14084" max="14084" width="23.44140625" style="1346" customWidth="1"/>
    <col min="14085" max="14085" width="19.44140625" style="1346" customWidth="1"/>
    <col min="14086" max="14086" width="20" style="1346" customWidth="1"/>
    <col min="14087" max="14087" width="25.109375" style="1346" customWidth="1"/>
    <col min="14088" max="14336" width="11.44140625" style="1346"/>
    <col min="14337" max="14337" width="20.33203125" style="1346" customWidth="1"/>
    <col min="14338" max="14338" width="7.33203125" style="1346" customWidth="1"/>
    <col min="14339" max="14339" width="51.44140625" style="1346" customWidth="1"/>
    <col min="14340" max="14340" width="23.44140625" style="1346" customWidth="1"/>
    <col min="14341" max="14341" width="19.44140625" style="1346" customWidth="1"/>
    <col min="14342" max="14342" width="20" style="1346" customWidth="1"/>
    <col min="14343" max="14343" width="25.109375" style="1346" customWidth="1"/>
    <col min="14344" max="14592" width="11.44140625" style="1346"/>
    <col min="14593" max="14593" width="20.33203125" style="1346" customWidth="1"/>
    <col min="14594" max="14594" width="7.33203125" style="1346" customWidth="1"/>
    <col min="14595" max="14595" width="51.44140625" style="1346" customWidth="1"/>
    <col min="14596" max="14596" width="23.44140625" style="1346" customWidth="1"/>
    <col min="14597" max="14597" width="19.44140625" style="1346" customWidth="1"/>
    <col min="14598" max="14598" width="20" style="1346" customWidth="1"/>
    <col min="14599" max="14599" width="25.109375" style="1346" customWidth="1"/>
    <col min="14600" max="14848" width="11.44140625" style="1346"/>
    <col min="14849" max="14849" width="20.33203125" style="1346" customWidth="1"/>
    <col min="14850" max="14850" width="7.33203125" style="1346" customWidth="1"/>
    <col min="14851" max="14851" width="51.44140625" style="1346" customWidth="1"/>
    <col min="14852" max="14852" width="23.44140625" style="1346" customWidth="1"/>
    <col min="14853" max="14853" width="19.44140625" style="1346" customWidth="1"/>
    <col min="14854" max="14854" width="20" style="1346" customWidth="1"/>
    <col min="14855" max="14855" width="25.109375" style="1346" customWidth="1"/>
    <col min="14856" max="15104" width="11.44140625" style="1346"/>
    <col min="15105" max="15105" width="20.33203125" style="1346" customWidth="1"/>
    <col min="15106" max="15106" width="7.33203125" style="1346" customWidth="1"/>
    <col min="15107" max="15107" width="51.44140625" style="1346" customWidth="1"/>
    <col min="15108" max="15108" width="23.44140625" style="1346" customWidth="1"/>
    <col min="15109" max="15109" width="19.44140625" style="1346" customWidth="1"/>
    <col min="15110" max="15110" width="20" style="1346" customWidth="1"/>
    <col min="15111" max="15111" width="25.109375" style="1346" customWidth="1"/>
    <col min="15112" max="15360" width="11.44140625" style="1346"/>
    <col min="15361" max="15361" width="20.33203125" style="1346" customWidth="1"/>
    <col min="15362" max="15362" width="7.33203125" style="1346" customWidth="1"/>
    <col min="15363" max="15363" width="51.44140625" style="1346" customWidth="1"/>
    <col min="15364" max="15364" width="23.44140625" style="1346" customWidth="1"/>
    <col min="15365" max="15365" width="19.44140625" style="1346" customWidth="1"/>
    <col min="15366" max="15366" width="20" style="1346" customWidth="1"/>
    <col min="15367" max="15367" width="25.109375" style="1346" customWidth="1"/>
    <col min="15368" max="15616" width="11.44140625" style="1346"/>
    <col min="15617" max="15617" width="20.33203125" style="1346" customWidth="1"/>
    <col min="15618" max="15618" width="7.33203125" style="1346" customWidth="1"/>
    <col min="15619" max="15619" width="51.44140625" style="1346" customWidth="1"/>
    <col min="15620" max="15620" width="23.44140625" style="1346" customWidth="1"/>
    <col min="15621" max="15621" width="19.44140625" style="1346" customWidth="1"/>
    <col min="15622" max="15622" width="20" style="1346" customWidth="1"/>
    <col min="15623" max="15623" width="25.109375" style="1346" customWidth="1"/>
    <col min="15624" max="15872" width="11.44140625" style="1346"/>
    <col min="15873" max="15873" width="20.33203125" style="1346" customWidth="1"/>
    <col min="15874" max="15874" width="7.33203125" style="1346" customWidth="1"/>
    <col min="15875" max="15875" width="51.44140625" style="1346" customWidth="1"/>
    <col min="15876" max="15876" width="23.44140625" style="1346" customWidth="1"/>
    <col min="15877" max="15877" width="19.44140625" style="1346" customWidth="1"/>
    <col min="15878" max="15878" width="20" style="1346" customWidth="1"/>
    <col min="15879" max="15879" width="25.109375" style="1346" customWidth="1"/>
    <col min="15880" max="16128" width="11.44140625" style="1346"/>
    <col min="16129" max="16129" width="20.33203125" style="1346" customWidth="1"/>
    <col min="16130" max="16130" width="7.33203125" style="1346" customWidth="1"/>
    <col min="16131" max="16131" width="51.44140625" style="1346" customWidth="1"/>
    <col min="16132" max="16132" width="23.44140625" style="1346" customWidth="1"/>
    <col min="16133" max="16133" width="19.44140625" style="1346" customWidth="1"/>
    <col min="16134" max="16134" width="20" style="1346" customWidth="1"/>
    <col min="16135" max="16135" width="25.109375" style="1346" customWidth="1"/>
    <col min="16136" max="16384" width="11.44140625" style="1346"/>
  </cols>
  <sheetData>
    <row r="1" spans="1:7" x14ac:dyDescent="0.3">
      <c r="A1" s="2034" t="s">
        <v>1</v>
      </c>
      <c r="B1" s="2035"/>
      <c r="C1" s="2035"/>
      <c r="D1" s="2035"/>
      <c r="E1" s="2035"/>
      <c r="F1" s="2035"/>
      <c r="G1" s="2036"/>
    </row>
    <row r="2" spans="1:7" x14ac:dyDescent="0.3">
      <c r="A2" s="2031" t="s">
        <v>2</v>
      </c>
      <c r="B2" s="2032"/>
      <c r="C2" s="2032"/>
      <c r="D2" s="2032"/>
      <c r="E2" s="2032"/>
      <c r="F2" s="2032"/>
      <c r="G2" s="2033"/>
    </row>
    <row r="3" spans="1:7" x14ac:dyDescent="0.3">
      <c r="A3" s="1347"/>
      <c r="G3" s="1350"/>
    </row>
    <row r="4" spans="1:7" ht="12.75" customHeight="1" x14ac:dyDescent="0.3">
      <c r="A4" s="1351" t="s">
        <v>0</v>
      </c>
      <c r="G4" s="1350"/>
    </row>
    <row r="5" spans="1:7" ht="34.5" hidden="1" customHeight="1" x14ac:dyDescent="0.3">
      <c r="A5" s="1347"/>
      <c r="G5" s="1352"/>
    </row>
    <row r="6" spans="1:7" x14ac:dyDescent="0.3">
      <c r="A6" s="1347" t="s">
        <v>3</v>
      </c>
      <c r="C6" s="1346" t="s">
        <v>4</v>
      </c>
      <c r="E6" s="1349" t="s">
        <v>5</v>
      </c>
      <c r="F6" s="1348" t="s">
        <v>273</v>
      </c>
      <c r="G6" s="1350" t="s">
        <v>6</v>
      </c>
    </row>
    <row r="7" spans="1:7" ht="5.25" customHeight="1" thickBot="1" x14ac:dyDescent="0.35">
      <c r="A7" s="1347"/>
      <c r="D7" s="1346"/>
      <c r="E7" s="1353"/>
      <c r="F7" s="1346"/>
      <c r="G7" s="1354"/>
    </row>
    <row r="8" spans="1:7" ht="57.75" customHeight="1" thickBot="1" x14ac:dyDescent="0.35">
      <c r="A8" s="1355" t="s">
        <v>7</v>
      </c>
      <c r="B8" s="1356"/>
      <c r="C8" s="1356" t="s">
        <v>8</v>
      </c>
      <c r="D8" s="1357" t="s">
        <v>9</v>
      </c>
      <c r="E8" s="1358" t="s">
        <v>10</v>
      </c>
      <c r="F8" s="1357" t="s">
        <v>11</v>
      </c>
      <c r="G8" s="1359" t="s">
        <v>12</v>
      </c>
    </row>
    <row r="9" spans="1:7" ht="16.2" thickBot="1" x14ac:dyDescent="0.35">
      <c r="A9" s="1360" t="s">
        <v>13</v>
      </c>
      <c r="B9" s="1361"/>
      <c r="C9" s="1362" t="s">
        <v>14</v>
      </c>
      <c r="D9" s="1363">
        <f>+D10+D53+D78</f>
        <v>876485924.58999991</v>
      </c>
      <c r="E9" s="1364">
        <f>+E10+E53+E78</f>
        <v>0</v>
      </c>
      <c r="F9" s="1363">
        <f>+D9-E9</f>
        <v>876485924.58999991</v>
      </c>
      <c r="G9" s="1365">
        <f>+G10+G53+G78</f>
        <v>876485924.58999991</v>
      </c>
    </row>
    <row r="10" spans="1:7" ht="15.6" x14ac:dyDescent="0.3">
      <c r="A10" s="1366">
        <v>1</v>
      </c>
      <c r="B10" s="1367"/>
      <c r="C10" s="1367" t="s">
        <v>15</v>
      </c>
      <c r="D10" s="1368">
        <f>+D11</f>
        <v>423405755.25999999</v>
      </c>
      <c r="E10" s="1369">
        <f>+E11</f>
        <v>0</v>
      </c>
      <c r="F10" s="1368">
        <f>+D10-E10</f>
        <v>423405755.25999999</v>
      </c>
      <c r="G10" s="1370">
        <f>+G11</f>
        <v>423405755.25999999</v>
      </c>
    </row>
    <row r="11" spans="1:7" ht="15.6" x14ac:dyDescent="0.3">
      <c r="A11" s="1371">
        <v>10</v>
      </c>
      <c r="B11" s="1372"/>
      <c r="C11" s="1372" t="s">
        <v>15</v>
      </c>
      <c r="D11" s="1373">
        <f>+D12+D30+D33</f>
        <v>423405755.25999999</v>
      </c>
      <c r="E11" s="1374">
        <f>+E12+E30+E33</f>
        <v>0</v>
      </c>
      <c r="F11" s="1373">
        <f>+D11-E11</f>
        <v>423405755.25999999</v>
      </c>
      <c r="G11" s="1375">
        <f>+G12+G30+G33</f>
        <v>423405755.25999999</v>
      </c>
    </row>
    <row r="12" spans="1:7" ht="18" customHeight="1" x14ac:dyDescent="0.3">
      <c r="A12" s="1371">
        <v>101</v>
      </c>
      <c r="B12" s="1372"/>
      <c r="C12" s="1372" t="s">
        <v>16</v>
      </c>
      <c r="D12" s="1373">
        <f>+D13+D17+D20+D27</f>
        <v>127151670</v>
      </c>
      <c r="E12" s="1374">
        <f>+E13+E17+E20+E27</f>
        <v>0</v>
      </c>
      <c r="F12" s="1373">
        <f>+D12-E12</f>
        <v>127151670</v>
      </c>
      <c r="G12" s="1375">
        <f>+G13+G17+G20+G27</f>
        <v>127151670</v>
      </c>
    </row>
    <row r="13" spans="1:7" ht="15.6" x14ac:dyDescent="0.3">
      <c r="A13" s="1371">
        <v>1011</v>
      </c>
      <c r="B13" s="1372"/>
      <c r="C13" s="1372" t="s">
        <v>17</v>
      </c>
      <c r="D13" s="1373">
        <f>+D16+D14+D15</f>
        <v>117781094</v>
      </c>
      <c r="E13" s="1374">
        <f>+E16+E15+E14</f>
        <v>0</v>
      </c>
      <c r="F13" s="1373">
        <f>+D13-E13</f>
        <v>117781094</v>
      </c>
      <c r="G13" s="1375">
        <f>+G16+G14+G15</f>
        <v>117781094</v>
      </c>
    </row>
    <row r="14" spans="1:7" ht="15.6" x14ac:dyDescent="0.3">
      <c r="A14" s="1371">
        <v>10111</v>
      </c>
      <c r="B14" s="1372">
        <v>20</v>
      </c>
      <c r="C14" s="1372" t="s">
        <v>18</v>
      </c>
      <c r="D14" s="1373">
        <v>117156959</v>
      </c>
      <c r="E14" s="1376">
        <v>0</v>
      </c>
      <c r="F14" s="1373">
        <f t="shared" ref="F14:F43" si="0">+D14-E14</f>
        <v>117156959</v>
      </c>
      <c r="G14" s="1375">
        <v>117156959</v>
      </c>
    </row>
    <row r="15" spans="1:7" ht="15.6" x14ac:dyDescent="0.3">
      <c r="A15" s="1371">
        <v>10112</v>
      </c>
      <c r="B15" s="1372">
        <v>20</v>
      </c>
      <c r="C15" s="1372" t="s">
        <v>19</v>
      </c>
      <c r="D15" s="1373">
        <v>586450</v>
      </c>
      <c r="E15" s="1376">
        <v>0</v>
      </c>
      <c r="F15" s="1373">
        <f t="shared" si="0"/>
        <v>586450</v>
      </c>
      <c r="G15" s="1375">
        <v>586450</v>
      </c>
    </row>
    <row r="16" spans="1:7" ht="15.6" x14ac:dyDescent="0.3">
      <c r="A16" s="1371">
        <v>10114</v>
      </c>
      <c r="B16" s="1372">
        <v>20</v>
      </c>
      <c r="C16" s="1372" t="s">
        <v>20</v>
      </c>
      <c r="D16" s="1373">
        <v>37685</v>
      </c>
      <c r="E16" s="1376">
        <v>0</v>
      </c>
      <c r="F16" s="1373">
        <f t="shared" si="0"/>
        <v>37685</v>
      </c>
      <c r="G16" s="1375">
        <v>37685</v>
      </c>
    </row>
    <row r="17" spans="1:7" ht="15.6" x14ac:dyDescent="0.3">
      <c r="A17" s="1371">
        <v>1014</v>
      </c>
      <c r="B17" s="1372"/>
      <c r="C17" s="1372" t="s">
        <v>21</v>
      </c>
      <c r="D17" s="1373">
        <f>+D18+D19</f>
        <v>1141936</v>
      </c>
      <c r="E17" s="1374">
        <f>+E18+E19</f>
        <v>0</v>
      </c>
      <c r="F17" s="1373">
        <f>+D17-E17</f>
        <v>1141936</v>
      </c>
      <c r="G17" s="1375">
        <f>+G18+G19</f>
        <v>1141936</v>
      </c>
    </row>
    <row r="18" spans="1:7" ht="15.6" x14ac:dyDescent="0.3">
      <c r="A18" s="1371">
        <v>10141</v>
      </c>
      <c r="B18" s="1372">
        <v>20</v>
      </c>
      <c r="C18" s="1372" t="s">
        <v>22</v>
      </c>
      <c r="D18" s="1373">
        <v>175655</v>
      </c>
      <c r="E18" s="1376">
        <v>0</v>
      </c>
      <c r="F18" s="1373">
        <f t="shared" si="0"/>
        <v>175655</v>
      </c>
      <c r="G18" s="1375">
        <v>175655</v>
      </c>
    </row>
    <row r="19" spans="1:7" ht="15.6" x14ac:dyDescent="0.3">
      <c r="A19" s="1371">
        <v>10142</v>
      </c>
      <c r="B19" s="1372">
        <v>20</v>
      </c>
      <c r="C19" s="1372" t="s">
        <v>23</v>
      </c>
      <c r="D19" s="1373">
        <v>966281</v>
      </c>
      <c r="E19" s="1376">
        <v>0</v>
      </c>
      <c r="F19" s="1373">
        <f t="shared" si="0"/>
        <v>966281</v>
      </c>
      <c r="G19" s="1375">
        <v>966281</v>
      </c>
    </row>
    <row r="20" spans="1:7" ht="14.25" customHeight="1" x14ac:dyDescent="0.3">
      <c r="A20" s="1371">
        <v>1015</v>
      </c>
      <c r="B20" s="1372"/>
      <c r="C20" s="1372" t="s">
        <v>24</v>
      </c>
      <c r="D20" s="1373">
        <f>+D21+D22+D23+D24+D25+D26</f>
        <v>8049620</v>
      </c>
      <c r="E20" s="1373">
        <f>+E21+E22+E23+E24+E25+E26</f>
        <v>0</v>
      </c>
      <c r="F20" s="1373">
        <f>+D20-E20</f>
        <v>8049620</v>
      </c>
      <c r="G20" s="1375">
        <f>+G21+G22+G23+G24+G25+G26</f>
        <v>8049620</v>
      </c>
    </row>
    <row r="21" spans="1:7" ht="15.6" x14ac:dyDescent="0.3">
      <c r="A21" s="1371">
        <v>10152</v>
      </c>
      <c r="B21" s="1372">
        <v>20</v>
      </c>
      <c r="C21" s="1372" t="s">
        <v>25</v>
      </c>
      <c r="D21" s="1373">
        <v>84593</v>
      </c>
      <c r="E21" s="1376">
        <v>0</v>
      </c>
      <c r="F21" s="1373">
        <f t="shared" si="0"/>
        <v>84593</v>
      </c>
      <c r="G21" s="1375">
        <v>84593</v>
      </c>
    </row>
    <row r="22" spans="1:7" ht="15.6" x14ac:dyDescent="0.3">
      <c r="A22" s="1371">
        <v>10155</v>
      </c>
      <c r="B22" s="1372">
        <v>20</v>
      </c>
      <c r="C22" s="1372" t="s">
        <v>26</v>
      </c>
      <c r="D22" s="1373">
        <v>60941</v>
      </c>
      <c r="E22" s="1376">
        <v>0</v>
      </c>
      <c r="F22" s="1373">
        <f t="shared" si="0"/>
        <v>60941</v>
      </c>
      <c r="G22" s="1375">
        <v>60941</v>
      </c>
    </row>
    <row r="23" spans="1:7" ht="15.6" x14ac:dyDescent="0.3">
      <c r="A23" s="1371">
        <v>101512</v>
      </c>
      <c r="B23" s="1372">
        <v>20</v>
      </c>
      <c r="C23" s="1372" t="s">
        <v>27</v>
      </c>
      <c r="D23" s="1373">
        <v>644</v>
      </c>
      <c r="E23" s="1376">
        <v>0</v>
      </c>
      <c r="F23" s="1373">
        <f t="shared" si="0"/>
        <v>644</v>
      </c>
      <c r="G23" s="1375">
        <v>644</v>
      </c>
    </row>
    <row r="24" spans="1:7" ht="15.6" x14ac:dyDescent="0.3">
      <c r="A24" s="1371">
        <v>101515</v>
      </c>
      <c r="B24" s="1372">
        <v>20</v>
      </c>
      <c r="C24" s="1372" t="s">
        <v>28</v>
      </c>
      <c r="D24" s="1373">
        <v>514122</v>
      </c>
      <c r="E24" s="1376">
        <v>0</v>
      </c>
      <c r="F24" s="1373">
        <f t="shared" si="0"/>
        <v>514122</v>
      </c>
      <c r="G24" s="1375">
        <v>514122</v>
      </c>
    </row>
    <row r="25" spans="1:7" ht="15.6" x14ac:dyDescent="0.3">
      <c r="A25" s="1371">
        <v>101516</v>
      </c>
      <c r="B25" s="1372">
        <v>20</v>
      </c>
      <c r="C25" s="1372" t="s">
        <v>29</v>
      </c>
      <c r="D25" s="1373">
        <v>7264587</v>
      </c>
      <c r="E25" s="1376">
        <v>0</v>
      </c>
      <c r="F25" s="1373">
        <f t="shared" si="0"/>
        <v>7264587</v>
      </c>
      <c r="G25" s="1375">
        <v>7264587</v>
      </c>
    </row>
    <row r="26" spans="1:7" ht="15.6" x14ac:dyDescent="0.3">
      <c r="A26" s="1371">
        <v>101592</v>
      </c>
      <c r="B26" s="1372">
        <v>20</v>
      </c>
      <c r="C26" s="1372" t="s">
        <v>30</v>
      </c>
      <c r="D26" s="1373">
        <v>124733</v>
      </c>
      <c r="E26" s="1376">
        <v>0</v>
      </c>
      <c r="F26" s="1373">
        <f t="shared" si="0"/>
        <v>124733</v>
      </c>
      <c r="G26" s="1375">
        <v>124733</v>
      </c>
    </row>
    <row r="27" spans="1:7" ht="30.75" customHeight="1" x14ac:dyDescent="0.3">
      <c r="A27" s="1371">
        <v>1019</v>
      </c>
      <c r="B27" s="1372"/>
      <c r="C27" s="1377" t="s">
        <v>31</v>
      </c>
      <c r="D27" s="1373">
        <f>+D29+D28</f>
        <v>179020</v>
      </c>
      <c r="E27" s="1373">
        <f>+E29+E28</f>
        <v>0</v>
      </c>
      <c r="F27" s="1373">
        <f>+D27-E27</f>
        <v>179020</v>
      </c>
      <c r="G27" s="1375">
        <f>+G29+G28</f>
        <v>179020</v>
      </c>
    </row>
    <row r="28" spans="1:7" ht="24.75" customHeight="1" x14ac:dyDescent="0.3">
      <c r="A28" s="1371">
        <v>10191</v>
      </c>
      <c r="B28" s="1372">
        <v>20</v>
      </c>
      <c r="C28" s="1372" t="s">
        <v>32</v>
      </c>
      <c r="D28" s="1373">
        <v>47487</v>
      </c>
      <c r="E28" s="1376">
        <v>0</v>
      </c>
      <c r="F28" s="1373">
        <f>+D28-E28</f>
        <v>47487</v>
      </c>
      <c r="G28" s="1375">
        <v>47487</v>
      </c>
    </row>
    <row r="29" spans="1:7" ht="15.6" x14ac:dyDescent="0.3">
      <c r="A29" s="1371">
        <v>10193</v>
      </c>
      <c r="B29" s="1372">
        <v>20</v>
      </c>
      <c r="C29" s="1372" t="s">
        <v>33</v>
      </c>
      <c r="D29" s="1373">
        <v>131533</v>
      </c>
      <c r="E29" s="1376">
        <v>0</v>
      </c>
      <c r="F29" s="1373">
        <f t="shared" si="0"/>
        <v>131533</v>
      </c>
      <c r="G29" s="1375">
        <v>131533</v>
      </c>
    </row>
    <row r="30" spans="1:7" ht="15.6" x14ac:dyDescent="0.3">
      <c r="A30" s="1371">
        <v>102</v>
      </c>
      <c r="B30" s="1372"/>
      <c r="C30" s="1372" t="s">
        <v>34</v>
      </c>
      <c r="D30" s="1373">
        <f>+D31+D32</f>
        <v>292434774.25999999</v>
      </c>
      <c r="E30" s="1374">
        <f>+E31+E32</f>
        <v>0</v>
      </c>
      <c r="F30" s="1373">
        <f>+D30-E30</f>
        <v>292434774.25999999</v>
      </c>
      <c r="G30" s="1375">
        <f>+G31+G32</f>
        <v>292434774.25999999</v>
      </c>
    </row>
    <row r="31" spans="1:7" ht="15.6" x14ac:dyDescent="0.3">
      <c r="A31" s="1371">
        <v>10212</v>
      </c>
      <c r="B31" s="1372">
        <v>20</v>
      </c>
      <c r="C31" s="1372" t="s">
        <v>35</v>
      </c>
      <c r="D31" s="1373">
        <v>7796698</v>
      </c>
      <c r="E31" s="1376">
        <v>0</v>
      </c>
      <c r="F31" s="1373">
        <v>7796698</v>
      </c>
      <c r="G31" s="1375">
        <v>7796698</v>
      </c>
    </row>
    <row r="32" spans="1:7" ht="15.6" x14ac:dyDescent="0.3">
      <c r="A32" s="1371">
        <v>10214</v>
      </c>
      <c r="B32" s="1372">
        <v>20</v>
      </c>
      <c r="C32" s="1372" t="s">
        <v>36</v>
      </c>
      <c r="D32" s="1373">
        <v>284638076.25999999</v>
      </c>
      <c r="E32" s="1376">
        <v>0</v>
      </c>
      <c r="F32" s="1373">
        <f t="shared" si="0"/>
        <v>284638076.25999999</v>
      </c>
      <c r="G32" s="1375">
        <v>284638076.25999999</v>
      </c>
    </row>
    <row r="33" spans="1:7" ht="31.2" x14ac:dyDescent="0.3">
      <c r="A33" s="1371">
        <v>105</v>
      </c>
      <c r="B33" s="1372"/>
      <c r="C33" s="1377" t="s">
        <v>37</v>
      </c>
      <c r="D33" s="1373">
        <f>+D34+D38+D42+D43</f>
        <v>3819311</v>
      </c>
      <c r="E33" s="1373">
        <f>+E34+E38+E42+E43</f>
        <v>0</v>
      </c>
      <c r="F33" s="1373">
        <f t="shared" si="0"/>
        <v>3819311</v>
      </c>
      <c r="G33" s="1375">
        <f>+G34+G38+G42+G43</f>
        <v>3819311</v>
      </c>
    </row>
    <row r="34" spans="1:7" ht="15.6" x14ac:dyDescent="0.3">
      <c r="A34" s="1371">
        <v>1051</v>
      </c>
      <c r="B34" s="1372"/>
      <c r="C34" s="1377" t="s">
        <v>38</v>
      </c>
      <c r="D34" s="1373">
        <f>+D35+D36+D37</f>
        <v>1567861</v>
      </c>
      <c r="E34" s="1373">
        <f>+E35+E36+E37</f>
        <v>0</v>
      </c>
      <c r="F34" s="1373">
        <f t="shared" si="0"/>
        <v>1567861</v>
      </c>
      <c r="G34" s="1375">
        <f>+G35+G36+G37</f>
        <v>1567861</v>
      </c>
    </row>
    <row r="35" spans="1:7" ht="15.6" x14ac:dyDescent="0.3">
      <c r="A35" s="1371">
        <v>10511</v>
      </c>
      <c r="B35" s="1372">
        <v>20</v>
      </c>
      <c r="C35" s="1372" t="s">
        <v>39</v>
      </c>
      <c r="D35" s="1373">
        <v>335846</v>
      </c>
      <c r="E35" s="1376">
        <v>0</v>
      </c>
      <c r="F35" s="1373">
        <f t="shared" si="0"/>
        <v>335846</v>
      </c>
      <c r="G35" s="1375">
        <v>335846</v>
      </c>
    </row>
    <row r="36" spans="1:7" ht="15.6" x14ac:dyDescent="0.3">
      <c r="A36" s="1371">
        <v>10513</v>
      </c>
      <c r="B36" s="1372">
        <v>20</v>
      </c>
      <c r="C36" s="1372" t="s">
        <v>40</v>
      </c>
      <c r="D36" s="1373">
        <v>554525</v>
      </c>
      <c r="E36" s="1376">
        <v>0</v>
      </c>
      <c r="F36" s="1373">
        <f t="shared" si="0"/>
        <v>554525</v>
      </c>
      <c r="G36" s="1375">
        <v>554525</v>
      </c>
    </row>
    <row r="37" spans="1:7" ht="15.6" x14ac:dyDescent="0.3">
      <c r="A37" s="1371">
        <v>10514</v>
      </c>
      <c r="B37" s="1372">
        <v>20</v>
      </c>
      <c r="C37" s="1372" t="s">
        <v>41</v>
      </c>
      <c r="D37" s="1373">
        <v>677490</v>
      </c>
      <c r="E37" s="1376">
        <v>0</v>
      </c>
      <c r="F37" s="1373">
        <f t="shared" si="0"/>
        <v>677490</v>
      </c>
      <c r="G37" s="1375">
        <v>677490</v>
      </c>
    </row>
    <row r="38" spans="1:7" ht="15.6" x14ac:dyDescent="0.3">
      <c r="A38" s="1371">
        <v>1052</v>
      </c>
      <c r="B38" s="1372"/>
      <c r="C38" s="1377" t="s">
        <v>42</v>
      </c>
      <c r="D38" s="1373">
        <f>+D39+D40+D41</f>
        <v>1831641</v>
      </c>
      <c r="E38" s="1373">
        <f>+E39+E40+E41</f>
        <v>0</v>
      </c>
      <c r="F38" s="1373">
        <f t="shared" si="0"/>
        <v>1831641</v>
      </c>
      <c r="G38" s="1375">
        <f>+G39+G40+G41</f>
        <v>1831641</v>
      </c>
    </row>
    <row r="39" spans="1:7" ht="15.6" x14ac:dyDescent="0.3">
      <c r="A39" s="1371">
        <v>10522</v>
      </c>
      <c r="B39" s="1372">
        <v>20</v>
      </c>
      <c r="C39" s="1372" t="s">
        <v>43</v>
      </c>
      <c r="D39" s="1373">
        <v>1395713</v>
      </c>
      <c r="E39" s="1376">
        <v>0</v>
      </c>
      <c r="F39" s="1373">
        <f t="shared" si="0"/>
        <v>1395713</v>
      </c>
      <c r="G39" s="1375">
        <v>1395713</v>
      </c>
    </row>
    <row r="40" spans="1:7" ht="15.6" x14ac:dyDescent="0.3">
      <c r="A40" s="1371">
        <v>10523</v>
      </c>
      <c r="B40" s="1372">
        <v>20</v>
      </c>
      <c r="C40" s="1372" t="s">
        <v>44</v>
      </c>
      <c r="D40" s="1373">
        <v>397273</v>
      </c>
      <c r="E40" s="1376">
        <v>0</v>
      </c>
      <c r="F40" s="1373">
        <f t="shared" si="0"/>
        <v>397273</v>
      </c>
      <c r="G40" s="1375">
        <v>397273</v>
      </c>
    </row>
    <row r="41" spans="1:7" ht="41.25" customHeight="1" x14ac:dyDescent="0.3">
      <c r="A41" s="1371">
        <v>10527</v>
      </c>
      <c r="B41" s="1372">
        <v>20</v>
      </c>
      <c r="C41" s="1378" t="s">
        <v>45</v>
      </c>
      <c r="D41" s="1373">
        <v>38655</v>
      </c>
      <c r="E41" s="1376">
        <v>0</v>
      </c>
      <c r="F41" s="1373">
        <f t="shared" si="0"/>
        <v>38655</v>
      </c>
      <c r="G41" s="1375">
        <v>38655</v>
      </c>
    </row>
    <row r="42" spans="1:7" ht="15.6" x14ac:dyDescent="0.3">
      <c r="A42" s="1371">
        <v>1056</v>
      </c>
      <c r="B42" s="1372">
        <v>20</v>
      </c>
      <c r="C42" s="1372" t="s">
        <v>46</v>
      </c>
      <c r="D42" s="1373">
        <v>251884</v>
      </c>
      <c r="E42" s="1376"/>
      <c r="F42" s="1373">
        <f t="shared" si="0"/>
        <v>251884</v>
      </c>
      <c r="G42" s="1375">
        <v>251884</v>
      </c>
    </row>
    <row r="43" spans="1:7" ht="16.2" thickBot="1" x14ac:dyDescent="0.35">
      <c r="A43" s="1379">
        <v>1057</v>
      </c>
      <c r="B43" s="1380">
        <v>20</v>
      </c>
      <c r="C43" s="1380" t="s">
        <v>47</v>
      </c>
      <c r="D43" s="1381">
        <v>167925</v>
      </c>
      <c r="E43" s="1382">
        <f>+E54</f>
        <v>0</v>
      </c>
      <c r="F43" s="1383">
        <f t="shared" si="0"/>
        <v>167925</v>
      </c>
      <c r="G43" s="1384">
        <v>167925</v>
      </c>
    </row>
    <row r="44" spans="1:7" ht="16.2" thickBot="1" x14ac:dyDescent="0.35">
      <c r="A44" s="1385"/>
      <c r="B44" s="1386"/>
      <c r="C44" s="1386"/>
      <c r="D44" s="1387"/>
      <c r="E44" s="1388"/>
      <c r="F44" s="1389"/>
      <c r="G44" s="1387"/>
    </row>
    <row r="45" spans="1:7" x14ac:dyDescent="0.3">
      <c r="A45" s="2034"/>
      <c r="B45" s="2035"/>
      <c r="C45" s="2035"/>
      <c r="D45" s="2035"/>
      <c r="E45" s="2035"/>
      <c r="F45" s="2035"/>
      <c r="G45" s="2036"/>
    </row>
    <row r="46" spans="1:7" x14ac:dyDescent="0.3">
      <c r="A46" s="2031" t="s">
        <v>1</v>
      </c>
      <c r="B46" s="2032"/>
      <c r="C46" s="2032"/>
      <c r="D46" s="2032"/>
      <c r="E46" s="2032"/>
      <c r="F46" s="2032"/>
      <c r="G46" s="2033"/>
    </row>
    <row r="47" spans="1:7" x14ac:dyDescent="0.3">
      <c r="A47" s="2031" t="s">
        <v>2</v>
      </c>
      <c r="B47" s="2032"/>
      <c r="C47" s="2032"/>
      <c r="D47" s="2032"/>
      <c r="E47" s="2032"/>
      <c r="F47" s="2032"/>
      <c r="G47" s="2033"/>
    </row>
    <row r="48" spans="1:7" x14ac:dyDescent="0.3">
      <c r="A48" s="1351" t="s">
        <v>0</v>
      </c>
      <c r="G48" s="1350"/>
    </row>
    <row r="49" spans="1:7" ht="6" customHeight="1" x14ac:dyDescent="0.3">
      <c r="A49" s="1347"/>
      <c r="G49" s="1352"/>
    </row>
    <row r="50" spans="1:7" x14ac:dyDescent="0.3">
      <c r="A50" s="1347" t="s">
        <v>3</v>
      </c>
      <c r="C50" s="1346" t="s">
        <v>4</v>
      </c>
      <c r="E50" s="1349" t="s">
        <v>5</v>
      </c>
      <c r="F50" s="1348" t="str">
        <f>F6</f>
        <v>OCTUBRE</v>
      </c>
      <c r="G50" s="1350" t="str">
        <f>G6</f>
        <v>VIGENCIA FISCAL: 2017</v>
      </c>
    </row>
    <row r="51" spans="1:7" ht="5.25" customHeight="1" thickBot="1" x14ac:dyDescent="0.35">
      <c r="A51" s="1347"/>
      <c r="G51" s="1350"/>
    </row>
    <row r="52" spans="1:7" ht="57.75" customHeight="1" thickBot="1" x14ac:dyDescent="0.35">
      <c r="A52" s="1355" t="s">
        <v>7</v>
      </c>
      <c r="B52" s="1356"/>
      <c r="C52" s="1356" t="s">
        <v>8</v>
      </c>
      <c r="D52" s="1357" t="s">
        <v>9</v>
      </c>
      <c r="E52" s="1358" t="s">
        <v>10</v>
      </c>
      <c r="F52" s="1357" t="s">
        <v>11</v>
      </c>
      <c r="G52" s="1359" t="s">
        <v>12</v>
      </c>
    </row>
    <row r="53" spans="1:7" ht="17.25" customHeight="1" x14ac:dyDescent="0.3">
      <c r="A53" s="1390">
        <v>2</v>
      </c>
      <c r="B53" s="1391"/>
      <c r="C53" s="1391" t="s">
        <v>48</v>
      </c>
      <c r="D53" s="1392">
        <f>+D54</f>
        <v>320489850.32999998</v>
      </c>
      <c r="E53" s="1393">
        <f>+E54</f>
        <v>0</v>
      </c>
      <c r="F53" s="1394">
        <f>+D53-E53</f>
        <v>320489850.32999998</v>
      </c>
      <c r="G53" s="1395">
        <f>+G54</f>
        <v>320489850.32999998</v>
      </c>
    </row>
    <row r="54" spans="1:7" ht="15.6" x14ac:dyDescent="0.3">
      <c r="A54" s="1371">
        <v>20</v>
      </c>
      <c r="B54" s="1372"/>
      <c r="C54" s="1372" t="s">
        <v>48</v>
      </c>
      <c r="D54" s="1373">
        <f>+D55</f>
        <v>320489850.32999998</v>
      </c>
      <c r="E54" s="1374">
        <f>+E55</f>
        <v>0</v>
      </c>
      <c r="F54" s="1373">
        <f t="shared" ref="F54:F76" si="1">+D54-E54</f>
        <v>320489850.32999998</v>
      </c>
      <c r="G54" s="1375">
        <f>+G55</f>
        <v>320489850.32999998</v>
      </c>
    </row>
    <row r="55" spans="1:7" ht="15.6" x14ac:dyDescent="0.3">
      <c r="A55" s="1371">
        <v>204</v>
      </c>
      <c r="B55" s="1372"/>
      <c r="C55" s="1372" t="s">
        <v>49</v>
      </c>
      <c r="D55" s="1373">
        <f>+D56+D58+D64+D67+D69+D71+D73+D74+D76</f>
        <v>320489850.32999998</v>
      </c>
      <c r="E55" s="1373">
        <f>+E56+E58+E64+E67+E69+E71+E76+E73+E74</f>
        <v>0</v>
      </c>
      <c r="F55" s="1373">
        <f t="shared" si="1"/>
        <v>320489850.32999998</v>
      </c>
      <c r="G55" s="1375">
        <f>+G56+G58+G64+G67+G69+G71+G76+G73+G74</f>
        <v>320489850.32999998</v>
      </c>
    </row>
    <row r="56" spans="1:7" ht="15.6" x14ac:dyDescent="0.3">
      <c r="A56" s="1371">
        <v>2044</v>
      </c>
      <c r="B56" s="1372"/>
      <c r="C56" s="1372" t="s">
        <v>50</v>
      </c>
      <c r="D56" s="1373">
        <f>+D57</f>
        <v>17631516</v>
      </c>
      <c r="E56" s="1374">
        <f>+E57</f>
        <v>0</v>
      </c>
      <c r="F56" s="1373">
        <f t="shared" si="1"/>
        <v>17631516</v>
      </c>
      <c r="G56" s="1375">
        <f>+G57</f>
        <v>17631516</v>
      </c>
    </row>
    <row r="57" spans="1:7" ht="21" customHeight="1" x14ac:dyDescent="0.3">
      <c r="A57" s="1371">
        <v>20441</v>
      </c>
      <c r="B57" s="1372">
        <v>20</v>
      </c>
      <c r="C57" s="1372" t="s">
        <v>51</v>
      </c>
      <c r="D57" s="1373">
        <v>17631516</v>
      </c>
      <c r="E57" s="1376">
        <v>0</v>
      </c>
      <c r="F57" s="1373">
        <f t="shared" si="1"/>
        <v>17631516</v>
      </c>
      <c r="G57" s="1375">
        <v>17631516</v>
      </c>
    </row>
    <row r="58" spans="1:7" ht="15.6" x14ac:dyDescent="0.3">
      <c r="A58" s="1371">
        <v>2045</v>
      </c>
      <c r="B58" s="1372"/>
      <c r="C58" s="1372" t="s">
        <v>52</v>
      </c>
      <c r="D58" s="1373">
        <f>+D59+D60+D61+D62+D63</f>
        <v>60194657</v>
      </c>
      <c r="E58" s="1373">
        <f>+E59+E60+E61+E62+E63</f>
        <v>0</v>
      </c>
      <c r="F58" s="1373">
        <f t="shared" si="1"/>
        <v>60194657</v>
      </c>
      <c r="G58" s="1375">
        <f>+G59+G60+G61+G62+G63</f>
        <v>60194657</v>
      </c>
    </row>
    <row r="59" spans="1:7" ht="18.75" customHeight="1" x14ac:dyDescent="0.3">
      <c r="A59" s="1371">
        <v>20451</v>
      </c>
      <c r="B59" s="1372">
        <v>20</v>
      </c>
      <c r="C59" s="1372" t="s">
        <v>53</v>
      </c>
      <c r="D59" s="1373">
        <v>5000000</v>
      </c>
      <c r="E59" s="1376">
        <v>0</v>
      </c>
      <c r="F59" s="1373">
        <f t="shared" si="1"/>
        <v>5000000</v>
      </c>
      <c r="G59" s="1375">
        <v>5000000</v>
      </c>
    </row>
    <row r="60" spans="1:7" s="1400" customFormat="1" ht="31.5" customHeight="1" x14ac:dyDescent="0.3">
      <c r="A60" s="1396">
        <v>20452</v>
      </c>
      <c r="B60" s="1377">
        <v>20</v>
      </c>
      <c r="C60" s="1377" t="s">
        <v>54</v>
      </c>
      <c r="D60" s="1397">
        <v>10500000</v>
      </c>
      <c r="E60" s="1398">
        <v>0</v>
      </c>
      <c r="F60" s="1397">
        <f t="shared" si="1"/>
        <v>10500000</v>
      </c>
      <c r="G60" s="1399">
        <v>10500000</v>
      </c>
    </row>
    <row r="61" spans="1:7" s="1400" customFormat="1" ht="34.5" customHeight="1" x14ac:dyDescent="0.3">
      <c r="A61" s="1396">
        <v>20456</v>
      </c>
      <c r="B61" s="1377">
        <v>20</v>
      </c>
      <c r="C61" s="1377" t="s">
        <v>55</v>
      </c>
      <c r="D61" s="1397">
        <v>4999995</v>
      </c>
      <c r="E61" s="1398">
        <v>0</v>
      </c>
      <c r="F61" s="1397">
        <f t="shared" si="1"/>
        <v>4999995</v>
      </c>
      <c r="G61" s="1399">
        <v>4999995</v>
      </c>
    </row>
    <row r="62" spans="1:7" ht="18.75" customHeight="1" x14ac:dyDescent="0.3">
      <c r="A62" s="1371">
        <v>204510</v>
      </c>
      <c r="B62" s="1372">
        <v>20</v>
      </c>
      <c r="C62" s="1372" t="s">
        <v>56</v>
      </c>
      <c r="D62" s="1373">
        <v>31694662</v>
      </c>
      <c r="E62" s="1376">
        <v>0</v>
      </c>
      <c r="F62" s="1373">
        <f t="shared" si="1"/>
        <v>31694662</v>
      </c>
      <c r="G62" s="1375">
        <v>31694662</v>
      </c>
    </row>
    <row r="63" spans="1:7" ht="18.75" customHeight="1" x14ac:dyDescent="0.3">
      <c r="A63" s="1371">
        <v>204513</v>
      </c>
      <c r="B63" s="1372">
        <v>20</v>
      </c>
      <c r="C63" s="1372" t="s">
        <v>57</v>
      </c>
      <c r="D63" s="1373">
        <v>8000000</v>
      </c>
      <c r="E63" s="1376">
        <v>0</v>
      </c>
      <c r="F63" s="1373">
        <f t="shared" si="1"/>
        <v>8000000</v>
      </c>
      <c r="G63" s="1375">
        <v>8000000</v>
      </c>
    </row>
    <row r="64" spans="1:7" ht="18" customHeight="1" x14ac:dyDescent="0.3">
      <c r="A64" s="1371">
        <v>2046</v>
      </c>
      <c r="B64" s="1372"/>
      <c r="C64" s="1372" t="s">
        <v>58</v>
      </c>
      <c r="D64" s="1373">
        <f>+D65+D66</f>
        <v>16855354</v>
      </c>
      <c r="E64" s="1374">
        <f>+E65+E66</f>
        <v>0</v>
      </c>
      <c r="F64" s="1373">
        <f t="shared" si="1"/>
        <v>16855354</v>
      </c>
      <c r="G64" s="1375">
        <f>+G65+G66</f>
        <v>16855354</v>
      </c>
    </row>
    <row r="65" spans="1:7" ht="18" customHeight="1" x14ac:dyDescent="0.3">
      <c r="A65" s="1371">
        <v>20462</v>
      </c>
      <c r="B65" s="1372">
        <v>20</v>
      </c>
      <c r="C65" s="1372" t="s">
        <v>59</v>
      </c>
      <c r="D65" s="1373">
        <v>4220000</v>
      </c>
      <c r="E65" s="1376">
        <v>0</v>
      </c>
      <c r="F65" s="1373">
        <f t="shared" si="1"/>
        <v>4220000</v>
      </c>
      <c r="G65" s="1375">
        <v>4220000</v>
      </c>
    </row>
    <row r="66" spans="1:7" ht="18" customHeight="1" x14ac:dyDescent="0.3">
      <c r="A66" s="1371">
        <v>20465</v>
      </c>
      <c r="B66" s="1372">
        <v>20</v>
      </c>
      <c r="C66" s="1372" t="s">
        <v>60</v>
      </c>
      <c r="D66" s="1373">
        <v>12635354</v>
      </c>
      <c r="E66" s="1376">
        <v>0</v>
      </c>
      <c r="F66" s="1373">
        <f t="shared" si="1"/>
        <v>12635354</v>
      </c>
      <c r="G66" s="1375">
        <v>12635354</v>
      </c>
    </row>
    <row r="67" spans="1:7" ht="18" customHeight="1" x14ac:dyDescent="0.3">
      <c r="A67" s="1371">
        <v>2047</v>
      </c>
      <c r="B67" s="1372"/>
      <c r="C67" s="1372" t="s">
        <v>61</v>
      </c>
      <c r="D67" s="1373">
        <f>+D68</f>
        <v>35889007</v>
      </c>
      <c r="E67" s="1374">
        <f>+E68</f>
        <v>0</v>
      </c>
      <c r="F67" s="1373">
        <f t="shared" si="1"/>
        <v>35889007</v>
      </c>
      <c r="G67" s="1375">
        <f>+G68</f>
        <v>35889007</v>
      </c>
    </row>
    <row r="68" spans="1:7" ht="18" customHeight="1" x14ac:dyDescent="0.3">
      <c r="A68" s="1371">
        <v>20476</v>
      </c>
      <c r="B68" s="1372">
        <v>20</v>
      </c>
      <c r="C68" s="1372" t="s">
        <v>62</v>
      </c>
      <c r="D68" s="1373">
        <v>35889007</v>
      </c>
      <c r="E68" s="1376">
        <v>0</v>
      </c>
      <c r="F68" s="1373">
        <f t="shared" si="1"/>
        <v>35889007</v>
      </c>
      <c r="G68" s="1375">
        <v>35889007</v>
      </c>
    </row>
    <row r="69" spans="1:7" ht="18" customHeight="1" x14ac:dyDescent="0.3">
      <c r="A69" s="1371">
        <v>2048</v>
      </c>
      <c r="B69" s="1372"/>
      <c r="C69" s="1372" t="s">
        <v>63</v>
      </c>
      <c r="D69" s="1373">
        <f>+D70</f>
        <v>4617733</v>
      </c>
      <c r="E69" s="1373">
        <f>+E70</f>
        <v>0</v>
      </c>
      <c r="F69" s="1373">
        <f t="shared" si="1"/>
        <v>4617733</v>
      </c>
      <c r="G69" s="1375">
        <f>+G70</f>
        <v>4617733</v>
      </c>
    </row>
    <row r="70" spans="1:7" ht="18" customHeight="1" x14ac:dyDescent="0.3">
      <c r="A70" s="1371">
        <v>20486</v>
      </c>
      <c r="B70" s="1372">
        <v>20</v>
      </c>
      <c r="C70" s="1372" t="s">
        <v>64</v>
      </c>
      <c r="D70" s="1373">
        <v>4617733</v>
      </c>
      <c r="E70" s="1376">
        <v>0</v>
      </c>
      <c r="F70" s="1373">
        <f t="shared" si="1"/>
        <v>4617733</v>
      </c>
      <c r="G70" s="1375">
        <v>4617733</v>
      </c>
    </row>
    <row r="71" spans="1:7" ht="15.6" x14ac:dyDescent="0.3">
      <c r="A71" s="1371">
        <v>2049</v>
      </c>
      <c r="B71" s="1372"/>
      <c r="C71" s="1372" t="s">
        <v>65</v>
      </c>
      <c r="D71" s="1373">
        <f>+D72</f>
        <v>56234082</v>
      </c>
      <c r="E71" s="1374">
        <f>+E72</f>
        <v>0</v>
      </c>
      <c r="F71" s="1373">
        <f t="shared" si="1"/>
        <v>56234082</v>
      </c>
      <c r="G71" s="1375">
        <f>+G72</f>
        <v>56234082</v>
      </c>
    </row>
    <row r="72" spans="1:7" ht="22.5" customHeight="1" x14ac:dyDescent="0.3">
      <c r="A72" s="1371">
        <v>20495</v>
      </c>
      <c r="B72" s="1372">
        <v>20</v>
      </c>
      <c r="C72" s="1372" t="s">
        <v>66</v>
      </c>
      <c r="D72" s="1373">
        <v>56234082</v>
      </c>
      <c r="E72" s="1376">
        <v>0</v>
      </c>
      <c r="F72" s="1373">
        <f t="shared" si="1"/>
        <v>56234082</v>
      </c>
      <c r="G72" s="1375">
        <v>56234082</v>
      </c>
    </row>
    <row r="73" spans="1:7" ht="24.75" customHeight="1" x14ac:dyDescent="0.3">
      <c r="A73" s="1371">
        <v>20414</v>
      </c>
      <c r="B73" s="1372">
        <v>20</v>
      </c>
      <c r="C73" s="1372" t="s">
        <v>67</v>
      </c>
      <c r="D73" s="1373">
        <v>27500</v>
      </c>
      <c r="E73" s="1376">
        <v>0</v>
      </c>
      <c r="F73" s="1373">
        <f t="shared" si="1"/>
        <v>27500</v>
      </c>
      <c r="G73" s="1375">
        <v>27500</v>
      </c>
    </row>
    <row r="74" spans="1:7" ht="22.5" customHeight="1" x14ac:dyDescent="0.3">
      <c r="A74" s="1371">
        <v>20421</v>
      </c>
      <c r="B74" s="1372"/>
      <c r="C74" s="1372" t="s">
        <v>68</v>
      </c>
      <c r="D74" s="1373">
        <f>+D75</f>
        <v>33880000</v>
      </c>
      <c r="E74" s="1374">
        <f>+E75</f>
        <v>0</v>
      </c>
      <c r="F74" s="1373">
        <f>+D74-E74</f>
        <v>33880000</v>
      </c>
      <c r="G74" s="1375">
        <f>+G75</f>
        <v>33880000</v>
      </c>
    </row>
    <row r="75" spans="1:7" ht="18.75" customHeight="1" x14ac:dyDescent="0.3">
      <c r="A75" s="1371">
        <v>204214</v>
      </c>
      <c r="B75" s="1372">
        <v>20</v>
      </c>
      <c r="C75" s="1372" t="s">
        <v>69</v>
      </c>
      <c r="D75" s="1373">
        <v>33880000</v>
      </c>
      <c r="E75" s="1376">
        <v>0</v>
      </c>
      <c r="F75" s="1373">
        <f>+D75-E75</f>
        <v>33880000</v>
      </c>
      <c r="G75" s="1375">
        <v>33880000</v>
      </c>
    </row>
    <row r="76" spans="1:7" ht="18.75" customHeight="1" x14ac:dyDescent="0.3">
      <c r="A76" s="1371">
        <v>20441</v>
      </c>
      <c r="B76" s="1372"/>
      <c r="C76" s="1372" t="s">
        <v>70</v>
      </c>
      <c r="D76" s="1373">
        <f>+D77</f>
        <v>95160001.329999998</v>
      </c>
      <c r="E76" s="1373">
        <f>+E77</f>
        <v>0</v>
      </c>
      <c r="F76" s="1373">
        <f t="shared" si="1"/>
        <v>95160001.329999998</v>
      </c>
      <c r="G76" s="1375">
        <f>+G77</f>
        <v>95160001.329999998</v>
      </c>
    </row>
    <row r="77" spans="1:7" ht="18.75" customHeight="1" x14ac:dyDescent="0.3">
      <c r="A77" s="1371">
        <v>2044113</v>
      </c>
      <c r="B77" s="1372">
        <v>20</v>
      </c>
      <c r="C77" s="1372" t="s">
        <v>70</v>
      </c>
      <c r="D77" s="1373">
        <v>95160001.329999998</v>
      </c>
      <c r="E77" s="1376">
        <v>0</v>
      </c>
      <c r="F77" s="1373">
        <f>+D77-E77</f>
        <v>95160001.329999998</v>
      </c>
      <c r="G77" s="1375">
        <v>95160001.329999998</v>
      </c>
    </row>
    <row r="78" spans="1:7" ht="18.75" customHeight="1" x14ac:dyDescent="0.3">
      <c r="A78" s="1371">
        <v>3</v>
      </c>
      <c r="B78" s="1372"/>
      <c r="C78" s="1372" t="s">
        <v>71</v>
      </c>
      <c r="D78" s="1373">
        <f t="shared" ref="D78:E80" si="2">+D79</f>
        <v>132590319</v>
      </c>
      <c r="E78" s="1374">
        <f t="shared" si="2"/>
        <v>0</v>
      </c>
      <c r="F78" s="1373">
        <f>+D78-E78</f>
        <v>132590319</v>
      </c>
      <c r="G78" s="1375">
        <f>+G79</f>
        <v>132590319</v>
      </c>
    </row>
    <row r="79" spans="1:7" ht="18.75" customHeight="1" x14ac:dyDescent="0.3">
      <c r="A79" s="1371">
        <v>36</v>
      </c>
      <c r="B79" s="1372"/>
      <c r="C79" s="1372" t="s">
        <v>72</v>
      </c>
      <c r="D79" s="1373">
        <f t="shared" si="2"/>
        <v>132590319</v>
      </c>
      <c r="E79" s="1374">
        <f t="shared" si="2"/>
        <v>0</v>
      </c>
      <c r="F79" s="1373">
        <f>+D79-E79</f>
        <v>132590319</v>
      </c>
      <c r="G79" s="1375">
        <f>+G80</f>
        <v>132590319</v>
      </c>
    </row>
    <row r="80" spans="1:7" ht="18.75" customHeight="1" x14ac:dyDescent="0.3">
      <c r="A80" s="1371">
        <v>361</v>
      </c>
      <c r="B80" s="1372"/>
      <c r="C80" s="1372" t="s">
        <v>73</v>
      </c>
      <c r="D80" s="1373">
        <f t="shared" si="2"/>
        <v>132590319</v>
      </c>
      <c r="E80" s="1373">
        <f t="shared" si="2"/>
        <v>0</v>
      </c>
      <c r="F80" s="1373">
        <f>+D80-E80</f>
        <v>132590319</v>
      </c>
      <c r="G80" s="1375">
        <f>+G81</f>
        <v>132590319</v>
      </c>
    </row>
    <row r="81" spans="1:238" ht="18.75" customHeight="1" thickBot="1" x14ac:dyDescent="0.35">
      <c r="A81" s="1379">
        <v>36113</v>
      </c>
      <c r="B81" s="1380">
        <v>20</v>
      </c>
      <c r="C81" s="1380" t="s">
        <v>74</v>
      </c>
      <c r="D81" s="1383">
        <v>132590319</v>
      </c>
      <c r="E81" s="1401">
        <v>0</v>
      </c>
      <c r="F81" s="1383">
        <f>+D81-E81</f>
        <v>132590319</v>
      </c>
      <c r="G81" s="1384">
        <v>132590319</v>
      </c>
    </row>
    <row r="82" spans="1:238" ht="15" thickBot="1" x14ac:dyDescent="0.35">
      <c r="A82" s="1402"/>
      <c r="D82" s="1403"/>
      <c r="E82" s="1353"/>
      <c r="F82" s="1403"/>
      <c r="G82" s="1403"/>
    </row>
    <row r="83" spans="1:238" x14ac:dyDescent="0.3">
      <c r="A83" s="2034" t="s">
        <v>1</v>
      </c>
      <c r="B83" s="2035"/>
      <c r="C83" s="2035"/>
      <c r="D83" s="2035"/>
      <c r="E83" s="2035"/>
      <c r="F83" s="2035"/>
      <c r="G83" s="2036"/>
      <c r="H83" s="2035"/>
      <c r="I83" s="2035"/>
      <c r="J83" s="2036"/>
      <c r="K83" s="2034"/>
      <c r="L83" s="2035"/>
      <c r="M83" s="2035"/>
      <c r="N83" s="2035"/>
      <c r="O83" s="2035"/>
      <c r="P83" s="2035"/>
      <c r="Q83" s="2036"/>
      <c r="R83" s="2034"/>
      <c r="S83" s="2035"/>
      <c r="T83" s="2035"/>
      <c r="U83" s="2035"/>
      <c r="V83" s="2035"/>
      <c r="W83" s="2035"/>
      <c r="X83" s="2036"/>
      <c r="Y83" s="2034"/>
      <c r="Z83" s="2035"/>
      <c r="AA83" s="2035"/>
      <c r="AB83" s="2035"/>
      <c r="AC83" s="2035"/>
      <c r="AD83" s="2035"/>
      <c r="AE83" s="2036"/>
      <c r="AF83" s="2034"/>
      <c r="AG83" s="2035"/>
      <c r="AH83" s="2035"/>
      <c r="AI83" s="2035"/>
      <c r="AJ83" s="2035"/>
      <c r="AK83" s="2035"/>
      <c r="AL83" s="2036"/>
      <c r="AM83" s="2034"/>
      <c r="AN83" s="2035"/>
      <c r="AO83" s="2035"/>
      <c r="AP83" s="2035"/>
      <c r="AQ83" s="2035"/>
      <c r="AR83" s="2035"/>
      <c r="AS83" s="2036"/>
      <c r="AT83" s="2034"/>
      <c r="AU83" s="2035"/>
      <c r="AV83" s="2035"/>
      <c r="AW83" s="2035"/>
      <c r="AX83" s="2035"/>
      <c r="AY83" s="2035"/>
      <c r="AZ83" s="2036"/>
      <c r="BA83" s="2034"/>
      <c r="BB83" s="2035"/>
      <c r="BC83" s="2035"/>
      <c r="BD83" s="2035"/>
      <c r="BE83" s="2035"/>
      <c r="BF83" s="2035"/>
      <c r="BG83" s="2036"/>
      <c r="BH83" s="2034"/>
      <c r="BI83" s="2035"/>
      <c r="BJ83" s="2035"/>
      <c r="BK83" s="2035"/>
      <c r="BL83" s="2035"/>
      <c r="BM83" s="2035"/>
      <c r="BN83" s="2036"/>
      <c r="BO83" s="2034"/>
      <c r="BP83" s="2035"/>
      <c r="BQ83" s="2035"/>
      <c r="BR83" s="2035"/>
      <c r="BS83" s="2035"/>
      <c r="BT83" s="2035"/>
      <c r="BU83" s="2036"/>
      <c r="BV83" s="2034"/>
      <c r="BW83" s="2035"/>
      <c r="BX83" s="2035"/>
      <c r="BY83" s="2035"/>
      <c r="BZ83" s="2035"/>
      <c r="CA83" s="2035"/>
      <c r="CB83" s="2036"/>
      <c r="CC83" s="2034"/>
      <c r="CD83" s="2035"/>
      <c r="CE83" s="2035"/>
      <c r="CF83" s="2035"/>
      <c r="CG83" s="2035"/>
      <c r="CH83" s="2035"/>
      <c r="CI83" s="2036"/>
      <c r="CJ83" s="2034"/>
      <c r="CK83" s="2035"/>
      <c r="CL83" s="2035"/>
      <c r="CM83" s="2035"/>
      <c r="CN83" s="2035"/>
      <c r="CO83" s="2035"/>
      <c r="CP83" s="2036"/>
      <c r="CQ83" s="2034"/>
      <c r="CR83" s="2035"/>
      <c r="CS83" s="2035"/>
      <c r="CT83" s="2035"/>
      <c r="CU83" s="2035"/>
      <c r="CV83" s="2035"/>
      <c r="CW83" s="2036"/>
      <c r="CX83" s="2034"/>
      <c r="CY83" s="2035"/>
      <c r="CZ83" s="2035"/>
      <c r="DA83" s="2035"/>
      <c r="DB83" s="2035"/>
      <c r="DC83" s="2035"/>
      <c r="DD83" s="2036"/>
      <c r="DE83" s="2034"/>
      <c r="DF83" s="2035"/>
      <c r="DG83" s="2035"/>
      <c r="DH83" s="2035"/>
      <c r="DI83" s="2035"/>
      <c r="DJ83" s="2035"/>
      <c r="DK83" s="2036"/>
      <c r="DL83" s="2034"/>
      <c r="DM83" s="2035"/>
      <c r="DN83" s="2035"/>
      <c r="DO83" s="2035"/>
      <c r="DP83" s="2035"/>
      <c r="DQ83" s="2035"/>
      <c r="DR83" s="2036"/>
      <c r="DS83" s="2034"/>
      <c r="DT83" s="2035"/>
      <c r="DU83" s="2035"/>
      <c r="DV83" s="2035"/>
      <c r="DW83" s="2035"/>
      <c r="DX83" s="2035"/>
      <c r="DY83" s="2036"/>
      <c r="DZ83" s="2034"/>
      <c r="EA83" s="2035"/>
      <c r="EB83" s="2035"/>
      <c r="EC83" s="2035"/>
      <c r="ED83" s="2035"/>
      <c r="EE83" s="2035"/>
      <c r="EF83" s="2036"/>
      <c r="EG83" s="2034"/>
      <c r="EH83" s="2035"/>
      <c r="EI83" s="2035"/>
      <c r="EJ83" s="2035"/>
      <c r="EK83" s="2035"/>
      <c r="EL83" s="2035"/>
      <c r="EM83" s="2036"/>
      <c r="EN83" s="2034"/>
      <c r="EO83" s="2035"/>
      <c r="EP83" s="2035"/>
      <c r="EQ83" s="2035"/>
      <c r="ER83" s="2035"/>
      <c r="ES83" s="2035"/>
      <c r="ET83" s="2036"/>
      <c r="EU83" s="2034"/>
      <c r="EV83" s="2035"/>
      <c r="EW83" s="2035"/>
      <c r="EX83" s="2035"/>
      <c r="EY83" s="2035"/>
      <c r="EZ83" s="2035"/>
      <c r="FA83" s="2036"/>
      <c r="FB83" s="2034"/>
      <c r="FC83" s="2035"/>
      <c r="FD83" s="2035"/>
      <c r="FE83" s="2035"/>
      <c r="FF83" s="2035"/>
      <c r="FG83" s="2035"/>
      <c r="FH83" s="2036"/>
      <c r="FI83" s="2034"/>
      <c r="FJ83" s="2035"/>
      <c r="FK83" s="2035"/>
      <c r="FL83" s="2035"/>
      <c r="FM83" s="2035"/>
      <c r="FN83" s="2035"/>
      <c r="FO83" s="2036"/>
      <c r="FP83" s="2034"/>
      <c r="FQ83" s="2035"/>
      <c r="FR83" s="2035"/>
      <c r="FS83" s="2035"/>
      <c r="FT83" s="2035"/>
      <c r="FU83" s="2035"/>
      <c r="FV83" s="2036"/>
      <c r="FW83" s="2034"/>
      <c r="FX83" s="2035"/>
      <c r="FY83" s="2035"/>
      <c r="FZ83" s="2035"/>
      <c r="GA83" s="2035"/>
      <c r="GB83" s="2035"/>
      <c r="GC83" s="2036"/>
      <c r="GD83" s="2034"/>
      <c r="GE83" s="2035"/>
      <c r="GF83" s="2035"/>
      <c r="GG83" s="2035"/>
      <c r="GH83" s="2035"/>
      <c r="GI83" s="2035"/>
      <c r="GJ83" s="2036"/>
      <c r="GK83" s="2034"/>
      <c r="GL83" s="2035"/>
      <c r="GM83" s="2035"/>
      <c r="GN83" s="2035"/>
      <c r="GO83" s="2035"/>
      <c r="GP83" s="2035"/>
      <c r="GQ83" s="2036"/>
      <c r="GR83" s="2034"/>
      <c r="GS83" s="2035"/>
      <c r="GT83" s="2035"/>
      <c r="GU83" s="2035"/>
      <c r="GV83" s="2035"/>
      <c r="GW83" s="2035"/>
      <c r="GX83" s="2036"/>
      <c r="GY83" s="2034"/>
      <c r="GZ83" s="2035"/>
      <c r="HA83" s="2035"/>
      <c r="HB83" s="2035"/>
      <c r="HC83" s="2035"/>
      <c r="HD83" s="2035"/>
      <c r="HE83" s="2036"/>
      <c r="HF83" s="2034"/>
      <c r="HG83" s="2035"/>
      <c r="HH83" s="2035"/>
      <c r="HI83" s="2035"/>
      <c r="HJ83" s="2035"/>
      <c r="HK83" s="2035"/>
      <c r="HL83" s="2036"/>
      <c r="HM83" s="2034"/>
      <c r="HN83" s="2035"/>
      <c r="HO83" s="2035"/>
      <c r="HP83" s="2035"/>
      <c r="HQ83" s="2035"/>
      <c r="HR83" s="2035"/>
      <c r="HS83" s="2036"/>
      <c r="HT83" s="2034"/>
      <c r="HU83" s="2035"/>
      <c r="HV83" s="2035"/>
      <c r="HW83" s="2035"/>
      <c r="HX83" s="2035"/>
      <c r="HY83" s="2035"/>
      <c r="HZ83" s="2036"/>
      <c r="IA83" s="2034"/>
      <c r="IB83" s="2035"/>
      <c r="IC83" s="2035"/>
      <c r="ID83" s="2035"/>
    </row>
    <row r="84" spans="1:238" ht="15.75" customHeight="1" x14ac:dyDescent="0.3">
      <c r="A84" s="2031" t="s">
        <v>2</v>
      </c>
      <c r="B84" s="2032"/>
      <c r="C84" s="2032"/>
      <c r="D84" s="2032"/>
      <c r="E84" s="2032"/>
      <c r="F84" s="2032"/>
      <c r="G84" s="2033"/>
    </row>
    <row r="85" spans="1:238" x14ac:dyDescent="0.3">
      <c r="A85" s="1351" t="s">
        <v>0</v>
      </c>
      <c r="G85" s="1350"/>
    </row>
    <row r="86" spans="1:238" ht="12.75" customHeight="1" x14ac:dyDescent="0.3">
      <c r="A86" s="1347"/>
      <c r="G86" s="1352"/>
    </row>
    <row r="87" spans="1:238" x14ac:dyDescent="0.3">
      <c r="A87" s="1347" t="s">
        <v>3</v>
      </c>
      <c r="C87" s="1346" t="s">
        <v>4</v>
      </c>
      <c r="E87" s="1349" t="s">
        <v>5</v>
      </c>
      <c r="F87" s="1348" t="str">
        <f>F50</f>
        <v>OCTUBRE</v>
      </c>
      <c r="G87" s="1350" t="str">
        <f>G50</f>
        <v>VIGENCIA FISCAL: 2017</v>
      </c>
    </row>
    <row r="88" spans="1:238" ht="7.5" customHeight="1" thickBot="1" x14ac:dyDescent="0.35">
      <c r="A88" s="1404"/>
      <c r="B88" s="1405"/>
      <c r="C88" s="1405"/>
      <c r="D88" s="1406"/>
      <c r="E88" s="1407"/>
      <c r="F88" s="1406"/>
      <c r="G88" s="1408"/>
    </row>
    <row r="89" spans="1:238" ht="61.5" customHeight="1" thickBot="1" x14ac:dyDescent="0.35">
      <c r="A89" s="1409" t="s">
        <v>7</v>
      </c>
      <c r="B89" s="1410"/>
      <c r="C89" s="1410" t="s">
        <v>8</v>
      </c>
      <c r="D89" s="1411" t="s">
        <v>9</v>
      </c>
      <c r="E89" s="1412" t="s">
        <v>10</v>
      </c>
      <c r="F89" s="1411" t="s">
        <v>11</v>
      </c>
      <c r="G89" s="1413" t="s">
        <v>12</v>
      </c>
    </row>
    <row r="90" spans="1:238" ht="16.2" thickBot="1" x14ac:dyDescent="0.35">
      <c r="A90" s="1414" t="s">
        <v>75</v>
      </c>
      <c r="B90" s="1415"/>
      <c r="C90" s="1415" t="s">
        <v>76</v>
      </c>
      <c r="D90" s="1416">
        <f>+D91+D113+D116+D120</f>
        <v>578520230924.90002</v>
      </c>
      <c r="E90" s="1416">
        <f>+E91+E113+E116+E120</f>
        <v>0</v>
      </c>
      <c r="F90" s="1416">
        <f t="shared" ref="F90:F101" si="3">+D90-E90</f>
        <v>578520230924.90002</v>
      </c>
      <c r="G90" s="1417">
        <f>+G91+G113+G116+G120</f>
        <v>340676420044.90002</v>
      </c>
    </row>
    <row r="91" spans="1:238" ht="35.25" customHeight="1" x14ac:dyDescent="0.3">
      <c r="A91" s="1390">
        <v>113</v>
      </c>
      <c r="B91" s="1391"/>
      <c r="C91" s="1418" t="s">
        <v>77</v>
      </c>
      <c r="D91" s="1394">
        <f>+D92+D99+D102+D105</f>
        <v>544874770531.5</v>
      </c>
      <c r="E91" s="1394">
        <f>+E92+E99+E102</f>
        <v>0</v>
      </c>
      <c r="F91" s="1394">
        <f t="shared" si="3"/>
        <v>544874770531.5</v>
      </c>
      <c r="G91" s="1419">
        <f>+G92+G99+G102+G105</f>
        <v>307055959651.5</v>
      </c>
    </row>
    <row r="92" spans="1:238" ht="15.6" x14ac:dyDescent="0.3">
      <c r="A92" s="1371">
        <v>113600</v>
      </c>
      <c r="B92" s="1372"/>
      <c r="C92" s="1377" t="s">
        <v>78</v>
      </c>
      <c r="D92" s="1373">
        <f>+D93+D94+D95+D97+D98+D96</f>
        <v>481742477670</v>
      </c>
      <c r="E92" s="1373">
        <f>+E93+E94+E95+E97+E98+E96</f>
        <v>0</v>
      </c>
      <c r="F92" s="1373">
        <f t="shared" si="3"/>
        <v>481742477670</v>
      </c>
      <c r="G92" s="1375">
        <f>+G93+G94+G95+G97+G98+G96</f>
        <v>243923666790</v>
      </c>
    </row>
    <row r="93" spans="1:238" ht="57.75" customHeight="1" x14ac:dyDescent="0.3">
      <c r="A93" s="1371">
        <v>113600129</v>
      </c>
      <c r="B93" s="1372">
        <v>11</v>
      </c>
      <c r="C93" s="1377" t="s">
        <v>79</v>
      </c>
      <c r="D93" s="1373">
        <v>37670192242</v>
      </c>
      <c r="E93" s="1376">
        <v>0</v>
      </c>
      <c r="F93" s="1373">
        <f t="shared" si="3"/>
        <v>37670192242</v>
      </c>
      <c r="G93" s="1375">
        <v>37670192242</v>
      </c>
    </row>
    <row r="94" spans="1:238" ht="36" customHeight="1" x14ac:dyDescent="0.3">
      <c r="A94" s="1371">
        <v>113600130</v>
      </c>
      <c r="B94" s="1372">
        <v>11</v>
      </c>
      <c r="C94" s="1377" t="s">
        <v>80</v>
      </c>
      <c r="D94" s="1373">
        <v>21300413208</v>
      </c>
      <c r="E94" s="1376">
        <v>0</v>
      </c>
      <c r="F94" s="1373">
        <f t="shared" si="3"/>
        <v>21300413208</v>
      </c>
      <c r="G94" s="1375">
        <v>21300413208</v>
      </c>
    </row>
    <row r="95" spans="1:238" ht="36" customHeight="1" x14ac:dyDescent="0.3">
      <c r="A95" s="1371">
        <v>113600131</v>
      </c>
      <c r="B95" s="1372">
        <v>11</v>
      </c>
      <c r="C95" s="1377" t="s">
        <v>81</v>
      </c>
      <c r="D95" s="1373">
        <v>1646021394</v>
      </c>
      <c r="E95" s="1376">
        <v>0</v>
      </c>
      <c r="F95" s="1373">
        <f t="shared" si="3"/>
        <v>1646021394</v>
      </c>
      <c r="G95" s="1375">
        <v>1646021394</v>
      </c>
    </row>
    <row r="96" spans="1:238" ht="36" customHeight="1" x14ac:dyDescent="0.3">
      <c r="A96" s="1371">
        <v>113600134</v>
      </c>
      <c r="B96" s="1372">
        <v>20</v>
      </c>
      <c r="C96" s="1377" t="s">
        <v>82</v>
      </c>
      <c r="D96" s="1373">
        <v>269945850826</v>
      </c>
      <c r="E96" s="1376">
        <v>0</v>
      </c>
      <c r="F96" s="1373">
        <f t="shared" si="3"/>
        <v>269945850826</v>
      </c>
      <c r="G96" s="1375">
        <v>32127039946</v>
      </c>
    </row>
    <row r="97" spans="1:238" ht="36" customHeight="1" x14ac:dyDescent="0.3">
      <c r="A97" s="1371">
        <v>113600136</v>
      </c>
      <c r="B97" s="1372">
        <v>10</v>
      </c>
      <c r="C97" s="1377" t="s">
        <v>83</v>
      </c>
      <c r="D97" s="1373">
        <v>57000000000</v>
      </c>
      <c r="E97" s="1376">
        <v>0</v>
      </c>
      <c r="F97" s="1373">
        <f t="shared" si="3"/>
        <v>57000000000</v>
      </c>
      <c r="G97" s="1375">
        <v>57000000000</v>
      </c>
    </row>
    <row r="98" spans="1:238" ht="52.5" customHeight="1" x14ac:dyDescent="0.3">
      <c r="A98" s="1371">
        <v>113600139</v>
      </c>
      <c r="B98" s="1372">
        <v>10</v>
      </c>
      <c r="C98" s="1377" t="s">
        <v>84</v>
      </c>
      <c r="D98" s="1373">
        <v>94180000000</v>
      </c>
      <c r="E98" s="1376">
        <v>0</v>
      </c>
      <c r="F98" s="1373">
        <f t="shared" si="3"/>
        <v>94180000000</v>
      </c>
      <c r="G98" s="1375">
        <v>94180000000</v>
      </c>
    </row>
    <row r="99" spans="1:238" ht="15.6" x14ac:dyDescent="0.3">
      <c r="A99" s="1371">
        <v>113601</v>
      </c>
      <c r="B99" s="1372"/>
      <c r="C99" s="1377" t="s">
        <v>85</v>
      </c>
      <c r="D99" s="1373">
        <f>+D100+D101</f>
        <v>59162718545</v>
      </c>
      <c r="E99" s="1373">
        <f>+E100+E101</f>
        <v>0</v>
      </c>
      <c r="F99" s="1373">
        <f t="shared" si="3"/>
        <v>59162718545</v>
      </c>
      <c r="G99" s="1375">
        <f>+G100+G101</f>
        <v>59162718545</v>
      </c>
    </row>
    <row r="100" spans="1:238" ht="79.5" customHeight="1" x14ac:dyDescent="0.3">
      <c r="A100" s="1371">
        <v>11360111</v>
      </c>
      <c r="B100" s="1372">
        <v>11</v>
      </c>
      <c r="C100" s="1420" t="s">
        <v>86</v>
      </c>
      <c r="D100" s="1373">
        <v>27586623923</v>
      </c>
      <c r="E100" s="1376">
        <v>0</v>
      </c>
      <c r="F100" s="1373">
        <f t="shared" si="3"/>
        <v>27586623923</v>
      </c>
      <c r="G100" s="1375">
        <v>27586623923</v>
      </c>
    </row>
    <row r="101" spans="1:238" ht="48.75" customHeight="1" x14ac:dyDescent="0.3">
      <c r="A101" s="1371">
        <v>11360112</v>
      </c>
      <c r="B101" s="1372">
        <v>11</v>
      </c>
      <c r="C101" s="1377" t="s">
        <v>87</v>
      </c>
      <c r="D101" s="1373">
        <v>31576094622</v>
      </c>
      <c r="E101" s="1376">
        <v>0</v>
      </c>
      <c r="F101" s="1373">
        <f t="shared" si="3"/>
        <v>31576094622</v>
      </c>
      <c r="G101" s="1375">
        <v>31576094622</v>
      </c>
    </row>
    <row r="102" spans="1:238" ht="15.6" x14ac:dyDescent="0.3">
      <c r="A102" s="1371">
        <v>113605</v>
      </c>
      <c r="B102" s="1372"/>
      <c r="C102" s="1377" t="s">
        <v>88</v>
      </c>
      <c r="D102" s="1373">
        <f>+D103+D104</f>
        <v>3688341671</v>
      </c>
      <c r="E102" s="1373">
        <f>+E103+E104</f>
        <v>0</v>
      </c>
      <c r="F102" s="1373">
        <f>+D102-E102</f>
        <v>3688341671</v>
      </c>
      <c r="G102" s="1375">
        <f>+G103+G104</f>
        <v>3688341671</v>
      </c>
    </row>
    <row r="103" spans="1:238" ht="39.75" customHeight="1" x14ac:dyDescent="0.3">
      <c r="A103" s="1371">
        <v>1136057</v>
      </c>
      <c r="B103" s="1372">
        <v>20</v>
      </c>
      <c r="C103" s="1377" t="s">
        <v>89</v>
      </c>
      <c r="D103" s="1373">
        <v>3545551352</v>
      </c>
      <c r="E103" s="1376">
        <v>0</v>
      </c>
      <c r="F103" s="1373">
        <f>+D103-E103</f>
        <v>3545551352</v>
      </c>
      <c r="G103" s="1375">
        <v>3545551352</v>
      </c>
    </row>
    <row r="104" spans="1:238" ht="41.25" customHeight="1" x14ac:dyDescent="0.3">
      <c r="A104" s="1371">
        <v>1136057</v>
      </c>
      <c r="B104" s="1372">
        <v>21</v>
      </c>
      <c r="C104" s="1377" t="s">
        <v>89</v>
      </c>
      <c r="D104" s="1373">
        <v>142790319</v>
      </c>
      <c r="E104" s="1376">
        <v>0</v>
      </c>
      <c r="F104" s="1373">
        <f>+D104-E104</f>
        <v>142790319</v>
      </c>
      <c r="G104" s="1375">
        <v>142790319</v>
      </c>
    </row>
    <row r="105" spans="1:238" ht="15.6" x14ac:dyDescent="0.3">
      <c r="A105" s="1371">
        <v>113607</v>
      </c>
      <c r="B105" s="1372"/>
      <c r="C105" s="1377" t="s">
        <v>90</v>
      </c>
      <c r="D105" s="1373">
        <f>+D106</f>
        <v>281232645.5</v>
      </c>
      <c r="E105" s="1373">
        <f>+E106</f>
        <v>0</v>
      </c>
      <c r="F105" s="1373">
        <f>+D105-E105</f>
        <v>281232645.5</v>
      </c>
      <c r="G105" s="1375">
        <f>+G106</f>
        <v>281232645.5</v>
      </c>
    </row>
    <row r="106" spans="1:238" ht="39.75" customHeight="1" thickBot="1" x14ac:dyDescent="0.35">
      <c r="A106" s="1379">
        <v>1136071</v>
      </c>
      <c r="B106" s="1380">
        <v>20</v>
      </c>
      <c r="C106" s="1421" t="s">
        <v>91</v>
      </c>
      <c r="D106" s="1383">
        <v>281232645.5</v>
      </c>
      <c r="E106" s="1401">
        <v>0</v>
      </c>
      <c r="F106" s="1383">
        <f>+D106-E106</f>
        <v>281232645.5</v>
      </c>
      <c r="G106" s="1384">
        <v>281232645.5</v>
      </c>
    </row>
    <row r="107" spans="1:238" ht="49.5" customHeight="1" thickBot="1" x14ac:dyDescent="0.35">
      <c r="A107" s="1385"/>
      <c r="B107" s="1386"/>
      <c r="C107" s="1422"/>
      <c r="D107" s="1389"/>
      <c r="E107" s="1388"/>
      <c r="F107" s="1389"/>
      <c r="G107" s="1389"/>
    </row>
    <row r="108" spans="1:238" ht="14.25" customHeight="1" x14ac:dyDescent="0.3">
      <c r="A108" s="2034" t="s">
        <v>1</v>
      </c>
      <c r="B108" s="2035"/>
      <c r="C108" s="2035"/>
      <c r="D108" s="2035"/>
      <c r="E108" s="2035"/>
      <c r="F108" s="2035"/>
      <c r="G108" s="2036"/>
      <c r="H108" s="2032"/>
      <c r="I108" s="2032"/>
      <c r="J108" s="2033"/>
      <c r="K108" s="2031"/>
      <c r="L108" s="2032"/>
      <c r="M108" s="2032"/>
      <c r="N108" s="2032"/>
      <c r="O108" s="2032"/>
      <c r="P108" s="2032"/>
      <c r="Q108" s="2033"/>
      <c r="R108" s="2031"/>
      <c r="S108" s="2032"/>
      <c r="T108" s="2032"/>
      <c r="U108" s="2032"/>
      <c r="V108" s="2032"/>
      <c r="W108" s="2032"/>
      <c r="X108" s="2033"/>
      <c r="Y108" s="2031"/>
      <c r="Z108" s="2032"/>
      <c r="AA108" s="2032"/>
      <c r="AB108" s="2032"/>
      <c r="AC108" s="2032"/>
      <c r="AD108" s="2032"/>
      <c r="AE108" s="2033"/>
      <c r="AF108" s="2031"/>
      <c r="AG108" s="2032"/>
      <c r="AH108" s="2032"/>
      <c r="AI108" s="2032"/>
      <c r="AJ108" s="2032"/>
      <c r="AK108" s="2032"/>
      <c r="AL108" s="2033"/>
      <c r="AM108" s="2031"/>
      <c r="AN108" s="2032"/>
      <c r="AO108" s="2032"/>
      <c r="AP108" s="2032"/>
      <c r="AQ108" s="2032"/>
      <c r="AR108" s="2032"/>
      <c r="AS108" s="2033"/>
      <c r="AT108" s="2031"/>
      <c r="AU108" s="2032"/>
      <c r="AV108" s="2032"/>
      <c r="AW108" s="2032"/>
      <c r="AX108" s="2032"/>
      <c r="AY108" s="2032"/>
      <c r="AZ108" s="2033"/>
      <c r="BA108" s="2031"/>
      <c r="BB108" s="2032"/>
      <c r="BC108" s="2032"/>
      <c r="BD108" s="2032"/>
      <c r="BE108" s="2032"/>
      <c r="BF108" s="2032"/>
      <c r="BG108" s="2033"/>
      <c r="BH108" s="2031"/>
      <c r="BI108" s="2032"/>
      <c r="BJ108" s="2032"/>
      <c r="BK108" s="2032"/>
      <c r="BL108" s="2032"/>
      <c r="BM108" s="2032"/>
      <c r="BN108" s="2033"/>
      <c r="BO108" s="2031"/>
      <c r="BP108" s="2032"/>
      <c r="BQ108" s="2032"/>
      <c r="BR108" s="2032"/>
      <c r="BS108" s="2032"/>
      <c r="BT108" s="2032"/>
      <c r="BU108" s="2033"/>
      <c r="BV108" s="2031"/>
      <c r="BW108" s="2032"/>
      <c r="BX108" s="2032"/>
      <c r="BY108" s="2032"/>
      <c r="BZ108" s="2032"/>
      <c r="CA108" s="2032"/>
      <c r="CB108" s="2033"/>
      <c r="CC108" s="2031"/>
      <c r="CD108" s="2032"/>
      <c r="CE108" s="2032"/>
      <c r="CF108" s="2032"/>
      <c r="CG108" s="2032"/>
      <c r="CH108" s="2032"/>
      <c r="CI108" s="2033"/>
      <c r="CJ108" s="2031"/>
      <c r="CK108" s="2032"/>
      <c r="CL108" s="2032"/>
      <c r="CM108" s="2032"/>
      <c r="CN108" s="2032"/>
      <c r="CO108" s="2032"/>
      <c r="CP108" s="2033"/>
      <c r="CQ108" s="2031"/>
      <c r="CR108" s="2032"/>
      <c r="CS108" s="2032"/>
      <c r="CT108" s="2032"/>
      <c r="CU108" s="2032"/>
      <c r="CV108" s="2032"/>
      <c r="CW108" s="2033"/>
      <c r="CX108" s="2031"/>
      <c r="CY108" s="2032"/>
      <c r="CZ108" s="2032"/>
      <c r="DA108" s="2032"/>
      <c r="DB108" s="2032"/>
      <c r="DC108" s="2032"/>
      <c r="DD108" s="2033"/>
      <c r="DE108" s="2031"/>
      <c r="DF108" s="2032"/>
      <c r="DG108" s="2032"/>
      <c r="DH108" s="2032"/>
      <c r="DI108" s="2032"/>
      <c r="DJ108" s="2032"/>
      <c r="DK108" s="2033"/>
      <c r="DL108" s="2031"/>
      <c r="DM108" s="2032"/>
      <c r="DN108" s="2032"/>
      <c r="DO108" s="2032"/>
      <c r="DP108" s="2032"/>
      <c r="DQ108" s="2032"/>
      <c r="DR108" s="2033"/>
      <c r="DS108" s="2031"/>
      <c r="DT108" s="2032"/>
      <c r="DU108" s="2032"/>
      <c r="DV108" s="2032"/>
      <c r="DW108" s="2032"/>
      <c r="DX108" s="2032"/>
      <c r="DY108" s="2033"/>
      <c r="DZ108" s="2031"/>
      <c r="EA108" s="2032"/>
      <c r="EB108" s="2032"/>
      <c r="EC108" s="2032"/>
      <c r="ED108" s="2032"/>
      <c r="EE108" s="2032"/>
      <c r="EF108" s="2033"/>
      <c r="EG108" s="2031"/>
      <c r="EH108" s="2032"/>
      <c r="EI108" s="2032"/>
      <c r="EJ108" s="2032"/>
      <c r="EK108" s="2032"/>
      <c r="EL108" s="2032"/>
      <c r="EM108" s="2033"/>
      <c r="EN108" s="2031"/>
      <c r="EO108" s="2032"/>
      <c r="EP108" s="2032"/>
      <c r="EQ108" s="2032"/>
      <c r="ER108" s="2032"/>
      <c r="ES108" s="2032"/>
      <c r="ET108" s="2033"/>
      <c r="EU108" s="2031"/>
      <c r="EV108" s="2032"/>
      <c r="EW108" s="2032"/>
      <c r="EX108" s="2032"/>
      <c r="EY108" s="2032"/>
      <c r="EZ108" s="2032"/>
      <c r="FA108" s="2033"/>
      <c r="FB108" s="2031"/>
      <c r="FC108" s="2032"/>
      <c r="FD108" s="2032"/>
      <c r="FE108" s="2032"/>
      <c r="FF108" s="2032"/>
      <c r="FG108" s="2032"/>
      <c r="FH108" s="2033"/>
      <c r="FI108" s="2031"/>
      <c r="FJ108" s="2032"/>
      <c r="FK108" s="2032"/>
      <c r="FL108" s="2032"/>
      <c r="FM108" s="2032"/>
      <c r="FN108" s="2032"/>
      <c r="FO108" s="2033"/>
      <c r="FP108" s="2031"/>
      <c r="FQ108" s="2032"/>
      <c r="FR108" s="2032"/>
      <c r="FS108" s="2032"/>
      <c r="FT108" s="2032"/>
      <c r="FU108" s="2032"/>
      <c r="FV108" s="2033"/>
      <c r="FW108" s="2031"/>
      <c r="FX108" s="2032"/>
      <c r="FY108" s="2032"/>
      <c r="FZ108" s="2032"/>
      <c r="GA108" s="2032"/>
      <c r="GB108" s="2032"/>
      <c r="GC108" s="2033"/>
      <c r="GD108" s="2031"/>
      <c r="GE108" s="2032"/>
      <c r="GF108" s="2032"/>
      <c r="GG108" s="2032"/>
      <c r="GH108" s="2032"/>
      <c r="GI108" s="2032"/>
      <c r="GJ108" s="2033"/>
      <c r="GK108" s="2031"/>
      <c r="GL108" s="2032"/>
      <c r="GM108" s="2032"/>
      <c r="GN108" s="2032"/>
      <c r="GO108" s="2032"/>
      <c r="GP108" s="2032"/>
      <c r="GQ108" s="2033"/>
      <c r="GR108" s="2031"/>
      <c r="GS108" s="2032"/>
      <c r="GT108" s="2032"/>
      <c r="GU108" s="2032"/>
      <c r="GV108" s="2032"/>
      <c r="GW108" s="2032"/>
      <c r="GX108" s="2033"/>
      <c r="GY108" s="2031"/>
      <c r="GZ108" s="2032"/>
      <c r="HA108" s="2032"/>
      <c r="HB108" s="2032"/>
      <c r="HC108" s="2032"/>
      <c r="HD108" s="2032"/>
      <c r="HE108" s="2033"/>
      <c r="HF108" s="2031"/>
      <c r="HG108" s="2032"/>
      <c r="HH108" s="2032"/>
      <c r="HI108" s="2032"/>
      <c r="HJ108" s="2032"/>
      <c r="HK108" s="2032"/>
      <c r="HL108" s="2033"/>
      <c r="HM108" s="2031"/>
      <c r="HN108" s="2032"/>
      <c r="HO108" s="2032"/>
      <c r="HP108" s="2032"/>
      <c r="HQ108" s="2032"/>
      <c r="HR108" s="2032"/>
      <c r="HS108" s="2033"/>
      <c r="HT108" s="2031"/>
      <c r="HU108" s="2032"/>
      <c r="HV108" s="2032"/>
      <c r="HW108" s="2032"/>
      <c r="HX108" s="2032"/>
      <c r="HY108" s="2032"/>
      <c r="HZ108" s="2033"/>
      <c r="IA108" s="2031"/>
      <c r="IB108" s="2032"/>
      <c r="IC108" s="2032"/>
      <c r="ID108" s="2032"/>
    </row>
    <row r="109" spans="1:238" ht="12" customHeight="1" x14ac:dyDescent="0.3">
      <c r="A109" s="2031" t="s">
        <v>2</v>
      </c>
      <c r="B109" s="2032"/>
      <c r="C109" s="2032"/>
      <c r="D109" s="2032"/>
      <c r="E109" s="2032"/>
      <c r="F109" s="2032"/>
      <c r="G109" s="2033"/>
      <c r="H109" s="2032"/>
      <c r="I109" s="2032"/>
      <c r="J109" s="2033"/>
      <c r="K109" s="2031"/>
      <c r="L109" s="2032"/>
      <c r="M109" s="2032"/>
      <c r="N109" s="2032"/>
      <c r="O109" s="2032"/>
      <c r="P109" s="2032"/>
      <c r="Q109" s="2033"/>
      <c r="R109" s="2031"/>
      <c r="S109" s="2032"/>
      <c r="T109" s="2032"/>
      <c r="U109" s="2032"/>
      <c r="V109" s="2032"/>
      <c r="W109" s="2032"/>
      <c r="X109" s="2033"/>
      <c r="Y109" s="2031"/>
      <c r="Z109" s="2032"/>
      <c r="AA109" s="2032"/>
      <c r="AB109" s="2032"/>
      <c r="AC109" s="2032"/>
      <c r="AD109" s="2032"/>
      <c r="AE109" s="2033"/>
      <c r="AF109" s="2031"/>
      <c r="AG109" s="2032"/>
      <c r="AH109" s="2032"/>
      <c r="AI109" s="2032"/>
      <c r="AJ109" s="2032"/>
      <c r="AK109" s="2032"/>
      <c r="AL109" s="2033"/>
      <c r="AM109" s="2031"/>
      <c r="AN109" s="2032"/>
      <c r="AO109" s="2032"/>
      <c r="AP109" s="2032"/>
      <c r="AQ109" s="2032"/>
      <c r="AR109" s="2032"/>
      <c r="AS109" s="2033"/>
      <c r="AT109" s="2031"/>
      <c r="AU109" s="2032"/>
      <c r="AV109" s="2032"/>
      <c r="AW109" s="2032"/>
      <c r="AX109" s="2032"/>
      <c r="AY109" s="2032"/>
      <c r="AZ109" s="2033"/>
      <c r="BA109" s="2031"/>
      <c r="BB109" s="2032"/>
      <c r="BC109" s="2032"/>
      <c r="BD109" s="2032"/>
      <c r="BE109" s="2032"/>
      <c r="BF109" s="2032"/>
      <c r="BG109" s="2033"/>
      <c r="BH109" s="2031"/>
      <c r="BI109" s="2032"/>
      <c r="BJ109" s="2032"/>
      <c r="BK109" s="2032"/>
      <c r="BL109" s="2032"/>
      <c r="BM109" s="2032"/>
      <c r="BN109" s="2033"/>
      <c r="BO109" s="2031"/>
      <c r="BP109" s="2032"/>
      <c r="BQ109" s="2032"/>
      <c r="BR109" s="2032"/>
      <c r="BS109" s="2032"/>
      <c r="BT109" s="2032"/>
      <c r="BU109" s="2033"/>
      <c r="BV109" s="2031"/>
      <c r="BW109" s="2032"/>
      <c r="BX109" s="2032"/>
      <c r="BY109" s="2032"/>
      <c r="BZ109" s="2032"/>
      <c r="CA109" s="2032"/>
      <c r="CB109" s="2033"/>
      <c r="CC109" s="2031"/>
      <c r="CD109" s="2032"/>
      <c r="CE109" s="2032"/>
      <c r="CF109" s="2032"/>
      <c r="CG109" s="2032"/>
      <c r="CH109" s="2032"/>
      <c r="CI109" s="2033"/>
      <c r="CJ109" s="2031"/>
      <c r="CK109" s="2032"/>
      <c r="CL109" s="2032"/>
      <c r="CM109" s="2032"/>
      <c r="CN109" s="2032"/>
      <c r="CO109" s="2032"/>
      <c r="CP109" s="2033"/>
      <c r="CQ109" s="2031"/>
      <c r="CR109" s="2032"/>
      <c r="CS109" s="2032"/>
      <c r="CT109" s="2032"/>
      <c r="CU109" s="2032"/>
      <c r="CV109" s="2032"/>
      <c r="CW109" s="2033"/>
      <c r="CX109" s="2031"/>
      <c r="CY109" s="2032"/>
      <c r="CZ109" s="2032"/>
      <c r="DA109" s="2032"/>
      <c r="DB109" s="2032"/>
      <c r="DC109" s="2032"/>
      <c r="DD109" s="2033"/>
      <c r="DE109" s="2031"/>
      <c r="DF109" s="2032"/>
      <c r="DG109" s="2032"/>
      <c r="DH109" s="2032"/>
      <c r="DI109" s="2032"/>
      <c r="DJ109" s="2032"/>
      <c r="DK109" s="2033"/>
      <c r="DL109" s="2031"/>
      <c r="DM109" s="2032"/>
      <c r="DN109" s="2032"/>
      <c r="DO109" s="2032"/>
      <c r="DP109" s="2032"/>
      <c r="DQ109" s="2032"/>
      <c r="DR109" s="2033"/>
      <c r="DS109" s="2031"/>
      <c r="DT109" s="2032"/>
      <c r="DU109" s="2032"/>
      <c r="DV109" s="2032"/>
      <c r="DW109" s="2032"/>
      <c r="DX109" s="2032"/>
      <c r="DY109" s="2033"/>
      <c r="DZ109" s="2031"/>
      <c r="EA109" s="2032"/>
      <c r="EB109" s="2032"/>
      <c r="EC109" s="2032"/>
      <c r="ED109" s="2032"/>
      <c r="EE109" s="2032"/>
      <c r="EF109" s="2033"/>
      <c r="EG109" s="2031"/>
      <c r="EH109" s="2032"/>
      <c r="EI109" s="2032"/>
      <c r="EJ109" s="2032"/>
      <c r="EK109" s="2032"/>
      <c r="EL109" s="2032"/>
      <c r="EM109" s="2033"/>
      <c r="EN109" s="2031"/>
      <c r="EO109" s="2032"/>
      <c r="EP109" s="2032"/>
      <c r="EQ109" s="2032"/>
      <c r="ER109" s="2032"/>
      <c r="ES109" s="2032"/>
      <c r="ET109" s="2033"/>
      <c r="EU109" s="2031"/>
      <c r="EV109" s="2032"/>
      <c r="EW109" s="2032"/>
      <c r="EX109" s="2032"/>
      <c r="EY109" s="2032"/>
      <c r="EZ109" s="2032"/>
      <c r="FA109" s="2033"/>
      <c r="FB109" s="2031"/>
      <c r="FC109" s="2032"/>
      <c r="FD109" s="2032"/>
      <c r="FE109" s="2032"/>
      <c r="FF109" s="2032"/>
      <c r="FG109" s="2032"/>
      <c r="FH109" s="2033"/>
      <c r="FI109" s="2031"/>
      <c r="FJ109" s="2032"/>
      <c r="FK109" s="2032"/>
      <c r="FL109" s="2032"/>
      <c r="FM109" s="2032"/>
      <c r="FN109" s="2032"/>
      <c r="FO109" s="2033"/>
      <c r="FP109" s="2031"/>
      <c r="FQ109" s="2032"/>
      <c r="FR109" s="2032"/>
      <c r="FS109" s="2032"/>
      <c r="FT109" s="2032"/>
      <c r="FU109" s="2032"/>
      <c r="FV109" s="2033"/>
      <c r="FW109" s="2031"/>
      <c r="FX109" s="2032"/>
      <c r="FY109" s="2032"/>
      <c r="FZ109" s="2032"/>
      <c r="GA109" s="2032"/>
      <c r="GB109" s="2032"/>
      <c r="GC109" s="2033"/>
      <c r="GD109" s="2031"/>
      <c r="GE109" s="2032"/>
      <c r="GF109" s="2032"/>
      <c r="GG109" s="2032"/>
      <c r="GH109" s="2032"/>
      <c r="GI109" s="2032"/>
      <c r="GJ109" s="2033"/>
      <c r="GK109" s="2031"/>
      <c r="GL109" s="2032"/>
      <c r="GM109" s="2032"/>
      <c r="GN109" s="2032"/>
      <c r="GO109" s="2032"/>
      <c r="GP109" s="2032"/>
      <c r="GQ109" s="2033"/>
      <c r="GR109" s="2031"/>
      <c r="GS109" s="2032"/>
      <c r="GT109" s="2032"/>
      <c r="GU109" s="2032"/>
      <c r="GV109" s="2032"/>
      <c r="GW109" s="2032"/>
      <c r="GX109" s="2033"/>
      <c r="GY109" s="2031"/>
      <c r="GZ109" s="2032"/>
      <c r="HA109" s="2032"/>
      <c r="HB109" s="2032"/>
      <c r="HC109" s="2032"/>
      <c r="HD109" s="2032"/>
      <c r="HE109" s="2033"/>
      <c r="HF109" s="2031"/>
      <c r="HG109" s="2032"/>
      <c r="HH109" s="2032"/>
      <c r="HI109" s="2032"/>
      <c r="HJ109" s="2032"/>
      <c r="HK109" s="2032"/>
      <c r="HL109" s="2033"/>
      <c r="HM109" s="2031"/>
      <c r="HN109" s="2032"/>
      <c r="HO109" s="2032"/>
      <c r="HP109" s="2032"/>
      <c r="HQ109" s="2032"/>
      <c r="HR109" s="2032"/>
      <c r="HS109" s="2033"/>
      <c r="HT109" s="2031"/>
      <c r="HU109" s="2032"/>
      <c r="HV109" s="2032"/>
      <c r="HW109" s="2032"/>
      <c r="HX109" s="2032"/>
      <c r="HY109" s="2032"/>
      <c r="HZ109" s="2033"/>
      <c r="IA109" s="2031"/>
      <c r="IB109" s="2032"/>
      <c r="IC109" s="2032"/>
      <c r="ID109" s="2032"/>
    </row>
    <row r="110" spans="1:238" ht="14.25" customHeight="1" x14ac:dyDescent="0.3">
      <c r="A110" s="1351" t="s">
        <v>0</v>
      </c>
      <c r="G110" s="1350"/>
    </row>
    <row r="111" spans="1:238" ht="18" customHeight="1" thickBot="1" x14ac:dyDescent="0.35">
      <c r="A111" s="1347" t="s">
        <v>3</v>
      </c>
      <c r="C111" s="1346" t="s">
        <v>4</v>
      </c>
      <c r="E111" s="1349" t="s">
        <v>5</v>
      </c>
      <c r="F111" s="1348" t="str">
        <f>F87</f>
        <v>OCTUBRE</v>
      </c>
      <c r="G111" s="1350" t="str">
        <f>G87</f>
        <v>VIGENCIA FISCAL: 2017</v>
      </c>
    </row>
    <row r="112" spans="1:238" ht="63" customHeight="1" thickBot="1" x14ac:dyDescent="0.35">
      <c r="A112" s="1355" t="s">
        <v>7</v>
      </c>
      <c r="B112" s="1356"/>
      <c r="C112" s="1356" t="s">
        <v>8</v>
      </c>
      <c r="D112" s="1357" t="s">
        <v>9</v>
      </c>
      <c r="E112" s="1358" t="s">
        <v>10</v>
      </c>
      <c r="F112" s="1357" t="s">
        <v>11</v>
      </c>
      <c r="G112" s="1359" t="s">
        <v>12</v>
      </c>
    </row>
    <row r="113" spans="1:7" ht="39.75" customHeight="1" x14ac:dyDescent="0.3">
      <c r="A113" s="1423">
        <v>223</v>
      </c>
      <c r="B113" s="1424"/>
      <c r="C113" s="1424" t="s">
        <v>92</v>
      </c>
      <c r="D113" s="1368">
        <f>+D114</f>
        <v>0.12</v>
      </c>
      <c r="E113" s="1368">
        <f>+E114</f>
        <v>0</v>
      </c>
      <c r="F113" s="1368">
        <f t="shared" ref="F113:F119" si="4">+D113-E113</f>
        <v>0.12</v>
      </c>
      <c r="G113" s="1370">
        <f>+G114</f>
        <v>0.12</v>
      </c>
    </row>
    <row r="114" spans="1:7" ht="39.75" customHeight="1" x14ac:dyDescent="0.3">
      <c r="A114" s="1396">
        <v>223600</v>
      </c>
      <c r="B114" s="1377"/>
      <c r="C114" s="1377" t="s">
        <v>78</v>
      </c>
      <c r="D114" s="1373">
        <f>+D115</f>
        <v>0.12</v>
      </c>
      <c r="E114" s="1373">
        <f>+E115</f>
        <v>0</v>
      </c>
      <c r="F114" s="1373">
        <f t="shared" si="4"/>
        <v>0.12</v>
      </c>
      <c r="G114" s="1375">
        <f>+G115</f>
        <v>0.12</v>
      </c>
    </row>
    <row r="115" spans="1:7" ht="66.75" customHeight="1" x14ac:dyDescent="0.3">
      <c r="A115" s="1396">
        <v>2236001</v>
      </c>
      <c r="B115" s="1377">
        <v>20</v>
      </c>
      <c r="C115" s="1377" t="s">
        <v>93</v>
      </c>
      <c r="D115" s="1373">
        <v>0.12</v>
      </c>
      <c r="E115" s="1373">
        <v>0</v>
      </c>
      <c r="F115" s="1373">
        <f t="shared" si="4"/>
        <v>0.12</v>
      </c>
      <c r="G115" s="1375">
        <v>0.12</v>
      </c>
    </row>
    <row r="116" spans="1:7" s="1400" customFormat="1" ht="54" customHeight="1" x14ac:dyDescent="0.3">
      <c r="A116" s="1396">
        <v>520</v>
      </c>
      <c r="B116" s="1377"/>
      <c r="C116" s="1377" t="s">
        <v>94</v>
      </c>
      <c r="D116" s="1397">
        <f>+D117</f>
        <v>2423707360.2799997</v>
      </c>
      <c r="E116" s="1397">
        <f>+E117</f>
        <v>0</v>
      </c>
      <c r="F116" s="1397">
        <f t="shared" si="4"/>
        <v>2423707360.2799997</v>
      </c>
      <c r="G116" s="1399">
        <f>+G117</f>
        <v>2398707360.2799997</v>
      </c>
    </row>
    <row r="117" spans="1:7" s="1400" customFormat="1" ht="15.75" customHeight="1" x14ac:dyDescent="0.3">
      <c r="A117" s="1396">
        <v>520600</v>
      </c>
      <c r="B117" s="1377"/>
      <c r="C117" s="1377" t="s">
        <v>78</v>
      </c>
      <c r="D117" s="1397">
        <f>+D118+D119</f>
        <v>2423707360.2799997</v>
      </c>
      <c r="E117" s="1397">
        <f>+E118+E119</f>
        <v>0</v>
      </c>
      <c r="F117" s="1397">
        <f t="shared" si="4"/>
        <v>2423707360.2799997</v>
      </c>
      <c r="G117" s="1399">
        <f>+G118+G119</f>
        <v>2398707360.2799997</v>
      </c>
    </row>
    <row r="118" spans="1:7" ht="48" customHeight="1" x14ac:dyDescent="0.3">
      <c r="A118" s="1396">
        <v>5206002</v>
      </c>
      <c r="B118" s="1377">
        <v>20</v>
      </c>
      <c r="C118" s="1377" t="s">
        <v>95</v>
      </c>
      <c r="D118" s="1373">
        <v>632395691.27999997</v>
      </c>
      <c r="E118" s="1373">
        <v>0</v>
      </c>
      <c r="F118" s="1373">
        <f t="shared" si="4"/>
        <v>632395691.27999997</v>
      </c>
      <c r="G118" s="1375">
        <v>632395691.27999997</v>
      </c>
    </row>
    <row r="119" spans="1:7" ht="31.2" x14ac:dyDescent="0.3">
      <c r="A119" s="1396">
        <v>5206007</v>
      </c>
      <c r="B119" s="1377">
        <v>20</v>
      </c>
      <c r="C119" s="1377" t="s">
        <v>96</v>
      </c>
      <c r="D119" s="1373">
        <v>1791311669</v>
      </c>
      <c r="E119" s="1373">
        <v>0</v>
      </c>
      <c r="F119" s="1373">
        <f t="shared" si="4"/>
        <v>1791311669</v>
      </c>
      <c r="G119" s="1375">
        <f>1650311669+116000000</f>
        <v>1766311669</v>
      </c>
    </row>
    <row r="120" spans="1:7" s="1400" customFormat="1" ht="54" customHeight="1" x14ac:dyDescent="0.3">
      <c r="A120" s="1396">
        <v>530</v>
      </c>
      <c r="B120" s="1377"/>
      <c r="C120" s="1377" t="s">
        <v>97</v>
      </c>
      <c r="D120" s="1397">
        <f>+D121</f>
        <v>31221753033</v>
      </c>
      <c r="E120" s="1425">
        <f>+E121</f>
        <v>0</v>
      </c>
      <c r="F120" s="1397">
        <f>+D120-E120</f>
        <v>31221753033</v>
      </c>
      <c r="G120" s="1399">
        <f>+G121</f>
        <v>31221753033</v>
      </c>
    </row>
    <row r="121" spans="1:7" s="1400" customFormat="1" ht="15.75" customHeight="1" x14ac:dyDescent="0.3">
      <c r="A121" s="1396">
        <v>530600</v>
      </c>
      <c r="B121" s="1377"/>
      <c r="C121" s="1377" t="s">
        <v>78</v>
      </c>
      <c r="D121" s="1397">
        <f>+D122+D123</f>
        <v>31221753033</v>
      </c>
      <c r="E121" s="1425">
        <f>+E122</f>
        <v>0</v>
      </c>
      <c r="F121" s="1397">
        <f>+D121-E121</f>
        <v>31221753033</v>
      </c>
      <c r="G121" s="1399">
        <f>+G122+G123</f>
        <v>31221753033</v>
      </c>
    </row>
    <row r="122" spans="1:7" s="1400" customFormat="1" ht="57" customHeight="1" x14ac:dyDescent="0.3">
      <c r="A122" s="1396">
        <v>5306003</v>
      </c>
      <c r="B122" s="1377">
        <v>11</v>
      </c>
      <c r="C122" s="1377" t="s">
        <v>98</v>
      </c>
      <c r="D122" s="1397">
        <v>31181000000</v>
      </c>
      <c r="E122" s="1398">
        <v>0</v>
      </c>
      <c r="F122" s="1397">
        <f>+D122-E122</f>
        <v>31181000000</v>
      </c>
      <c r="G122" s="1399">
        <v>31181000000</v>
      </c>
    </row>
    <row r="123" spans="1:7" s="1400" customFormat="1" ht="57" customHeight="1" thickBot="1" x14ac:dyDescent="0.35">
      <c r="A123" s="1426">
        <v>5306003</v>
      </c>
      <c r="B123" s="1427">
        <v>20</v>
      </c>
      <c r="C123" s="1427" t="s">
        <v>98</v>
      </c>
      <c r="D123" s="1428">
        <v>40753033</v>
      </c>
      <c r="E123" s="1429">
        <v>0</v>
      </c>
      <c r="F123" s="1428">
        <f>+D123-E123</f>
        <v>40753033</v>
      </c>
      <c r="G123" s="1430">
        <v>40753033</v>
      </c>
    </row>
    <row r="124" spans="1:7" ht="16.2" thickBot="1" x14ac:dyDescent="0.35">
      <c r="A124" s="2156" t="s">
        <v>99</v>
      </c>
      <c r="B124" s="2157"/>
      <c r="C124" s="2158"/>
      <c r="D124" s="1431">
        <f>+D9+D90</f>
        <v>579396716849.48999</v>
      </c>
      <c r="E124" s="1432">
        <f>+E24+E92</f>
        <v>0</v>
      </c>
      <c r="F124" s="1431">
        <f>+F9+F90</f>
        <v>579396716849.48999</v>
      </c>
      <c r="G124" s="1431">
        <f>+G9+G90</f>
        <v>341552905969.49005</v>
      </c>
    </row>
    <row r="125" spans="1:7" x14ac:dyDescent="0.3">
      <c r="A125" s="1347"/>
      <c r="G125" s="1350"/>
    </row>
    <row r="126" spans="1:7" ht="35.25" customHeight="1" x14ac:dyDescent="0.3">
      <c r="A126" s="1347"/>
      <c r="G126" s="1433"/>
    </row>
    <row r="127" spans="1:7" x14ac:dyDescent="0.3">
      <c r="A127" s="1347"/>
      <c r="G127" s="1350"/>
    </row>
    <row r="128" spans="1:7" s="1438" customFormat="1" x14ac:dyDescent="0.3">
      <c r="A128" s="1434" t="s">
        <v>100</v>
      </c>
      <c r="B128" s="1435"/>
      <c r="C128" s="1435"/>
      <c r="D128" s="1435"/>
      <c r="E128" s="1436" t="s">
        <v>101</v>
      </c>
      <c r="F128" s="1436"/>
      <c r="G128" s="1437"/>
    </row>
    <row r="129" spans="1:7" s="1438" customFormat="1" x14ac:dyDescent="0.3">
      <c r="A129" s="1439" t="s">
        <v>102</v>
      </c>
      <c r="B129" s="1435"/>
      <c r="C129" s="1435"/>
      <c r="D129" s="1435"/>
      <c r="E129" s="1440" t="s">
        <v>103</v>
      </c>
      <c r="F129" s="1440"/>
      <c r="G129" s="1441"/>
    </row>
    <row r="130" spans="1:7" s="1438" customFormat="1" x14ac:dyDescent="0.3">
      <c r="A130" s="1439" t="s">
        <v>104</v>
      </c>
      <c r="B130" s="1435"/>
      <c r="C130" s="1435"/>
      <c r="D130" s="1442"/>
      <c r="E130" s="1443" t="s">
        <v>105</v>
      </c>
      <c r="F130" s="1436"/>
      <c r="G130" s="1437"/>
    </row>
    <row r="131" spans="1:7" x14ac:dyDescent="0.3">
      <c r="A131" s="1439"/>
      <c r="B131" s="1435"/>
      <c r="C131" s="1435"/>
      <c r="D131" s="1435"/>
      <c r="E131" s="1440"/>
      <c r="F131" s="1440"/>
      <c r="G131" s="1441"/>
    </row>
    <row r="132" spans="1:7" x14ac:dyDescent="0.3">
      <c r="A132" s="1434"/>
      <c r="B132" s="1435"/>
      <c r="C132" s="1435"/>
      <c r="D132" s="1443"/>
      <c r="E132" s="1444"/>
      <c r="F132" s="1443"/>
      <c r="G132" s="1437"/>
    </row>
    <row r="133" spans="1:7" x14ac:dyDescent="0.3">
      <c r="A133" s="1439"/>
      <c r="B133" s="1435"/>
      <c r="C133" s="1435"/>
      <c r="D133" s="1443"/>
      <c r="E133" s="1444"/>
      <c r="F133" s="1443"/>
      <c r="G133" s="1437"/>
    </row>
    <row r="134" spans="1:7" x14ac:dyDescent="0.3">
      <c r="A134" s="1439" t="s">
        <v>106</v>
      </c>
      <c r="B134" s="1435"/>
      <c r="C134" s="1435"/>
      <c r="D134" s="1348" t="s">
        <v>107</v>
      </c>
      <c r="F134" s="1435" t="s">
        <v>101</v>
      </c>
      <c r="G134" s="1445"/>
    </row>
    <row r="135" spans="1:7" x14ac:dyDescent="0.3">
      <c r="A135" s="1439" t="s">
        <v>108</v>
      </c>
      <c r="B135" s="1435"/>
      <c r="C135" s="1435"/>
      <c r="D135" s="1446" t="s">
        <v>109</v>
      </c>
      <c r="F135" s="1440" t="s">
        <v>110</v>
      </c>
      <c r="G135" s="1437"/>
    </row>
    <row r="136" spans="1:7" x14ac:dyDescent="0.3">
      <c r="A136" s="1439" t="s">
        <v>111</v>
      </c>
      <c r="B136" s="1435"/>
      <c r="C136" s="1435"/>
      <c r="D136" s="1446" t="s">
        <v>112</v>
      </c>
      <c r="F136" s="1443" t="s">
        <v>113</v>
      </c>
      <c r="G136" s="1437"/>
    </row>
    <row r="137" spans="1:7" ht="15" thickBot="1" x14ac:dyDescent="0.35">
      <c r="A137" s="1447"/>
      <c r="B137" s="1405"/>
      <c r="C137" s="1405"/>
      <c r="D137" s="1405"/>
      <c r="E137" s="1406"/>
      <c r="F137" s="1406"/>
      <c r="G137" s="1408"/>
    </row>
  </sheetData>
  <mergeCells count="112">
    <mergeCell ref="H83:J83"/>
    <mergeCell ref="K83:Q83"/>
    <mergeCell ref="R83:X83"/>
    <mergeCell ref="Y83:AE83"/>
    <mergeCell ref="AF83:AL83"/>
    <mergeCell ref="AM83:AS83"/>
    <mergeCell ref="A1:G1"/>
    <mergeCell ref="A2:G2"/>
    <mergeCell ref="A45:G45"/>
    <mergeCell ref="A46:G46"/>
    <mergeCell ref="A47:G47"/>
    <mergeCell ref="A83:G83"/>
    <mergeCell ref="IA83:ID83"/>
    <mergeCell ref="A84:G84"/>
    <mergeCell ref="A108:G108"/>
    <mergeCell ref="H108:J108"/>
    <mergeCell ref="K108:Q108"/>
    <mergeCell ref="R108:X108"/>
    <mergeCell ref="Y108:AE108"/>
    <mergeCell ref="FP83:FV83"/>
    <mergeCell ref="FW83:GC83"/>
    <mergeCell ref="GD83:GJ83"/>
    <mergeCell ref="GK83:GQ83"/>
    <mergeCell ref="GR83:GX83"/>
    <mergeCell ref="GY83:HE83"/>
    <mergeCell ref="DZ83:EF83"/>
    <mergeCell ref="EG83:EM83"/>
    <mergeCell ref="EN83:ET83"/>
    <mergeCell ref="EU83:FA83"/>
    <mergeCell ref="FB83:FH83"/>
    <mergeCell ref="FI83:FO83"/>
    <mergeCell ref="CJ83:CP83"/>
    <mergeCell ref="CQ83:CW83"/>
    <mergeCell ref="CX83:DD83"/>
    <mergeCell ref="DE83:DK83"/>
    <mergeCell ref="DL83:DR83"/>
    <mergeCell ref="HF83:HL83"/>
    <mergeCell ref="HM83:HS83"/>
    <mergeCell ref="HT83:HZ83"/>
    <mergeCell ref="DS83:DY83"/>
    <mergeCell ref="AT83:AZ83"/>
    <mergeCell ref="BA83:BG83"/>
    <mergeCell ref="BH83:BN83"/>
    <mergeCell ref="BO83:BU83"/>
    <mergeCell ref="BV83:CB83"/>
    <mergeCell ref="CC83:CI83"/>
    <mergeCell ref="GY108:HE108"/>
    <mergeCell ref="HF108:HL108"/>
    <mergeCell ref="HM108:HS108"/>
    <mergeCell ref="HT108:HZ108"/>
    <mergeCell ref="AF108:AL108"/>
    <mergeCell ref="AM108:AS108"/>
    <mergeCell ref="AT108:AZ108"/>
    <mergeCell ref="BA108:BG108"/>
    <mergeCell ref="BH108:BN108"/>
    <mergeCell ref="BO108:BU108"/>
    <mergeCell ref="DL108:DR108"/>
    <mergeCell ref="DS108:DY108"/>
    <mergeCell ref="DZ108:EF108"/>
    <mergeCell ref="EG108:EM108"/>
    <mergeCell ref="EN108:ET108"/>
    <mergeCell ref="EU108:FA108"/>
    <mergeCell ref="BV108:CB108"/>
    <mergeCell ref="CC108:CI108"/>
    <mergeCell ref="AF109:AL109"/>
    <mergeCell ref="GY109:HE109"/>
    <mergeCell ref="HF109:HL109"/>
    <mergeCell ref="HM109:HS109"/>
    <mergeCell ref="IA108:ID108"/>
    <mergeCell ref="FB108:FH108"/>
    <mergeCell ref="FI108:FO108"/>
    <mergeCell ref="FP108:FV108"/>
    <mergeCell ref="FW108:GC108"/>
    <mergeCell ref="GD108:GJ108"/>
    <mergeCell ref="GK108:GQ108"/>
    <mergeCell ref="AM109:AS109"/>
    <mergeCell ref="AT109:AZ109"/>
    <mergeCell ref="BA109:BG109"/>
    <mergeCell ref="BH109:BN109"/>
    <mergeCell ref="BO109:BU109"/>
    <mergeCell ref="BV109:CB109"/>
    <mergeCell ref="HT109:HZ109"/>
    <mergeCell ref="IA109:ID109"/>
    <mergeCell ref="CJ108:CP108"/>
    <mergeCell ref="CQ108:CW108"/>
    <mergeCell ref="CX108:DD108"/>
    <mergeCell ref="DE108:DK108"/>
    <mergeCell ref="GR108:GX108"/>
    <mergeCell ref="A124:C124"/>
    <mergeCell ref="FI109:FO109"/>
    <mergeCell ref="FP109:FV109"/>
    <mergeCell ref="FW109:GC109"/>
    <mergeCell ref="GD109:GJ109"/>
    <mergeCell ref="GK109:GQ109"/>
    <mergeCell ref="GR109:GX109"/>
    <mergeCell ref="DS109:DY109"/>
    <mergeCell ref="DZ109:EF109"/>
    <mergeCell ref="EG109:EM109"/>
    <mergeCell ref="EN109:ET109"/>
    <mergeCell ref="EU109:FA109"/>
    <mergeCell ref="FB109:FH109"/>
    <mergeCell ref="CC109:CI109"/>
    <mergeCell ref="CJ109:CP109"/>
    <mergeCell ref="CQ109:CW109"/>
    <mergeCell ref="CX109:DD109"/>
    <mergeCell ref="DE109:DK109"/>
    <mergeCell ref="DL109:DR109"/>
    <mergeCell ref="A109:G109"/>
    <mergeCell ref="H109:J109"/>
    <mergeCell ref="K109:Q109"/>
    <mergeCell ref="R109:X109"/>
    <mergeCell ref="Y109:AE10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137"/>
  <sheetViews>
    <sheetView zoomScaleNormal="100" workbookViewId="0">
      <selection activeCell="K131" sqref="K131"/>
    </sheetView>
  </sheetViews>
  <sheetFormatPr baseColWidth="10" defaultColWidth="11.44140625" defaultRowHeight="14.4" x14ac:dyDescent="0.3"/>
  <cols>
    <col min="1" max="1" width="20.33203125" style="1507" customWidth="1"/>
    <col min="2" max="2" width="7.33203125" style="1507" customWidth="1"/>
    <col min="3" max="3" width="51.44140625" style="1507" customWidth="1"/>
    <col min="4" max="4" width="23.44140625" style="1509" customWidth="1"/>
    <col min="5" max="5" width="19.44140625" style="1614" customWidth="1"/>
    <col min="6" max="6" width="20" style="1509" customWidth="1"/>
    <col min="7" max="7" width="25.109375" style="1509" customWidth="1"/>
    <col min="8" max="8" width="4.44140625" style="1507" customWidth="1"/>
    <col min="9" max="256" width="11.44140625" style="1507"/>
    <col min="257" max="257" width="20.33203125" style="1507" customWidth="1"/>
    <col min="258" max="258" width="7.33203125" style="1507" customWidth="1"/>
    <col min="259" max="259" width="51.44140625" style="1507" customWidth="1"/>
    <col min="260" max="260" width="23.44140625" style="1507" customWidth="1"/>
    <col min="261" max="261" width="19.44140625" style="1507" customWidth="1"/>
    <col min="262" max="262" width="20" style="1507" customWidth="1"/>
    <col min="263" max="263" width="25.109375" style="1507" customWidth="1"/>
    <col min="264" max="264" width="4.44140625" style="1507" customWidth="1"/>
    <col min="265" max="512" width="11.44140625" style="1507"/>
    <col min="513" max="513" width="20.33203125" style="1507" customWidth="1"/>
    <col min="514" max="514" width="7.33203125" style="1507" customWidth="1"/>
    <col min="515" max="515" width="51.44140625" style="1507" customWidth="1"/>
    <col min="516" max="516" width="23.44140625" style="1507" customWidth="1"/>
    <col min="517" max="517" width="19.44140625" style="1507" customWidth="1"/>
    <col min="518" max="518" width="20" style="1507" customWidth="1"/>
    <col min="519" max="519" width="25.109375" style="1507" customWidth="1"/>
    <col min="520" max="520" width="4.44140625" style="1507" customWidth="1"/>
    <col min="521" max="768" width="11.44140625" style="1507"/>
    <col min="769" max="769" width="20.33203125" style="1507" customWidth="1"/>
    <col min="770" max="770" width="7.33203125" style="1507" customWidth="1"/>
    <col min="771" max="771" width="51.44140625" style="1507" customWidth="1"/>
    <col min="772" max="772" width="23.44140625" style="1507" customWidth="1"/>
    <col min="773" max="773" width="19.44140625" style="1507" customWidth="1"/>
    <col min="774" max="774" width="20" style="1507" customWidth="1"/>
    <col min="775" max="775" width="25.109375" style="1507" customWidth="1"/>
    <col min="776" max="776" width="4.44140625" style="1507" customWidth="1"/>
    <col min="777" max="1024" width="11.44140625" style="1507"/>
    <col min="1025" max="1025" width="20.33203125" style="1507" customWidth="1"/>
    <col min="1026" max="1026" width="7.33203125" style="1507" customWidth="1"/>
    <col min="1027" max="1027" width="51.44140625" style="1507" customWidth="1"/>
    <col min="1028" max="1028" width="23.44140625" style="1507" customWidth="1"/>
    <col min="1029" max="1029" width="19.44140625" style="1507" customWidth="1"/>
    <col min="1030" max="1030" width="20" style="1507" customWidth="1"/>
    <col min="1031" max="1031" width="25.109375" style="1507" customWidth="1"/>
    <col min="1032" max="1032" width="4.44140625" style="1507" customWidth="1"/>
    <col min="1033" max="1280" width="11.44140625" style="1507"/>
    <col min="1281" max="1281" width="20.33203125" style="1507" customWidth="1"/>
    <col min="1282" max="1282" width="7.33203125" style="1507" customWidth="1"/>
    <col min="1283" max="1283" width="51.44140625" style="1507" customWidth="1"/>
    <col min="1284" max="1284" width="23.44140625" style="1507" customWidth="1"/>
    <col min="1285" max="1285" width="19.44140625" style="1507" customWidth="1"/>
    <col min="1286" max="1286" width="20" style="1507" customWidth="1"/>
    <col min="1287" max="1287" width="25.109375" style="1507" customWidth="1"/>
    <col min="1288" max="1288" width="4.44140625" style="1507" customWidth="1"/>
    <col min="1289" max="1536" width="11.44140625" style="1507"/>
    <col min="1537" max="1537" width="20.33203125" style="1507" customWidth="1"/>
    <col min="1538" max="1538" width="7.33203125" style="1507" customWidth="1"/>
    <col min="1539" max="1539" width="51.44140625" style="1507" customWidth="1"/>
    <col min="1540" max="1540" width="23.44140625" style="1507" customWidth="1"/>
    <col min="1541" max="1541" width="19.44140625" style="1507" customWidth="1"/>
    <col min="1542" max="1542" width="20" style="1507" customWidth="1"/>
    <col min="1543" max="1543" width="25.109375" style="1507" customWidth="1"/>
    <col min="1544" max="1544" width="4.44140625" style="1507" customWidth="1"/>
    <col min="1545" max="1792" width="11.44140625" style="1507"/>
    <col min="1793" max="1793" width="20.33203125" style="1507" customWidth="1"/>
    <col min="1794" max="1794" width="7.33203125" style="1507" customWidth="1"/>
    <col min="1795" max="1795" width="51.44140625" style="1507" customWidth="1"/>
    <col min="1796" max="1796" width="23.44140625" style="1507" customWidth="1"/>
    <col min="1797" max="1797" width="19.44140625" style="1507" customWidth="1"/>
    <col min="1798" max="1798" width="20" style="1507" customWidth="1"/>
    <col min="1799" max="1799" width="25.109375" style="1507" customWidth="1"/>
    <col min="1800" max="1800" width="4.44140625" style="1507" customWidth="1"/>
    <col min="1801" max="2048" width="11.44140625" style="1507"/>
    <col min="2049" max="2049" width="20.33203125" style="1507" customWidth="1"/>
    <col min="2050" max="2050" width="7.33203125" style="1507" customWidth="1"/>
    <col min="2051" max="2051" width="51.44140625" style="1507" customWidth="1"/>
    <col min="2052" max="2052" width="23.44140625" style="1507" customWidth="1"/>
    <col min="2053" max="2053" width="19.44140625" style="1507" customWidth="1"/>
    <col min="2054" max="2054" width="20" style="1507" customWidth="1"/>
    <col min="2055" max="2055" width="25.109375" style="1507" customWidth="1"/>
    <col min="2056" max="2056" width="4.44140625" style="1507" customWidth="1"/>
    <col min="2057" max="2304" width="11.44140625" style="1507"/>
    <col min="2305" max="2305" width="20.33203125" style="1507" customWidth="1"/>
    <col min="2306" max="2306" width="7.33203125" style="1507" customWidth="1"/>
    <col min="2307" max="2307" width="51.44140625" style="1507" customWidth="1"/>
    <col min="2308" max="2308" width="23.44140625" style="1507" customWidth="1"/>
    <col min="2309" max="2309" width="19.44140625" style="1507" customWidth="1"/>
    <col min="2310" max="2310" width="20" style="1507" customWidth="1"/>
    <col min="2311" max="2311" width="25.109375" style="1507" customWidth="1"/>
    <col min="2312" max="2312" width="4.44140625" style="1507" customWidth="1"/>
    <col min="2313" max="2560" width="11.44140625" style="1507"/>
    <col min="2561" max="2561" width="20.33203125" style="1507" customWidth="1"/>
    <col min="2562" max="2562" width="7.33203125" style="1507" customWidth="1"/>
    <col min="2563" max="2563" width="51.44140625" style="1507" customWidth="1"/>
    <col min="2564" max="2564" width="23.44140625" style="1507" customWidth="1"/>
    <col min="2565" max="2565" width="19.44140625" style="1507" customWidth="1"/>
    <col min="2566" max="2566" width="20" style="1507" customWidth="1"/>
    <col min="2567" max="2567" width="25.109375" style="1507" customWidth="1"/>
    <col min="2568" max="2568" width="4.44140625" style="1507" customWidth="1"/>
    <col min="2569" max="2816" width="11.44140625" style="1507"/>
    <col min="2817" max="2817" width="20.33203125" style="1507" customWidth="1"/>
    <col min="2818" max="2818" width="7.33203125" style="1507" customWidth="1"/>
    <col min="2819" max="2819" width="51.44140625" style="1507" customWidth="1"/>
    <col min="2820" max="2820" width="23.44140625" style="1507" customWidth="1"/>
    <col min="2821" max="2821" width="19.44140625" style="1507" customWidth="1"/>
    <col min="2822" max="2822" width="20" style="1507" customWidth="1"/>
    <col min="2823" max="2823" width="25.109375" style="1507" customWidth="1"/>
    <col min="2824" max="2824" width="4.44140625" style="1507" customWidth="1"/>
    <col min="2825" max="3072" width="11.44140625" style="1507"/>
    <col min="3073" max="3073" width="20.33203125" style="1507" customWidth="1"/>
    <col min="3074" max="3074" width="7.33203125" style="1507" customWidth="1"/>
    <col min="3075" max="3075" width="51.44140625" style="1507" customWidth="1"/>
    <col min="3076" max="3076" width="23.44140625" style="1507" customWidth="1"/>
    <col min="3077" max="3077" width="19.44140625" style="1507" customWidth="1"/>
    <col min="3078" max="3078" width="20" style="1507" customWidth="1"/>
    <col min="3079" max="3079" width="25.109375" style="1507" customWidth="1"/>
    <col min="3080" max="3080" width="4.44140625" style="1507" customWidth="1"/>
    <col min="3081" max="3328" width="11.44140625" style="1507"/>
    <col min="3329" max="3329" width="20.33203125" style="1507" customWidth="1"/>
    <col min="3330" max="3330" width="7.33203125" style="1507" customWidth="1"/>
    <col min="3331" max="3331" width="51.44140625" style="1507" customWidth="1"/>
    <col min="3332" max="3332" width="23.44140625" style="1507" customWidth="1"/>
    <col min="3333" max="3333" width="19.44140625" style="1507" customWidth="1"/>
    <col min="3334" max="3334" width="20" style="1507" customWidth="1"/>
    <col min="3335" max="3335" width="25.109375" style="1507" customWidth="1"/>
    <col min="3336" max="3336" width="4.44140625" style="1507" customWidth="1"/>
    <col min="3337" max="3584" width="11.44140625" style="1507"/>
    <col min="3585" max="3585" width="20.33203125" style="1507" customWidth="1"/>
    <col min="3586" max="3586" width="7.33203125" style="1507" customWidth="1"/>
    <col min="3587" max="3587" width="51.44140625" style="1507" customWidth="1"/>
    <col min="3588" max="3588" width="23.44140625" style="1507" customWidth="1"/>
    <col min="3589" max="3589" width="19.44140625" style="1507" customWidth="1"/>
    <col min="3590" max="3590" width="20" style="1507" customWidth="1"/>
    <col min="3591" max="3591" width="25.109375" style="1507" customWidth="1"/>
    <col min="3592" max="3592" width="4.44140625" style="1507" customWidth="1"/>
    <col min="3593" max="3840" width="11.44140625" style="1507"/>
    <col min="3841" max="3841" width="20.33203125" style="1507" customWidth="1"/>
    <col min="3842" max="3842" width="7.33203125" style="1507" customWidth="1"/>
    <col min="3843" max="3843" width="51.44140625" style="1507" customWidth="1"/>
    <col min="3844" max="3844" width="23.44140625" style="1507" customWidth="1"/>
    <col min="3845" max="3845" width="19.44140625" style="1507" customWidth="1"/>
    <col min="3846" max="3846" width="20" style="1507" customWidth="1"/>
    <col min="3847" max="3847" width="25.109375" style="1507" customWidth="1"/>
    <col min="3848" max="3848" width="4.44140625" style="1507" customWidth="1"/>
    <col min="3849" max="4096" width="11.44140625" style="1507"/>
    <col min="4097" max="4097" width="20.33203125" style="1507" customWidth="1"/>
    <col min="4098" max="4098" width="7.33203125" style="1507" customWidth="1"/>
    <col min="4099" max="4099" width="51.44140625" style="1507" customWidth="1"/>
    <col min="4100" max="4100" width="23.44140625" style="1507" customWidth="1"/>
    <col min="4101" max="4101" width="19.44140625" style="1507" customWidth="1"/>
    <col min="4102" max="4102" width="20" style="1507" customWidth="1"/>
    <col min="4103" max="4103" width="25.109375" style="1507" customWidth="1"/>
    <col min="4104" max="4104" width="4.44140625" style="1507" customWidth="1"/>
    <col min="4105" max="4352" width="11.44140625" style="1507"/>
    <col min="4353" max="4353" width="20.33203125" style="1507" customWidth="1"/>
    <col min="4354" max="4354" width="7.33203125" style="1507" customWidth="1"/>
    <col min="4355" max="4355" width="51.44140625" style="1507" customWidth="1"/>
    <col min="4356" max="4356" width="23.44140625" style="1507" customWidth="1"/>
    <col min="4357" max="4357" width="19.44140625" style="1507" customWidth="1"/>
    <col min="4358" max="4358" width="20" style="1507" customWidth="1"/>
    <col min="4359" max="4359" width="25.109375" style="1507" customWidth="1"/>
    <col min="4360" max="4360" width="4.44140625" style="1507" customWidth="1"/>
    <col min="4361" max="4608" width="11.44140625" style="1507"/>
    <col min="4609" max="4609" width="20.33203125" style="1507" customWidth="1"/>
    <col min="4610" max="4610" width="7.33203125" style="1507" customWidth="1"/>
    <col min="4611" max="4611" width="51.44140625" style="1507" customWidth="1"/>
    <col min="4612" max="4612" width="23.44140625" style="1507" customWidth="1"/>
    <col min="4613" max="4613" width="19.44140625" style="1507" customWidth="1"/>
    <col min="4614" max="4614" width="20" style="1507" customWidth="1"/>
    <col min="4615" max="4615" width="25.109375" style="1507" customWidth="1"/>
    <col min="4616" max="4616" width="4.44140625" style="1507" customWidth="1"/>
    <col min="4617" max="4864" width="11.44140625" style="1507"/>
    <col min="4865" max="4865" width="20.33203125" style="1507" customWidth="1"/>
    <col min="4866" max="4866" width="7.33203125" style="1507" customWidth="1"/>
    <col min="4867" max="4867" width="51.44140625" style="1507" customWidth="1"/>
    <col min="4868" max="4868" width="23.44140625" style="1507" customWidth="1"/>
    <col min="4869" max="4869" width="19.44140625" style="1507" customWidth="1"/>
    <col min="4870" max="4870" width="20" style="1507" customWidth="1"/>
    <col min="4871" max="4871" width="25.109375" style="1507" customWidth="1"/>
    <col min="4872" max="4872" width="4.44140625" style="1507" customWidth="1"/>
    <col min="4873" max="5120" width="11.44140625" style="1507"/>
    <col min="5121" max="5121" width="20.33203125" style="1507" customWidth="1"/>
    <col min="5122" max="5122" width="7.33203125" style="1507" customWidth="1"/>
    <col min="5123" max="5123" width="51.44140625" style="1507" customWidth="1"/>
    <col min="5124" max="5124" width="23.44140625" style="1507" customWidth="1"/>
    <col min="5125" max="5125" width="19.44140625" style="1507" customWidth="1"/>
    <col min="5126" max="5126" width="20" style="1507" customWidth="1"/>
    <col min="5127" max="5127" width="25.109375" style="1507" customWidth="1"/>
    <col min="5128" max="5128" width="4.44140625" style="1507" customWidth="1"/>
    <col min="5129" max="5376" width="11.44140625" style="1507"/>
    <col min="5377" max="5377" width="20.33203125" style="1507" customWidth="1"/>
    <col min="5378" max="5378" width="7.33203125" style="1507" customWidth="1"/>
    <col min="5379" max="5379" width="51.44140625" style="1507" customWidth="1"/>
    <col min="5380" max="5380" width="23.44140625" style="1507" customWidth="1"/>
    <col min="5381" max="5381" width="19.44140625" style="1507" customWidth="1"/>
    <col min="5382" max="5382" width="20" style="1507" customWidth="1"/>
    <col min="5383" max="5383" width="25.109375" style="1507" customWidth="1"/>
    <col min="5384" max="5384" width="4.44140625" style="1507" customWidth="1"/>
    <col min="5385" max="5632" width="11.44140625" style="1507"/>
    <col min="5633" max="5633" width="20.33203125" style="1507" customWidth="1"/>
    <col min="5634" max="5634" width="7.33203125" style="1507" customWidth="1"/>
    <col min="5635" max="5635" width="51.44140625" style="1507" customWidth="1"/>
    <col min="5636" max="5636" width="23.44140625" style="1507" customWidth="1"/>
    <col min="5637" max="5637" width="19.44140625" style="1507" customWidth="1"/>
    <col min="5638" max="5638" width="20" style="1507" customWidth="1"/>
    <col min="5639" max="5639" width="25.109375" style="1507" customWidth="1"/>
    <col min="5640" max="5640" width="4.44140625" style="1507" customWidth="1"/>
    <col min="5641" max="5888" width="11.44140625" style="1507"/>
    <col min="5889" max="5889" width="20.33203125" style="1507" customWidth="1"/>
    <col min="5890" max="5890" width="7.33203125" style="1507" customWidth="1"/>
    <col min="5891" max="5891" width="51.44140625" style="1507" customWidth="1"/>
    <col min="5892" max="5892" width="23.44140625" style="1507" customWidth="1"/>
    <col min="5893" max="5893" width="19.44140625" style="1507" customWidth="1"/>
    <col min="5894" max="5894" width="20" style="1507" customWidth="1"/>
    <col min="5895" max="5895" width="25.109375" style="1507" customWidth="1"/>
    <col min="5896" max="5896" width="4.44140625" style="1507" customWidth="1"/>
    <col min="5897" max="6144" width="11.44140625" style="1507"/>
    <col min="6145" max="6145" width="20.33203125" style="1507" customWidth="1"/>
    <col min="6146" max="6146" width="7.33203125" style="1507" customWidth="1"/>
    <col min="6147" max="6147" width="51.44140625" style="1507" customWidth="1"/>
    <col min="6148" max="6148" width="23.44140625" style="1507" customWidth="1"/>
    <col min="6149" max="6149" width="19.44140625" style="1507" customWidth="1"/>
    <col min="6150" max="6150" width="20" style="1507" customWidth="1"/>
    <col min="6151" max="6151" width="25.109375" style="1507" customWidth="1"/>
    <col min="6152" max="6152" width="4.44140625" style="1507" customWidth="1"/>
    <col min="6153" max="6400" width="11.44140625" style="1507"/>
    <col min="6401" max="6401" width="20.33203125" style="1507" customWidth="1"/>
    <col min="6402" max="6402" width="7.33203125" style="1507" customWidth="1"/>
    <col min="6403" max="6403" width="51.44140625" style="1507" customWidth="1"/>
    <col min="6404" max="6404" width="23.44140625" style="1507" customWidth="1"/>
    <col min="6405" max="6405" width="19.44140625" style="1507" customWidth="1"/>
    <col min="6406" max="6406" width="20" style="1507" customWidth="1"/>
    <col min="6407" max="6407" width="25.109375" style="1507" customWidth="1"/>
    <col min="6408" max="6408" width="4.44140625" style="1507" customWidth="1"/>
    <col min="6409" max="6656" width="11.44140625" style="1507"/>
    <col min="6657" max="6657" width="20.33203125" style="1507" customWidth="1"/>
    <col min="6658" max="6658" width="7.33203125" style="1507" customWidth="1"/>
    <col min="6659" max="6659" width="51.44140625" style="1507" customWidth="1"/>
    <col min="6660" max="6660" width="23.44140625" style="1507" customWidth="1"/>
    <col min="6661" max="6661" width="19.44140625" style="1507" customWidth="1"/>
    <col min="6662" max="6662" width="20" style="1507" customWidth="1"/>
    <col min="6663" max="6663" width="25.109375" style="1507" customWidth="1"/>
    <col min="6664" max="6664" width="4.44140625" style="1507" customWidth="1"/>
    <col min="6665" max="6912" width="11.44140625" style="1507"/>
    <col min="6913" max="6913" width="20.33203125" style="1507" customWidth="1"/>
    <col min="6914" max="6914" width="7.33203125" style="1507" customWidth="1"/>
    <col min="6915" max="6915" width="51.44140625" style="1507" customWidth="1"/>
    <col min="6916" max="6916" width="23.44140625" style="1507" customWidth="1"/>
    <col min="6917" max="6917" width="19.44140625" style="1507" customWidth="1"/>
    <col min="6918" max="6918" width="20" style="1507" customWidth="1"/>
    <col min="6919" max="6919" width="25.109375" style="1507" customWidth="1"/>
    <col min="6920" max="6920" width="4.44140625" style="1507" customWidth="1"/>
    <col min="6921" max="7168" width="11.44140625" style="1507"/>
    <col min="7169" max="7169" width="20.33203125" style="1507" customWidth="1"/>
    <col min="7170" max="7170" width="7.33203125" style="1507" customWidth="1"/>
    <col min="7171" max="7171" width="51.44140625" style="1507" customWidth="1"/>
    <col min="7172" max="7172" width="23.44140625" style="1507" customWidth="1"/>
    <col min="7173" max="7173" width="19.44140625" style="1507" customWidth="1"/>
    <col min="7174" max="7174" width="20" style="1507" customWidth="1"/>
    <col min="7175" max="7175" width="25.109375" style="1507" customWidth="1"/>
    <col min="7176" max="7176" width="4.44140625" style="1507" customWidth="1"/>
    <col min="7177" max="7424" width="11.44140625" style="1507"/>
    <col min="7425" max="7425" width="20.33203125" style="1507" customWidth="1"/>
    <col min="7426" max="7426" width="7.33203125" style="1507" customWidth="1"/>
    <col min="7427" max="7427" width="51.44140625" style="1507" customWidth="1"/>
    <col min="7428" max="7428" width="23.44140625" style="1507" customWidth="1"/>
    <col min="7429" max="7429" width="19.44140625" style="1507" customWidth="1"/>
    <col min="7430" max="7430" width="20" style="1507" customWidth="1"/>
    <col min="7431" max="7431" width="25.109375" style="1507" customWidth="1"/>
    <col min="7432" max="7432" width="4.44140625" style="1507" customWidth="1"/>
    <col min="7433" max="7680" width="11.44140625" style="1507"/>
    <col min="7681" max="7681" width="20.33203125" style="1507" customWidth="1"/>
    <col min="7682" max="7682" width="7.33203125" style="1507" customWidth="1"/>
    <col min="7683" max="7683" width="51.44140625" style="1507" customWidth="1"/>
    <col min="7684" max="7684" width="23.44140625" style="1507" customWidth="1"/>
    <col min="7685" max="7685" width="19.44140625" style="1507" customWidth="1"/>
    <col min="7686" max="7686" width="20" style="1507" customWidth="1"/>
    <col min="7687" max="7687" width="25.109375" style="1507" customWidth="1"/>
    <col min="7688" max="7688" width="4.44140625" style="1507" customWidth="1"/>
    <col min="7689" max="7936" width="11.44140625" style="1507"/>
    <col min="7937" max="7937" width="20.33203125" style="1507" customWidth="1"/>
    <col min="7938" max="7938" width="7.33203125" style="1507" customWidth="1"/>
    <col min="7939" max="7939" width="51.44140625" style="1507" customWidth="1"/>
    <col min="7940" max="7940" width="23.44140625" style="1507" customWidth="1"/>
    <col min="7941" max="7941" width="19.44140625" style="1507" customWidth="1"/>
    <col min="7942" max="7942" width="20" style="1507" customWidth="1"/>
    <col min="7943" max="7943" width="25.109375" style="1507" customWidth="1"/>
    <col min="7944" max="7944" width="4.44140625" style="1507" customWidth="1"/>
    <col min="7945" max="8192" width="11.44140625" style="1507"/>
    <col min="8193" max="8193" width="20.33203125" style="1507" customWidth="1"/>
    <col min="8194" max="8194" width="7.33203125" style="1507" customWidth="1"/>
    <col min="8195" max="8195" width="51.44140625" style="1507" customWidth="1"/>
    <col min="8196" max="8196" width="23.44140625" style="1507" customWidth="1"/>
    <col min="8197" max="8197" width="19.44140625" style="1507" customWidth="1"/>
    <col min="8198" max="8198" width="20" style="1507" customWidth="1"/>
    <col min="8199" max="8199" width="25.109375" style="1507" customWidth="1"/>
    <col min="8200" max="8200" width="4.44140625" style="1507" customWidth="1"/>
    <col min="8201" max="8448" width="11.44140625" style="1507"/>
    <col min="8449" max="8449" width="20.33203125" style="1507" customWidth="1"/>
    <col min="8450" max="8450" width="7.33203125" style="1507" customWidth="1"/>
    <col min="8451" max="8451" width="51.44140625" style="1507" customWidth="1"/>
    <col min="8452" max="8452" width="23.44140625" style="1507" customWidth="1"/>
    <col min="8453" max="8453" width="19.44140625" style="1507" customWidth="1"/>
    <col min="8454" max="8454" width="20" style="1507" customWidth="1"/>
    <col min="8455" max="8455" width="25.109375" style="1507" customWidth="1"/>
    <col min="8456" max="8456" width="4.44140625" style="1507" customWidth="1"/>
    <col min="8457" max="8704" width="11.44140625" style="1507"/>
    <col min="8705" max="8705" width="20.33203125" style="1507" customWidth="1"/>
    <col min="8706" max="8706" width="7.33203125" style="1507" customWidth="1"/>
    <col min="8707" max="8707" width="51.44140625" style="1507" customWidth="1"/>
    <col min="8708" max="8708" width="23.44140625" style="1507" customWidth="1"/>
    <col min="8709" max="8709" width="19.44140625" style="1507" customWidth="1"/>
    <col min="8710" max="8710" width="20" style="1507" customWidth="1"/>
    <col min="8711" max="8711" width="25.109375" style="1507" customWidth="1"/>
    <col min="8712" max="8712" width="4.44140625" style="1507" customWidth="1"/>
    <col min="8713" max="8960" width="11.44140625" style="1507"/>
    <col min="8961" max="8961" width="20.33203125" style="1507" customWidth="1"/>
    <col min="8962" max="8962" width="7.33203125" style="1507" customWidth="1"/>
    <col min="8963" max="8963" width="51.44140625" style="1507" customWidth="1"/>
    <col min="8964" max="8964" width="23.44140625" style="1507" customWidth="1"/>
    <col min="8965" max="8965" width="19.44140625" style="1507" customWidth="1"/>
    <col min="8966" max="8966" width="20" style="1507" customWidth="1"/>
    <col min="8967" max="8967" width="25.109375" style="1507" customWidth="1"/>
    <col min="8968" max="8968" width="4.44140625" style="1507" customWidth="1"/>
    <col min="8969" max="9216" width="11.44140625" style="1507"/>
    <col min="9217" max="9217" width="20.33203125" style="1507" customWidth="1"/>
    <col min="9218" max="9218" width="7.33203125" style="1507" customWidth="1"/>
    <col min="9219" max="9219" width="51.44140625" style="1507" customWidth="1"/>
    <col min="9220" max="9220" width="23.44140625" style="1507" customWidth="1"/>
    <col min="9221" max="9221" width="19.44140625" style="1507" customWidth="1"/>
    <col min="9222" max="9222" width="20" style="1507" customWidth="1"/>
    <col min="9223" max="9223" width="25.109375" style="1507" customWidth="1"/>
    <col min="9224" max="9224" width="4.44140625" style="1507" customWidth="1"/>
    <col min="9225" max="9472" width="11.44140625" style="1507"/>
    <col min="9473" max="9473" width="20.33203125" style="1507" customWidth="1"/>
    <col min="9474" max="9474" width="7.33203125" style="1507" customWidth="1"/>
    <col min="9475" max="9475" width="51.44140625" style="1507" customWidth="1"/>
    <col min="9476" max="9476" width="23.44140625" style="1507" customWidth="1"/>
    <col min="9477" max="9477" width="19.44140625" style="1507" customWidth="1"/>
    <col min="9478" max="9478" width="20" style="1507" customWidth="1"/>
    <col min="9479" max="9479" width="25.109375" style="1507" customWidth="1"/>
    <col min="9480" max="9480" width="4.44140625" style="1507" customWidth="1"/>
    <col min="9481" max="9728" width="11.44140625" style="1507"/>
    <col min="9729" max="9729" width="20.33203125" style="1507" customWidth="1"/>
    <col min="9730" max="9730" width="7.33203125" style="1507" customWidth="1"/>
    <col min="9731" max="9731" width="51.44140625" style="1507" customWidth="1"/>
    <col min="9732" max="9732" width="23.44140625" style="1507" customWidth="1"/>
    <col min="9733" max="9733" width="19.44140625" style="1507" customWidth="1"/>
    <col min="9734" max="9734" width="20" style="1507" customWidth="1"/>
    <col min="9735" max="9735" width="25.109375" style="1507" customWidth="1"/>
    <col min="9736" max="9736" width="4.44140625" style="1507" customWidth="1"/>
    <col min="9737" max="9984" width="11.44140625" style="1507"/>
    <col min="9985" max="9985" width="20.33203125" style="1507" customWidth="1"/>
    <col min="9986" max="9986" width="7.33203125" style="1507" customWidth="1"/>
    <col min="9987" max="9987" width="51.44140625" style="1507" customWidth="1"/>
    <col min="9988" max="9988" width="23.44140625" style="1507" customWidth="1"/>
    <col min="9989" max="9989" width="19.44140625" style="1507" customWidth="1"/>
    <col min="9990" max="9990" width="20" style="1507" customWidth="1"/>
    <col min="9991" max="9991" width="25.109375" style="1507" customWidth="1"/>
    <col min="9992" max="9992" width="4.44140625" style="1507" customWidth="1"/>
    <col min="9993" max="10240" width="11.44140625" style="1507"/>
    <col min="10241" max="10241" width="20.33203125" style="1507" customWidth="1"/>
    <col min="10242" max="10242" width="7.33203125" style="1507" customWidth="1"/>
    <col min="10243" max="10243" width="51.44140625" style="1507" customWidth="1"/>
    <col min="10244" max="10244" width="23.44140625" style="1507" customWidth="1"/>
    <col min="10245" max="10245" width="19.44140625" style="1507" customWidth="1"/>
    <col min="10246" max="10246" width="20" style="1507" customWidth="1"/>
    <col min="10247" max="10247" width="25.109375" style="1507" customWidth="1"/>
    <col min="10248" max="10248" width="4.44140625" style="1507" customWidth="1"/>
    <col min="10249" max="10496" width="11.44140625" style="1507"/>
    <col min="10497" max="10497" width="20.33203125" style="1507" customWidth="1"/>
    <col min="10498" max="10498" width="7.33203125" style="1507" customWidth="1"/>
    <col min="10499" max="10499" width="51.44140625" style="1507" customWidth="1"/>
    <col min="10500" max="10500" width="23.44140625" style="1507" customWidth="1"/>
    <col min="10501" max="10501" width="19.44140625" style="1507" customWidth="1"/>
    <col min="10502" max="10502" width="20" style="1507" customWidth="1"/>
    <col min="10503" max="10503" width="25.109375" style="1507" customWidth="1"/>
    <col min="10504" max="10504" width="4.44140625" style="1507" customWidth="1"/>
    <col min="10505" max="10752" width="11.44140625" style="1507"/>
    <col min="10753" max="10753" width="20.33203125" style="1507" customWidth="1"/>
    <col min="10754" max="10754" width="7.33203125" style="1507" customWidth="1"/>
    <col min="10755" max="10755" width="51.44140625" style="1507" customWidth="1"/>
    <col min="10756" max="10756" width="23.44140625" style="1507" customWidth="1"/>
    <col min="10757" max="10757" width="19.44140625" style="1507" customWidth="1"/>
    <col min="10758" max="10758" width="20" style="1507" customWidth="1"/>
    <col min="10759" max="10759" width="25.109375" style="1507" customWidth="1"/>
    <col min="10760" max="10760" width="4.44140625" style="1507" customWidth="1"/>
    <col min="10761" max="11008" width="11.44140625" style="1507"/>
    <col min="11009" max="11009" width="20.33203125" style="1507" customWidth="1"/>
    <col min="11010" max="11010" width="7.33203125" style="1507" customWidth="1"/>
    <col min="11011" max="11011" width="51.44140625" style="1507" customWidth="1"/>
    <col min="11012" max="11012" width="23.44140625" style="1507" customWidth="1"/>
    <col min="11013" max="11013" width="19.44140625" style="1507" customWidth="1"/>
    <col min="11014" max="11014" width="20" style="1507" customWidth="1"/>
    <col min="11015" max="11015" width="25.109375" style="1507" customWidth="1"/>
    <col min="11016" max="11016" width="4.44140625" style="1507" customWidth="1"/>
    <col min="11017" max="11264" width="11.44140625" style="1507"/>
    <col min="11265" max="11265" width="20.33203125" style="1507" customWidth="1"/>
    <col min="11266" max="11266" width="7.33203125" style="1507" customWidth="1"/>
    <col min="11267" max="11267" width="51.44140625" style="1507" customWidth="1"/>
    <col min="11268" max="11268" width="23.44140625" style="1507" customWidth="1"/>
    <col min="11269" max="11269" width="19.44140625" style="1507" customWidth="1"/>
    <col min="11270" max="11270" width="20" style="1507" customWidth="1"/>
    <col min="11271" max="11271" width="25.109375" style="1507" customWidth="1"/>
    <col min="11272" max="11272" width="4.44140625" style="1507" customWidth="1"/>
    <col min="11273" max="11520" width="11.44140625" style="1507"/>
    <col min="11521" max="11521" width="20.33203125" style="1507" customWidth="1"/>
    <col min="11522" max="11522" width="7.33203125" style="1507" customWidth="1"/>
    <col min="11523" max="11523" width="51.44140625" style="1507" customWidth="1"/>
    <col min="11524" max="11524" width="23.44140625" style="1507" customWidth="1"/>
    <col min="11525" max="11525" width="19.44140625" style="1507" customWidth="1"/>
    <col min="11526" max="11526" width="20" style="1507" customWidth="1"/>
    <col min="11527" max="11527" width="25.109375" style="1507" customWidth="1"/>
    <col min="11528" max="11528" width="4.44140625" style="1507" customWidth="1"/>
    <col min="11529" max="11776" width="11.44140625" style="1507"/>
    <col min="11777" max="11777" width="20.33203125" style="1507" customWidth="1"/>
    <col min="11778" max="11778" width="7.33203125" style="1507" customWidth="1"/>
    <col min="11779" max="11779" width="51.44140625" style="1507" customWidth="1"/>
    <col min="11780" max="11780" width="23.44140625" style="1507" customWidth="1"/>
    <col min="11781" max="11781" width="19.44140625" style="1507" customWidth="1"/>
    <col min="11782" max="11782" width="20" style="1507" customWidth="1"/>
    <col min="11783" max="11783" width="25.109375" style="1507" customWidth="1"/>
    <col min="11784" max="11784" width="4.44140625" style="1507" customWidth="1"/>
    <col min="11785" max="12032" width="11.44140625" style="1507"/>
    <col min="12033" max="12033" width="20.33203125" style="1507" customWidth="1"/>
    <col min="12034" max="12034" width="7.33203125" style="1507" customWidth="1"/>
    <col min="12035" max="12035" width="51.44140625" style="1507" customWidth="1"/>
    <col min="12036" max="12036" width="23.44140625" style="1507" customWidth="1"/>
    <col min="12037" max="12037" width="19.44140625" style="1507" customWidth="1"/>
    <col min="12038" max="12038" width="20" style="1507" customWidth="1"/>
    <col min="12039" max="12039" width="25.109375" style="1507" customWidth="1"/>
    <col min="12040" max="12040" width="4.44140625" style="1507" customWidth="1"/>
    <col min="12041" max="12288" width="11.44140625" style="1507"/>
    <col min="12289" max="12289" width="20.33203125" style="1507" customWidth="1"/>
    <col min="12290" max="12290" width="7.33203125" style="1507" customWidth="1"/>
    <col min="12291" max="12291" width="51.44140625" style="1507" customWidth="1"/>
    <col min="12292" max="12292" width="23.44140625" style="1507" customWidth="1"/>
    <col min="12293" max="12293" width="19.44140625" style="1507" customWidth="1"/>
    <col min="12294" max="12294" width="20" style="1507" customWidth="1"/>
    <col min="12295" max="12295" width="25.109375" style="1507" customWidth="1"/>
    <col min="12296" max="12296" width="4.44140625" style="1507" customWidth="1"/>
    <col min="12297" max="12544" width="11.44140625" style="1507"/>
    <col min="12545" max="12545" width="20.33203125" style="1507" customWidth="1"/>
    <col min="12546" max="12546" width="7.33203125" style="1507" customWidth="1"/>
    <col min="12547" max="12547" width="51.44140625" style="1507" customWidth="1"/>
    <col min="12548" max="12548" width="23.44140625" style="1507" customWidth="1"/>
    <col min="12549" max="12549" width="19.44140625" style="1507" customWidth="1"/>
    <col min="12550" max="12550" width="20" style="1507" customWidth="1"/>
    <col min="12551" max="12551" width="25.109375" style="1507" customWidth="1"/>
    <col min="12552" max="12552" width="4.44140625" style="1507" customWidth="1"/>
    <col min="12553" max="12800" width="11.44140625" style="1507"/>
    <col min="12801" max="12801" width="20.33203125" style="1507" customWidth="1"/>
    <col min="12802" max="12802" width="7.33203125" style="1507" customWidth="1"/>
    <col min="12803" max="12803" width="51.44140625" style="1507" customWidth="1"/>
    <col min="12804" max="12804" width="23.44140625" style="1507" customWidth="1"/>
    <col min="12805" max="12805" width="19.44140625" style="1507" customWidth="1"/>
    <col min="12806" max="12806" width="20" style="1507" customWidth="1"/>
    <col min="12807" max="12807" width="25.109375" style="1507" customWidth="1"/>
    <col min="12808" max="12808" width="4.44140625" style="1507" customWidth="1"/>
    <col min="12809" max="13056" width="11.44140625" style="1507"/>
    <col min="13057" max="13057" width="20.33203125" style="1507" customWidth="1"/>
    <col min="13058" max="13058" width="7.33203125" style="1507" customWidth="1"/>
    <col min="13059" max="13059" width="51.44140625" style="1507" customWidth="1"/>
    <col min="13060" max="13060" width="23.44140625" style="1507" customWidth="1"/>
    <col min="13061" max="13061" width="19.44140625" style="1507" customWidth="1"/>
    <col min="13062" max="13062" width="20" style="1507" customWidth="1"/>
    <col min="13063" max="13063" width="25.109375" style="1507" customWidth="1"/>
    <col min="13064" max="13064" width="4.44140625" style="1507" customWidth="1"/>
    <col min="13065" max="13312" width="11.44140625" style="1507"/>
    <col min="13313" max="13313" width="20.33203125" style="1507" customWidth="1"/>
    <col min="13314" max="13314" width="7.33203125" style="1507" customWidth="1"/>
    <col min="13315" max="13315" width="51.44140625" style="1507" customWidth="1"/>
    <col min="13316" max="13316" width="23.44140625" style="1507" customWidth="1"/>
    <col min="13317" max="13317" width="19.44140625" style="1507" customWidth="1"/>
    <col min="13318" max="13318" width="20" style="1507" customWidth="1"/>
    <col min="13319" max="13319" width="25.109375" style="1507" customWidth="1"/>
    <col min="13320" max="13320" width="4.44140625" style="1507" customWidth="1"/>
    <col min="13321" max="13568" width="11.44140625" style="1507"/>
    <col min="13569" max="13569" width="20.33203125" style="1507" customWidth="1"/>
    <col min="13570" max="13570" width="7.33203125" style="1507" customWidth="1"/>
    <col min="13571" max="13571" width="51.44140625" style="1507" customWidth="1"/>
    <col min="13572" max="13572" width="23.44140625" style="1507" customWidth="1"/>
    <col min="13573" max="13573" width="19.44140625" style="1507" customWidth="1"/>
    <col min="13574" max="13574" width="20" style="1507" customWidth="1"/>
    <col min="13575" max="13575" width="25.109375" style="1507" customWidth="1"/>
    <col min="13576" max="13576" width="4.44140625" style="1507" customWidth="1"/>
    <col min="13577" max="13824" width="11.44140625" style="1507"/>
    <col min="13825" max="13825" width="20.33203125" style="1507" customWidth="1"/>
    <col min="13826" max="13826" width="7.33203125" style="1507" customWidth="1"/>
    <col min="13827" max="13827" width="51.44140625" style="1507" customWidth="1"/>
    <col min="13828" max="13828" width="23.44140625" style="1507" customWidth="1"/>
    <col min="13829" max="13829" width="19.44140625" style="1507" customWidth="1"/>
    <col min="13830" max="13830" width="20" style="1507" customWidth="1"/>
    <col min="13831" max="13831" width="25.109375" style="1507" customWidth="1"/>
    <col min="13832" max="13832" width="4.44140625" style="1507" customWidth="1"/>
    <col min="13833" max="14080" width="11.44140625" style="1507"/>
    <col min="14081" max="14081" width="20.33203125" style="1507" customWidth="1"/>
    <col min="14082" max="14082" width="7.33203125" style="1507" customWidth="1"/>
    <col min="14083" max="14083" width="51.44140625" style="1507" customWidth="1"/>
    <col min="14084" max="14084" width="23.44140625" style="1507" customWidth="1"/>
    <col min="14085" max="14085" width="19.44140625" style="1507" customWidth="1"/>
    <col min="14086" max="14086" width="20" style="1507" customWidth="1"/>
    <col min="14087" max="14087" width="25.109375" style="1507" customWidth="1"/>
    <col min="14088" max="14088" width="4.44140625" style="1507" customWidth="1"/>
    <col min="14089" max="14336" width="11.44140625" style="1507"/>
    <col min="14337" max="14337" width="20.33203125" style="1507" customWidth="1"/>
    <col min="14338" max="14338" width="7.33203125" style="1507" customWidth="1"/>
    <col min="14339" max="14339" width="51.44140625" style="1507" customWidth="1"/>
    <col min="14340" max="14340" width="23.44140625" style="1507" customWidth="1"/>
    <col min="14341" max="14341" width="19.44140625" style="1507" customWidth="1"/>
    <col min="14342" max="14342" width="20" style="1507" customWidth="1"/>
    <col min="14343" max="14343" width="25.109375" style="1507" customWidth="1"/>
    <col min="14344" max="14344" width="4.44140625" style="1507" customWidth="1"/>
    <col min="14345" max="14592" width="11.44140625" style="1507"/>
    <col min="14593" max="14593" width="20.33203125" style="1507" customWidth="1"/>
    <col min="14594" max="14594" width="7.33203125" style="1507" customWidth="1"/>
    <col min="14595" max="14595" width="51.44140625" style="1507" customWidth="1"/>
    <col min="14596" max="14596" width="23.44140625" style="1507" customWidth="1"/>
    <col min="14597" max="14597" width="19.44140625" style="1507" customWidth="1"/>
    <col min="14598" max="14598" width="20" style="1507" customWidth="1"/>
    <col min="14599" max="14599" width="25.109375" style="1507" customWidth="1"/>
    <col min="14600" max="14600" width="4.44140625" style="1507" customWidth="1"/>
    <col min="14601" max="14848" width="11.44140625" style="1507"/>
    <col min="14849" max="14849" width="20.33203125" style="1507" customWidth="1"/>
    <col min="14850" max="14850" width="7.33203125" style="1507" customWidth="1"/>
    <col min="14851" max="14851" width="51.44140625" style="1507" customWidth="1"/>
    <col min="14852" max="14852" width="23.44140625" style="1507" customWidth="1"/>
    <col min="14853" max="14853" width="19.44140625" style="1507" customWidth="1"/>
    <col min="14854" max="14854" width="20" style="1507" customWidth="1"/>
    <col min="14855" max="14855" width="25.109375" style="1507" customWidth="1"/>
    <col min="14856" max="14856" width="4.44140625" style="1507" customWidth="1"/>
    <col min="14857" max="15104" width="11.44140625" style="1507"/>
    <col min="15105" max="15105" width="20.33203125" style="1507" customWidth="1"/>
    <col min="15106" max="15106" width="7.33203125" style="1507" customWidth="1"/>
    <col min="15107" max="15107" width="51.44140625" style="1507" customWidth="1"/>
    <col min="15108" max="15108" width="23.44140625" style="1507" customWidth="1"/>
    <col min="15109" max="15109" width="19.44140625" style="1507" customWidth="1"/>
    <col min="15110" max="15110" width="20" style="1507" customWidth="1"/>
    <col min="15111" max="15111" width="25.109375" style="1507" customWidth="1"/>
    <col min="15112" max="15112" width="4.44140625" style="1507" customWidth="1"/>
    <col min="15113" max="15360" width="11.44140625" style="1507"/>
    <col min="15361" max="15361" width="20.33203125" style="1507" customWidth="1"/>
    <col min="15362" max="15362" width="7.33203125" style="1507" customWidth="1"/>
    <col min="15363" max="15363" width="51.44140625" style="1507" customWidth="1"/>
    <col min="15364" max="15364" width="23.44140625" style="1507" customWidth="1"/>
    <col min="15365" max="15365" width="19.44140625" style="1507" customWidth="1"/>
    <col min="15366" max="15366" width="20" style="1507" customWidth="1"/>
    <col min="15367" max="15367" width="25.109375" style="1507" customWidth="1"/>
    <col min="15368" max="15368" width="4.44140625" style="1507" customWidth="1"/>
    <col min="15369" max="15616" width="11.44140625" style="1507"/>
    <col min="15617" max="15617" width="20.33203125" style="1507" customWidth="1"/>
    <col min="15618" max="15618" width="7.33203125" style="1507" customWidth="1"/>
    <col min="15619" max="15619" width="51.44140625" style="1507" customWidth="1"/>
    <col min="15620" max="15620" width="23.44140625" style="1507" customWidth="1"/>
    <col min="15621" max="15621" width="19.44140625" style="1507" customWidth="1"/>
    <col min="15622" max="15622" width="20" style="1507" customWidth="1"/>
    <col min="15623" max="15623" width="25.109375" style="1507" customWidth="1"/>
    <col min="15624" max="15624" width="4.44140625" style="1507" customWidth="1"/>
    <col min="15625" max="15872" width="11.44140625" style="1507"/>
    <col min="15873" max="15873" width="20.33203125" style="1507" customWidth="1"/>
    <col min="15874" max="15874" width="7.33203125" style="1507" customWidth="1"/>
    <col min="15875" max="15875" width="51.44140625" style="1507" customWidth="1"/>
    <col min="15876" max="15876" width="23.44140625" style="1507" customWidth="1"/>
    <col min="15877" max="15877" width="19.44140625" style="1507" customWidth="1"/>
    <col min="15878" max="15878" width="20" style="1507" customWidth="1"/>
    <col min="15879" max="15879" width="25.109375" style="1507" customWidth="1"/>
    <col min="15880" max="15880" width="4.44140625" style="1507" customWidth="1"/>
    <col min="15881" max="16128" width="11.44140625" style="1507"/>
    <col min="16129" max="16129" width="20.33203125" style="1507" customWidth="1"/>
    <col min="16130" max="16130" width="7.33203125" style="1507" customWidth="1"/>
    <col min="16131" max="16131" width="51.44140625" style="1507" customWidth="1"/>
    <col min="16132" max="16132" width="23.44140625" style="1507" customWidth="1"/>
    <col min="16133" max="16133" width="19.44140625" style="1507" customWidth="1"/>
    <col min="16134" max="16134" width="20" style="1507" customWidth="1"/>
    <col min="16135" max="16135" width="25.109375" style="1507" customWidth="1"/>
    <col min="16136" max="16136" width="4.44140625" style="1507" customWidth="1"/>
    <col min="16137" max="16384" width="11.44140625" style="1507"/>
  </cols>
  <sheetData>
    <row r="1" spans="1:7" x14ac:dyDescent="0.3">
      <c r="A1" s="2040" t="s">
        <v>1</v>
      </c>
      <c r="B1" s="2041"/>
      <c r="C1" s="2041"/>
      <c r="D1" s="2041"/>
      <c r="E1" s="2041"/>
      <c r="F1" s="2041"/>
      <c r="G1" s="2042"/>
    </row>
    <row r="2" spans="1:7" x14ac:dyDescent="0.3">
      <c r="A2" s="2043" t="s">
        <v>2</v>
      </c>
      <c r="B2" s="2044"/>
      <c r="C2" s="2044"/>
      <c r="D2" s="2044"/>
      <c r="E2" s="2044"/>
      <c r="F2" s="2044"/>
      <c r="G2" s="2045"/>
    </row>
    <row r="3" spans="1:7" x14ac:dyDescent="0.3">
      <c r="A3" s="1510"/>
      <c r="G3" s="1511"/>
    </row>
    <row r="4" spans="1:7" ht="12.75" customHeight="1" x14ac:dyDescent="0.3">
      <c r="A4" s="1512" t="s">
        <v>0</v>
      </c>
      <c r="G4" s="1511"/>
    </row>
    <row r="5" spans="1:7" ht="34.5" hidden="1" customHeight="1" x14ac:dyDescent="0.3">
      <c r="A5" s="1510"/>
      <c r="G5" s="1513"/>
    </row>
    <row r="6" spans="1:7" x14ac:dyDescent="0.3">
      <c r="A6" s="1510" t="s">
        <v>3</v>
      </c>
      <c r="C6" s="1507" t="s">
        <v>4</v>
      </c>
      <c r="E6" s="1614" t="s">
        <v>5</v>
      </c>
      <c r="F6" s="1509" t="s">
        <v>274</v>
      </c>
      <c r="G6" s="1511" t="s">
        <v>6</v>
      </c>
    </row>
    <row r="7" spans="1:7" ht="5.25" customHeight="1" thickBot="1" x14ac:dyDescent="0.35">
      <c r="A7" s="1510"/>
      <c r="D7" s="1507"/>
      <c r="E7" s="1615"/>
      <c r="F7" s="1507"/>
      <c r="G7" s="1616"/>
    </row>
    <row r="8" spans="1:7" ht="57.75" customHeight="1" thickBot="1" x14ac:dyDescent="0.35">
      <c r="A8" s="1524" t="s">
        <v>7</v>
      </c>
      <c r="B8" s="1525"/>
      <c r="C8" s="1525" t="s">
        <v>8</v>
      </c>
      <c r="D8" s="1526" t="s">
        <v>9</v>
      </c>
      <c r="E8" s="1617" t="s">
        <v>10</v>
      </c>
      <c r="F8" s="1526" t="s">
        <v>11</v>
      </c>
      <c r="G8" s="1527" t="s">
        <v>12</v>
      </c>
    </row>
    <row r="9" spans="1:7" ht="16.2" thickBot="1" x14ac:dyDescent="0.35">
      <c r="A9" s="1618" t="s">
        <v>13</v>
      </c>
      <c r="B9" s="1619"/>
      <c r="C9" s="1620" t="s">
        <v>14</v>
      </c>
      <c r="D9" s="1621">
        <f>+D10+D53+D78</f>
        <v>876485924.58999991</v>
      </c>
      <c r="E9" s="1622">
        <f>+E10+E53+E78</f>
        <v>0</v>
      </c>
      <c r="F9" s="1621">
        <f>+D9-E9</f>
        <v>876485924.58999991</v>
      </c>
      <c r="G9" s="1623">
        <f>+G10+G53+G78</f>
        <v>876485924.58999991</v>
      </c>
    </row>
    <row r="10" spans="1:7" ht="15.6" x14ac:dyDescent="0.3">
      <c r="A10" s="1534">
        <v>1</v>
      </c>
      <c r="B10" s="1535"/>
      <c r="C10" s="1535" t="s">
        <v>15</v>
      </c>
      <c r="D10" s="1575">
        <f>+D11</f>
        <v>423405755.25999999</v>
      </c>
      <c r="E10" s="1624">
        <f>+E11</f>
        <v>0</v>
      </c>
      <c r="F10" s="1575">
        <f>+D10-E10</f>
        <v>423405755.25999999</v>
      </c>
      <c r="G10" s="1576">
        <f>+G11</f>
        <v>423405755.25999999</v>
      </c>
    </row>
    <row r="11" spans="1:7" ht="15.6" x14ac:dyDescent="0.3">
      <c r="A11" s="1539">
        <v>10</v>
      </c>
      <c r="B11" s="1540"/>
      <c r="C11" s="1540" t="s">
        <v>15</v>
      </c>
      <c r="D11" s="1582">
        <f>+D12+D30+D33</f>
        <v>423405755.25999999</v>
      </c>
      <c r="E11" s="1625">
        <f>+E12+E30+E33</f>
        <v>0</v>
      </c>
      <c r="F11" s="1582">
        <f>+D11-E11</f>
        <v>423405755.25999999</v>
      </c>
      <c r="G11" s="1583">
        <f>+G12+G30+G33</f>
        <v>423405755.25999999</v>
      </c>
    </row>
    <row r="12" spans="1:7" ht="18" customHeight="1" x14ac:dyDescent="0.3">
      <c r="A12" s="1539">
        <v>101</v>
      </c>
      <c r="B12" s="1540"/>
      <c r="C12" s="1540" t="s">
        <v>16</v>
      </c>
      <c r="D12" s="1582">
        <f>+D13+D17+D20+D27</f>
        <v>127151670</v>
      </c>
      <c r="E12" s="1625">
        <f>+E13+E17+E20+E27</f>
        <v>0</v>
      </c>
      <c r="F12" s="1582">
        <f>+D12-E12</f>
        <v>127151670</v>
      </c>
      <c r="G12" s="1583">
        <f>+G13+G17+G20+G27</f>
        <v>127151670</v>
      </c>
    </row>
    <row r="13" spans="1:7" ht="15.6" x14ac:dyDescent="0.3">
      <c r="A13" s="1539">
        <v>1011</v>
      </c>
      <c r="B13" s="1540"/>
      <c r="C13" s="1540" t="s">
        <v>17</v>
      </c>
      <c r="D13" s="1582">
        <f>+D16+D14+D15</f>
        <v>117781094</v>
      </c>
      <c r="E13" s="1625">
        <f>+E16+E15+E14</f>
        <v>0</v>
      </c>
      <c r="F13" s="1582">
        <f>+D13-E13</f>
        <v>117781094</v>
      </c>
      <c r="G13" s="1583">
        <f>+G16+G14+G15</f>
        <v>117781094</v>
      </c>
    </row>
    <row r="14" spans="1:7" ht="15.6" x14ac:dyDescent="0.3">
      <c r="A14" s="1539">
        <v>10111</v>
      </c>
      <c r="B14" s="1540">
        <v>20</v>
      </c>
      <c r="C14" s="1540" t="s">
        <v>18</v>
      </c>
      <c r="D14" s="1582">
        <v>117156959</v>
      </c>
      <c r="E14" s="1626">
        <v>0</v>
      </c>
      <c r="F14" s="1582">
        <f t="shared" ref="F14:F43" si="0">+D14-E14</f>
        <v>117156959</v>
      </c>
      <c r="G14" s="1583">
        <v>117156959</v>
      </c>
    </row>
    <row r="15" spans="1:7" ht="15.6" x14ac:dyDescent="0.3">
      <c r="A15" s="1539">
        <v>10112</v>
      </c>
      <c r="B15" s="1540">
        <v>20</v>
      </c>
      <c r="C15" s="1540" t="s">
        <v>19</v>
      </c>
      <c r="D15" s="1582">
        <v>586450</v>
      </c>
      <c r="E15" s="1626">
        <v>0</v>
      </c>
      <c r="F15" s="1582">
        <f t="shared" si="0"/>
        <v>586450</v>
      </c>
      <c r="G15" s="1583">
        <v>586450</v>
      </c>
    </row>
    <row r="16" spans="1:7" ht="15.6" x14ac:dyDescent="0.3">
      <c r="A16" s="1539">
        <v>10114</v>
      </c>
      <c r="B16" s="1540">
        <v>20</v>
      </c>
      <c r="C16" s="1540" t="s">
        <v>20</v>
      </c>
      <c r="D16" s="1582">
        <v>37685</v>
      </c>
      <c r="E16" s="1626">
        <v>0</v>
      </c>
      <c r="F16" s="1582">
        <f t="shared" si="0"/>
        <v>37685</v>
      </c>
      <c r="G16" s="1583">
        <v>37685</v>
      </c>
    </row>
    <row r="17" spans="1:7" ht="15.6" x14ac:dyDescent="0.3">
      <c r="A17" s="1539">
        <v>1014</v>
      </c>
      <c r="B17" s="1540"/>
      <c r="C17" s="1540" t="s">
        <v>21</v>
      </c>
      <c r="D17" s="1582">
        <f>+D18+D19</f>
        <v>1141936</v>
      </c>
      <c r="E17" s="1625">
        <f>+E18+E19</f>
        <v>0</v>
      </c>
      <c r="F17" s="1582">
        <f>+D17-E17</f>
        <v>1141936</v>
      </c>
      <c r="G17" s="1583">
        <f>+G18+G19</f>
        <v>1141936</v>
      </c>
    </row>
    <row r="18" spans="1:7" ht="15.6" x14ac:dyDescent="0.3">
      <c r="A18" s="1539">
        <v>10141</v>
      </c>
      <c r="B18" s="1540">
        <v>20</v>
      </c>
      <c r="C18" s="1540" t="s">
        <v>22</v>
      </c>
      <c r="D18" s="1582">
        <v>175655</v>
      </c>
      <c r="E18" s="1626">
        <v>0</v>
      </c>
      <c r="F18" s="1582">
        <f t="shared" si="0"/>
        <v>175655</v>
      </c>
      <c r="G18" s="1583">
        <v>175655</v>
      </c>
    </row>
    <row r="19" spans="1:7" ht="15.6" x14ac:dyDescent="0.3">
      <c r="A19" s="1539">
        <v>10142</v>
      </c>
      <c r="B19" s="1540">
        <v>20</v>
      </c>
      <c r="C19" s="1540" t="s">
        <v>23</v>
      </c>
      <c r="D19" s="1582">
        <v>966281</v>
      </c>
      <c r="E19" s="1626">
        <v>0</v>
      </c>
      <c r="F19" s="1582">
        <f t="shared" si="0"/>
        <v>966281</v>
      </c>
      <c r="G19" s="1583">
        <v>966281</v>
      </c>
    </row>
    <row r="20" spans="1:7" ht="14.25" customHeight="1" x14ac:dyDescent="0.3">
      <c r="A20" s="1539">
        <v>1015</v>
      </c>
      <c r="B20" s="1540"/>
      <c r="C20" s="1540" t="s">
        <v>24</v>
      </c>
      <c r="D20" s="1582">
        <f>+D21+D22+D23+D24+D25+D26</f>
        <v>8049620</v>
      </c>
      <c r="E20" s="1582">
        <f>+E21+E22+E23+E24+E25+E26</f>
        <v>0</v>
      </c>
      <c r="F20" s="1582">
        <f>+D20-E20</f>
        <v>8049620</v>
      </c>
      <c r="G20" s="1583">
        <f>+G21+G22+G23+G24+G25+G26</f>
        <v>8049620</v>
      </c>
    </row>
    <row r="21" spans="1:7" ht="15.6" x14ac:dyDescent="0.3">
      <c r="A21" s="1539">
        <v>10152</v>
      </c>
      <c r="B21" s="1540">
        <v>20</v>
      </c>
      <c r="C21" s="1540" t="s">
        <v>25</v>
      </c>
      <c r="D21" s="1582">
        <v>84593</v>
      </c>
      <c r="E21" s="1626">
        <v>0</v>
      </c>
      <c r="F21" s="1582">
        <f t="shared" si="0"/>
        <v>84593</v>
      </c>
      <c r="G21" s="1583">
        <v>84593</v>
      </c>
    </row>
    <row r="22" spans="1:7" ht="15.6" x14ac:dyDescent="0.3">
      <c r="A22" s="1539">
        <v>10155</v>
      </c>
      <c r="B22" s="1540">
        <v>20</v>
      </c>
      <c r="C22" s="1540" t="s">
        <v>26</v>
      </c>
      <c r="D22" s="1582">
        <v>60941</v>
      </c>
      <c r="E22" s="1626">
        <v>0</v>
      </c>
      <c r="F22" s="1582">
        <f t="shared" si="0"/>
        <v>60941</v>
      </c>
      <c r="G22" s="1583">
        <v>60941</v>
      </c>
    </row>
    <row r="23" spans="1:7" ht="15.6" x14ac:dyDescent="0.3">
      <c r="A23" s="1539">
        <v>101512</v>
      </c>
      <c r="B23" s="1540">
        <v>20</v>
      </c>
      <c r="C23" s="1540" t="s">
        <v>27</v>
      </c>
      <c r="D23" s="1582">
        <v>644</v>
      </c>
      <c r="E23" s="1626">
        <v>0</v>
      </c>
      <c r="F23" s="1582">
        <f t="shared" si="0"/>
        <v>644</v>
      </c>
      <c r="G23" s="1583">
        <v>644</v>
      </c>
    </row>
    <row r="24" spans="1:7" ht="15.6" x14ac:dyDescent="0.3">
      <c r="A24" s="1539">
        <v>101515</v>
      </c>
      <c r="B24" s="1540">
        <v>20</v>
      </c>
      <c r="C24" s="1540" t="s">
        <v>28</v>
      </c>
      <c r="D24" s="1582">
        <v>514122</v>
      </c>
      <c r="E24" s="1626">
        <v>0</v>
      </c>
      <c r="F24" s="1582">
        <f t="shared" si="0"/>
        <v>514122</v>
      </c>
      <c r="G24" s="1583">
        <v>514122</v>
      </c>
    </row>
    <row r="25" spans="1:7" ht="15.6" x14ac:dyDescent="0.3">
      <c r="A25" s="1539">
        <v>101516</v>
      </c>
      <c r="B25" s="1540">
        <v>20</v>
      </c>
      <c r="C25" s="1540" t="s">
        <v>29</v>
      </c>
      <c r="D25" s="1582">
        <v>7264587</v>
      </c>
      <c r="E25" s="1626">
        <v>0</v>
      </c>
      <c r="F25" s="1582">
        <f t="shared" si="0"/>
        <v>7264587</v>
      </c>
      <c r="G25" s="1583">
        <v>7264587</v>
      </c>
    </row>
    <row r="26" spans="1:7" ht="15.6" x14ac:dyDescent="0.3">
      <c r="A26" s="1539">
        <v>101592</v>
      </c>
      <c r="B26" s="1540">
        <v>20</v>
      </c>
      <c r="C26" s="1540" t="s">
        <v>30</v>
      </c>
      <c r="D26" s="1582">
        <v>124733</v>
      </c>
      <c r="E26" s="1626">
        <v>0</v>
      </c>
      <c r="F26" s="1582">
        <f t="shared" si="0"/>
        <v>124733</v>
      </c>
      <c r="G26" s="1583">
        <v>124733</v>
      </c>
    </row>
    <row r="27" spans="1:7" ht="30.75" customHeight="1" x14ac:dyDescent="0.3">
      <c r="A27" s="1539">
        <v>1019</v>
      </c>
      <c r="B27" s="1540"/>
      <c r="C27" s="1541" t="s">
        <v>31</v>
      </c>
      <c r="D27" s="1582">
        <f>+D29+D28</f>
        <v>179020</v>
      </c>
      <c r="E27" s="1582">
        <f>+E29+E28</f>
        <v>0</v>
      </c>
      <c r="F27" s="1582">
        <f>+D27-E27</f>
        <v>179020</v>
      </c>
      <c r="G27" s="1583">
        <f>+G29+G28</f>
        <v>179020</v>
      </c>
    </row>
    <row r="28" spans="1:7" ht="24.75" customHeight="1" x14ac:dyDescent="0.3">
      <c r="A28" s="1539">
        <v>10191</v>
      </c>
      <c r="B28" s="1540">
        <v>20</v>
      </c>
      <c r="C28" s="1540" t="s">
        <v>32</v>
      </c>
      <c r="D28" s="1582">
        <v>47487</v>
      </c>
      <c r="E28" s="1626">
        <v>0</v>
      </c>
      <c r="F28" s="1582">
        <f>+D28-E28</f>
        <v>47487</v>
      </c>
      <c r="G28" s="1583">
        <v>47487</v>
      </c>
    </row>
    <row r="29" spans="1:7" ht="15.6" x14ac:dyDescent="0.3">
      <c r="A29" s="1539">
        <v>10193</v>
      </c>
      <c r="B29" s="1540">
        <v>20</v>
      </c>
      <c r="C29" s="1540" t="s">
        <v>33</v>
      </c>
      <c r="D29" s="1582">
        <v>131533</v>
      </c>
      <c r="E29" s="1626">
        <v>0</v>
      </c>
      <c r="F29" s="1582">
        <f t="shared" si="0"/>
        <v>131533</v>
      </c>
      <c r="G29" s="1583">
        <v>131533</v>
      </c>
    </row>
    <row r="30" spans="1:7" ht="15.6" x14ac:dyDescent="0.3">
      <c r="A30" s="1539">
        <v>102</v>
      </c>
      <c r="B30" s="1540"/>
      <c r="C30" s="1540" t="s">
        <v>34</v>
      </c>
      <c r="D30" s="1582">
        <f>+D31+D32</f>
        <v>292434774.25999999</v>
      </c>
      <c r="E30" s="1625">
        <f>+E31+E32</f>
        <v>0</v>
      </c>
      <c r="F30" s="1582">
        <f>+D30-E30</f>
        <v>292434774.25999999</v>
      </c>
      <c r="G30" s="1583">
        <f>+G31+G32</f>
        <v>292434774.25999999</v>
      </c>
    </row>
    <row r="31" spans="1:7" ht="15.6" x14ac:dyDescent="0.3">
      <c r="A31" s="1539">
        <v>10212</v>
      </c>
      <c r="B31" s="1540">
        <v>20</v>
      </c>
      <c r="C31" s="1540" t="s">
        <v>35</v>
      </c>
      <c r="D31" s="1582">
        <v>7796698</v>
      </c>
      <c r="E31" s="1626">
        <v>0</v>
      </c>
      <c r="F31" s="1582">
        <v>7796698</v>
      </c>
      <c r="G31" s="1583">
        <v>7796698</v>
      </c>
    </row>
    <row r="32" spans="1:7" ht="15.6" x14ac:dyDescent="0.3">
      <c r="A32" s="1539">
        <v>10214</v>
      </c>
      <c r="B32" s="1540">
        <v>20</v>
      </c>
      <c r="C32" s="1540" t="s">
        <v>36</v>
      </c>
      <c r="D32" s="1582">
        <v>284638076.25999999</v>
      </c>
      <c r="E32" s="1626">
        <v>0</v>
      </c>
      <c r="F32" s="1582">
        <f t="shared" si="0"/>
        <v>284638076.25999999</v>
      </c>
      <c r="G32" s="1583">
        <v>284638076.25999999</v>
      </c>
    </row>
    <row r="33" spans="1:7" ht="31.2" x14ac:dyDescent="0.3">
      <c r="A33" s="1539">
        <v>105</v>
      </c>
      <c r="B33" s="1540"/>
      <c r="C33" s="1541" t="s">
        <v>37</v>
      </c>
      <c r="D33" s="1582">
        <f>+D34+D38+D42+D43</f>
        <v>3819311</v>
      </c>
      <c r="E33" s="1582">
        <f>+E34+E38+E42+E43</f>
        <v>0</v>
      </c>
      <c r="F33" s="1582">
        <f t="shared" si="0"/>
        <v>3819311</v>
      </c>
      <c r="G33" s="1583">
        <f>+G34+G38+G42+G43</f>
        <v>3819311</v>
      </c>
    </row>
    <row r="34" spans="1:7" ht="15.6" x14ac:dyDescent="0.3">
      <c r="A34" s="1539">
        <v>1051</v>
      </c>
      <c r="B34" s="1540"/>
      <c r="C34" s="1541" t="s">
        <v>38</v>
      </c>
      <c r="D34" s="1582">
        <f>+D35+D36+D37</f>
        <v>1567861</v>
      </c>
      <c r="E34" s="1582">
        <f>+E35+E36+E37</f>
        <v>0</v>
      </c>
      <c r="F34" s="1582">
        <f t="shared" si="0"/>
        <v>1567861</v>
      </c>
      <c r="G34" s="1583">
        <f>+G35+G36+G37</f>
        <v>1567861</v>
      </c>
    </row>
    <row r="35" spans="1:7" ht="15.6" x14ac:dyDescent="0.3">
      <c r="A35" s="1539">
        <v>10511</v>
      </c>
      <c r="B35" s="1540">
        <v>20</v>
      </c>
      <c r="C35" s="1540" t="s">
        <v>39</v>
      </c>
      <c r="D35" s="1582">
        <v>335846</v>
      </c>
      <c r="E35" s="1626">
        <v>0</v>
      </c>
      <c r="F35" s="1582">
        <f t="shared" si="0"/>
        <v>335846</v>
      </c>
      <c r="G35" s="1583">
        <v>335846</v>
      </c>
    </row>
    <row r="36" spans="1:7" ht="15.6" x14ac:dyDescent="0.3">
      <c r="A36" s="1539">
        <v>10513</v>
      </c>
      <c r="B36" s="1540">
        <v>20</v>
      </c>
      <c r="C36" s="1540" t="s">
        <v>40</v>
      </c>
      <c r="D36" s="1582">
        <v>554525</v>
      </c>
      <c r="E36" s="1626">
        <v>0</v>
      </c>
      <c r="F36" s="1582">
        <f t="shared" si="0"/>
        <v>554525</v>
      </c>
      <c r="G36" s="1583">
        <v>554525</v>
      </c>
    </row>
    <row r="37" spans="1:7" ht="15.6" x14ac:dyDescent="0.3">
      <c r="A37" s="1539">
        <v>10514</v>
      </c>
      <c r="B37" s="1540">
        <v>20</v>
      </c>
      <c r="C37" s="1540" t="s">
        <v>41</v>
      </c>
      <c r="D37" s="1582">
        <v>677490</v>
      </c>
      <c r="E37" s="1626">
        <v>0</v>
      </c>
      <c r="F37" s="1582">
        <f t="shared" si="0"/>
        <v>677490</v>
      </c>
      <c r="G37" s="1583">
        <v>677490</v>
      </c>
    </row>
    <row r="38" spans="1:7" ht="15.6" x14ac:dyDescent="0.3">
      <c r="A38" s="1539">
        <v>1052</v>
      </c>
      <c r="B38" s="1540"/>
      <c r="C38" s="1541" t="s">
        <v>42</v>
      </c>
      <c r="D38" s="1582">
        <f>+D39+D40+D41</f>
        <v>1831641</v>
      </c>
      <c r="E38" s="1582">
        <f>+E39+E40+E41</f>
        <v>0</v>
      </c>
      <c r="F38" s="1582">
        <f t="shared" si="0"/>
        <v>1831641</v>
      </c>
      <c r="G38" s="1583">
        <f>+G39+G40+G41</f>
        <v>1831641</v>
      </c>
    </row>
    <row r="39" spans="1:7" ht="15.6" x14ac:dyDescent="0.3">
      <c r="A39" s="1539">
        <v>10522</v>
      </c>
      <c r="B39" s="1540">
        <v>20</v>
      </c>
      <c r="C39" s="1540" t="s">
        <v>43</v>
      </c>
      <c r="D39" s="1582">
        <v>1395713</v>
      </c>
      <c r="E39" s="1626">
        <v>0</v>
      </c>
      <c r="F39" s="1582">
        <f t="shared" si="0"/>
        <v>1395713</v>
      </c>
      <c r="G39" s="1583">
        <v>1395713</v>
      </c>
    </row>
    <row r="40" spans="1:7" ht="15.6" x14ac:dyDescent="0.3">
      <c r="A40" s="1539">
        <v>10523</v>
      </c>
      <c r="B40" s="1540">
        <v>20</v>
      </c>
      <c r="C40" s="1540" t="s">
        <v>44</v>
      </c>
      <c r="D40" s="1582">
        <v>397273</v>
      </c>
      <c r="E40" s="1626">
        <v>0</v>
      </c>
      <c r="F40" s="1582">
        <f t="shared" si="0"/>
        <v>397273</v>
      </c>
      <c r="G40" s="1583">
        <v>397273</v>
      </c>
    </row>
    <row r="41" spans="1:7" ht="41.25" customHeight="1" x14ac:dyDescent="0.3">
      <c r="A41" s="1539">
        <v>10527</v>
      </c>
      <c r="B41" s="1540">
        <v>20</v>
      </c>
      <c r="C41" s="1627" t="s">
        <v>45</v>
      </c>
      <c r="D41" s="1582">
        <v>38655</v>
      </c>
      <c r="E41" s="1626">
        <v>0</v>
      </c>
      <c r="F41" s="1582">
        <f t="shared" si="0"/>
        <v>38655</v>
      </c>
      <c r="G41" s="1583">
        <v>38655</v>
      </c>
    </row>
    <row r="42" spans="1:7" ht="15.6" x14ac:dyDescent="0.3">
      <c r="A42" s="1539">
        <v>1056</v>
      </c>
      <c r="B42" s="1540">
        <v>20</v>
      </c>
      <c r="C42" s="1540" t="s">
        <v>46</v>
      </c>
      <c r="D42" s="1582">
        <v>251884</v>
      </c>
      <c r="E42" s="1626"/>
      <c r="F42" s="1582">
        <f t="shared" si="0"/>
        <v>251884</v>
      </c>
      <c r="G42" s="1583">
        <v>251884</v>
      </c>
    </row>
    <row r="43" spans="1:7" ht="16.2" thickBot="1" x14ac:dyDescent="0.35">
      <c r="A43" s="1547">
        <v>1057</v>
      </c>
      <c r="B43" s="1548">
        <v>20</v>
      </c>
      <c r="C43" s="1548" t="s">
        <v>47</v>
      </c>
      <c r="D43" s="1628">
        <v>167925</v>
      </c>
      <c r="E43" s="1629">
        <f>+E54</f>
        <v>0</v>
      </c>
      <c r="F43" s="1586">
        <f t="shared" si="0"/>
        <v>167925</v>
      </c>
      <c r="G43" s="1587">
        <v>167925</v>
      </c>
    </row>
    <row r="44" spans="1:7" ht="16.2" thickBot="1" x14ac:dyDescent="0.35">
      <c r="A44" s="1552"/>
      <c r="B44" s="1553"/>
      <c r="C44" s="1553"/>
      <c r="D44" s="1630"/>
      <c r="E44" s="1631"/>
      <c r="F44" s="1556"/>
      <c r="G44" s="1630"/>
    </row>
    <row r="45" spans="1:7" x14ac:dyDescent="0.3">
      <c r="A45" s="2040"/>
      <c r="B45" s="2041"/>
      <c r="C45" s="2041"/>
      <c r="D45" s="2041"/>
      <c r="E45" s="2041"/>
      <c r="F45" s="2041"/>
      <c r="G45" s="2042"/>
    </row>
    <row r="46" spans="1:7" x14ac:dyDescent="0.3">
      <c r="A46" s="2043" t="s">
        <v>1</v>
      </c>
      <c r="B46" s="2044"/>
      <c r="C46" s="2044"/>
      <c r="D46" s="2044"/>
      <c r="E46" s="2044"/>
      <c r="F46" s="2044"/>
      <c r="G46" s="2045"/>
    </row>
    <row r="47" spans="1:7" x14ac:dyDescent="0.3">
      <c r="A47" s="2043" t="s">
        <v>2</v>
      </c>
      <c r="B47" s="2044"/>
      <c r="C47" s="2044"/>
      <c r="D47" s="2044"/>
      <c r="E47" s="2044"/>
      <c r="F47" s="2044"/>
      <c r="G47" s="2045"/>
    </row>
    <row r="48" spans="1:7" x14ac:dyDescent="0.3">
      <c r="A48" s="1512" t="s">
        <v>0</v>
      </c>
      <c r="G48" s="1511"/>
    </row>
    <row r="49" spans="1:7" ht="6" customHeight="1" x14ac:dyDescent="0.3">
      <c r="A49" s="1510"/>
      <c r="G49" s="1513"/>
    </row>
    <row r="50" spans="1:7" x14ac:dyDescent="0.3">
      <c r="A50" s="1510" t="s">
        <v>3</v>
      </c>
      <c r="C50" s="1507" t="s">
        <v>4</v>
      </c>
      <c r="E50" s="1614" t="s">
        <v>5</v>
      </c>
      <c r="F50" s="1509" t="str">
        <f>F6</f>
        <v>NOVIEMBRE</v>
      </c>
      <c r="G50" s="1511" t="str">
        <f>G6</f>
        <v>VIGENCIA FISCAL: 2017</v>
      </c>
    </row>
    <row r="51" spans="1:7" ht="5.25" customHeight="1" thickBot="1" x14ac:dyDescent="0.35">
      <c r="A51" s="1510"/>
      <c r="G51" s="1511"/>
    </row>
    <row r="52" spans="1:7" ht="57.75" customHeight="1" thickBot="1" x14ac:dyDescent="0.35">
      <c r="A52" s="1524" t="s">
        <v>7</v>
      </c>
      <c r="B52" s="1525"/>
      <c r="C52" s="1525" t="s">
        <v>8</v>
      </c>
      <c r="D52" s="1526" t="s">
        <v>9</v>
      </c>
      <c r="E52" s="1617" t="s">
        <v>10</v>
      </c>
      <c r="F52" s="1526" t="s">
        <v>11</v>
      </c>
      <c r="G52" s="1527" t="s">
        <v>12</v>
      </c>
    </row>
    <row r="53" spans="1:7" ht="17.25" customHeight="1" x14ac:dyDescent="0.3">
      <c r="A53" s="1569">
        <v>2</v>
      </c>
      <c r="B53" s="1570"/>
      <c r="C53" s="1570" t="s">
        <v>48</v>
      </c>
      <c r="D53" s="1632">
        <f>+D54</f>
        <v>320489850.32999998</v>
      </c>
      <c r="E53" s="1633">
        <f>+E54</f>
        <v>0</v>
      </c>
      <c r="F53" s="1634">
        <f>+D53-E53</f>
        <v>320489850.32999998</v>
      </c>
      <c r="G53" s="1635">
        <f>+G54</f>
        <v>320489850.32999998</v>
      </c>
    </row>
    <row r="54" spans="1:7" ht="15.6" x14ac:dyDescent="0.3">
      <c r="A54" s="1539">
        <v>20</v>
      </c>
      <c r="B54" s="1540"/>
      <c r="C54" s="1540" t="s">
        <v>48</v>
      </c>
      <c r="D54" s="1582">
        <f>+D55</f>
        <v>320489850.32999998</v>
      </c>
      <c r="E54" s="1625">
        <f>+E55</f>
        <v>0</v>
      </c>
      <c r="F54" s="1582">
        <f t="shared" ref="F54:F76" si="1">+D54-E54</f>
        <v>320489850.32999998</v>
      </c>
      <c r="G54" s="1583">
        <f>+G55</f>
        <v>320489850.32999998</v>
      </c>
    </row>
    <row r="55" spans="1:7" ht="15.6" x14ac:dyDescent="0.3">
      <c r="A55" s="1539">
        <v>204</v>
      </c>
      <c r="B55" s="1540"/>
      <c r="C55" s="1540" t="s">
        <v>49</v>
      </c>
      <c r="D55" s="1582">
        <f>+D56+D58+D64+D67+D69+D71+D73+D74+D76</f>
        <v>320489850.32999998</v>
      </c>
      <c r="E55" s="1582">
        <f>+E56+E58+E64+E67+E69+E71+E76+E73+E74</f>
        <v>0</v>
      </c>
      <c r="F55" s="1582">
        <f t="shared" si="1"/>
        <v>320489850.32999998</v>
      </c>
      <c r="G55" s="1583">
        <f>+G56+G58+G64+G67+G69+G71+G76+G73+G74</f>
        <v>320489850.32999998</v>
      </c>
    </row>
    <row r="56" spans="1:7" ht="15.6" x14ac:dyDescent="0.3">
      <c r="A56" s="1539">
        <v>2044</v>
      </c>
      <c r="B56" s="1540"/>
      <c r="C56" s="1540" t="s">
        <v>50</v>
      </c>
      <c r="D56" s="1582">
        <f>+D57</f>
        <v>17631516</v>
      </c>
      <c r="E56" s="1625">
        <f>+E57</f>
        <v>0</v>
      </c>
      <c r="F56" s="1582">
        <f t="shared" si="1"/>
        <v>17631516</v>
      </c>
      <c r="G56" s="1583">
        <f>+G57</f>
        <v>17631516</v>
      </c>
    </row>
    <row r="57" spans="1:7" ht="21" customHeight="1" x14ac:dyDescent="0.3">
      <c r="A57" s="1539">
        <v>20441</v>
      </c>
      <c r="B57" s="1540">
        <v>20</v>
      </c>
      <c r="C57" s="1540" t="s">
        <v>51</v>
      </c>
      <c r="D57" s="1582">
        <v>17631516</v>
      </c>
      <c r="E57" s="1626">
        <v>0</v>
      </c>
      <c r="F57" s="1582">
        <f t="shared" si="1"/>
        <v>17631516</v>
      </c>
      <c r="G57" s="1583">
        <v>17631516</v>
      </c>
    </row>
    <row r="58" spans="1:7" ht="15.6" x14ac:dyDescent="0.3">
      <c r="A58" s="1539">
        <v>2045</v>
      </c>
      <c r="B58" s="1540"/>
      <c r="C58" s="1540" t="s">
        <v>52</v>
      </c>
      <c r="D58" s="1582">
        <f>+D59+D60+D61+D62+D63</f>
        <v>60194657</v>
      </c>
      <c r="E58" s="1582">
        <f>+E59+E60+E61+E62+E63</f>
        <v>0</v>
      </c>
      <c r="F58" s="1582">
        <f t="shared" si="1"/>
        <v>60194657</v>
      </c>
      <c r="G58" s="1583">
        <f>+G59+G60+G61+G62+G63</f>
        <v>60194657</v>
      </c>
    </row>
    <row r="59" spans="1:7" ht="18.75" customHeight="1" x14ac:dyDescent="0.3">
      <c r="A59" s="1539">
        <v>20451</v>
      </c>
      <c r="B59" s="1540">
        <v>20</v>
      </c>
      <c r="C59" s="1540" t="s">
        <v>53</v>
      </c>
      <c r="D59" s="1582">
        <v>5000000</v>
      </c>
      <c r="E59" s="1626">
        <v>0</v>
      </c>
      <c r="F59" s="1582">
        <f t="shared" si="1"/>
        <v>5000000</v>
      </c>
      <c r="G59" s="1583">
        <v>5000000</v>
      </c>
    </row>
    <row r="60" spans="1:7" s="1508" customFormat="1" ht="31.5" customHeight="1" x14ac:dyDescent="0.3">
      <c r="A60" s="1636">
        <v>20452</v>
      </c>
      <c r="B60" s="1541">
        <v>20</v>
      </c>
      <c r="C60" s="1541" t="s">
        <v>54</v>
      </c>
      <c r="D60" s="1637">
        <v>10500000</v>
      </c>
      <c r="E60" s="1638">
        <v>0</v>
      </c>
      <c r="F60" s="1637">
        <f t="shared" si="1"/>
        <v>10500000</v>
      </c>
      <c r="G60" s="1639">
        <v>10500000</v>
      </c>
    </row>
    <row r="61" spans="1:7" s="1508" customFormat="1" ht="34.5" customHeight="1" x14ac:dyDescent="0.3">
      <c r="A61" s="1636">
        <v>20456</v>
      </c>
      <c r="B61" s="1541">
        <v>20</v>
      </c>
      <c r="C61" s="1541" t="s">
        <v>55</v>
      </c>
      <c r="D61" s="1637">
        <v>4999995</v>
      </c>
      <c r="E61" s="1638">
        <v>0</v>
      </c>
      <c r="F61" s="1637">
        <f t="shared" si="1"/>
        <v>4999995</v>
      </c>
      <c r="G61" s="1639">
        <v>4999995</v>
      </c>
    </row>
    <row r="62" spans="1:7" ht="18.75" customHeight="1" x14ac:dyDescent="0.3">
      <c r="A62" s="1539">
        <v>204510</v>
      </c>
      <c r="B62" s="1540">
        <v>20</v>
      </c>
      <c r="C62" s="1540" t="s">
        <v>56</v>
      </c>
      <c r="D62" s="1582">
        <v>31694662</v>
      </c>
      <c r="E62" s="1626">
        <v>0</v>
      </c>
      <c r="F62" s="1582">
        <f t="shared" si="1"/>
        <v>31694662</v>
      </c>
      <c r="G62" s="1583">
        <v>31694662</v>
      </c>
    </row>
    <row r="63" spans="1:7" ht="18.75" customHeight="1" x14ac:dyDescent="0.3">
      <c r="A63" s="1539">
        <v>204513</v>
      </c>
      <c r="B63" s="1540">
        <v>20</v>
      </c>
      <c r="C63" s="1540" t="s">
        <v>57</v>
      </c>
      <c r="D63" s="1582">
        <v>8000000</v>
      </c>
      <c r="E63" s="1626">
        <v>0</v>
      </c>
      <c r="F63" s="1582">
        <f t="shared" si="1"/>
        <v>8000000</v>
      </c>
      <c r="G63" s="1583">
        <v>8000000</v>
      </c>
    </row>
    <row r="64" spans="1:7" ht="18" customHeight="1" x14ac:dyDescent="0.3">
      <c r="A64" s="1539">
        <v>2046</v>
      </c>
      <c r="B64" s="1540"/>
      <c r="C64" s="1540" t="s">
        <v>58</v>
      </c>
      <c r="D64" s="1582">
        <f>+D65+D66</f>
        <v>16855354</v>
      </c>
      <c r="E64" s="1625">
        <f>+E65+E66</f>
        <v>0</v>
      </c>
      <c r="F64" s="1582">
        <f t="shared" si="1"/>
        <v>16855354</v>
      </c>
      <c r="G64" s="1583">
        <f>+G65+G66</f>
        <v>16855354</v>
      </c>
    </row>
    <row r="65" spans="1:7" ht="18" customHeight="1" x14ac:dyDescent="0.3">
      <c r="A65" s="1539">
        <v>20462</v>
      </c>
      <c r="B65" s="1540">
        <v>20</v>
      </c>
      <c r="C65" s="1540" t="s">
        <v>59</v>
      </c>
      <c r="D65" s="1582">
        <v>4220000</v>
      </c>
      <c r="E65" s="1626">
        <v>0</v>
      </c>
      <c r="F65" s="1582">
        <f t="shared" si="1"/>
        <v>4220000</v>
      </c>
      <c r="G65" s="1583">
        <v>4220000</v>
      </c>
    </row>
    <row r="66" spans="1:7" ht="18" customHeight="1" x14ac:dyDescent="0.3">
      <c r="A66" s="1539">
        <v>20465</v>
      </c>
      <c r="B66" s="1540">
        <v>20</v>
      </c>
      <c r="C66" s="1540" t="s">
        <v>60</v>
      </c>
      <c r="D66" s="1582">
        <v>12635354</v>
      </c>
      <c r="E66" s="1626">
        <v>0</v>
      </c>
      <c r="F66" s="1582">
        <f t="shared" si="1"/>
        <v>12635354</v>
      </c>
      <c r="G66" s="1583">
        <v>12635354</v>
      </c>
    </row>
    <row r="67" spans="1:7" ht="18" customHeight="1" x14ac:dyDescent="0.3">
      <c r="A67" s="1539">
        <v>2047</v>
      </c>
      <c r="B67" s="1540"/>
      <c r="C67" s="1540" t="s">
        <v>61</v>
      </c>
      <c r="D67" s="1582">
        <f>+D68</f>
        <v>35889007</v>
      </c>
      <c r="E67" s="1625">
        <f>+E68</f>
        <v>0</v>
      </c>
      <c r="F67" s="1582">
        <f t="shared" si="1"/>
        <v>35889007</v>
      </c>
      <c r="G67" s="1583">
        <f>+G68</f>
        <v>35889007</v>
      </c>
    </row>
    <row r="68" spans="1:7" ht="18" customHeight="1" x14ac:dyDescent="0.3">
      <c r="A68" s="1539">
        <v>20476</v>
      </c>
      <c r="B68" s="1540">
        <v>20</v>
      </c>
      <c r="C68" s="1540" t="s">
        <v>62</v>
      </c>
      <c r="D68" s="1582">
        <v>35889007</v>
      </c>
      <c r="E68" s="1626">
        <v>0</v>
      </c>
      <c r="F68" s="1582">
        <f t="shared" si="1"/>
        <v>35889007</v>
      </c>
      <c r="G68" s="1583">
        <v>35889007</v>
      </c>
    </row>
    <row r="69" spans="1:7" ht="18" customHeight="1" x14ac:dyDescent="0.3">
      <c r="A69" s="1539">
        <v>2048</v>
      </c>
      <c r="B69" s="1540"/>
      <c r="C69" s="1540" t="s">
        <v>63</v>
      </c>
      <c r="D69" s="1582">
        <f>+D70</f>
        <v>4617733</v>
      </c>
      <c r="E69" s="1582">
        <f>+E70</f>
        <v>0</v>
      </c>
      <c r="F69" s="1582">
        <f t="shared" si="1"/>
        <v>4617733</v>
      </c>
      <c r="G69" s="1583">
        <f>+G70</f>
        <v>4617733</v>
      </c>
    </row>
    <row r="70" spans="1:7" ht="18" customHeight="1" x14ac:dyDescent="0.3">
      <c r="A70" s="1539">
        <v>20486</v>
      </c>
      <c r="B70" s="1540">
        <v>20</v>
      </c>
      <c r="C70" s="1540" t="s">
        <v>64</v>
      </c>
      <c r="D70" s="1582">
        <v>4617733</v>
      </c>
      <c r="E70" s="1626">
        <v>0</v>
      </c>
      <c r="F70" s="1582">
        <f t="shared" si="1"/>
        <v>4617733</v>
      </c>
      <c r="G70" s="1583">
        <v>4617733</v>
      </c>
    </row>
    <row r="71" spans="1:7" ht="15.6" x14ac:dyDescent="0.3">
      <c r="A71" s="1539">
        <v>2049</v>
      </c>
      <c r="B71" s="1540"/>
      <c r="C71" s="1540" t="s">
        <v>65</v>
      </c>
      <c r="D71" s="1582">
        <f>+D72</f>
        <v>56234082</v>
      </c>
      <c r="E71" s="1625">
        <f>+E72</f>
        <v>0</v>
      </c>
      <c r="F71" s="1582">
        <f t="shared" si="1"/>
        <v>56234082</v>
      </c>
      <c r="G71" s="1583">
        <f>+G72</f>
        <v>56234082</v>
      </c>
    </row>
    <row r="72" spans="1:7" ht="22.5" customHeight="1" x14ac:dyDescent="0.3">
      <c r="A72" s="1539">
        <v>20495</v>
      </c>
      <c r="B72" s="1540">
        <v>20</v>
      </c>
      <c r="C72" s="1540" t="s">
        <v>66</v>
      </c>
      <c r="D72" s="1582">
        <v>56234082</v>
      </c>
      <c r="E72" s="1626">
        <v>0</v>
      </c>
      <c r="F72" s="1582">
        <f t="shared" si="1"/>
        <v>56234082</v>
      </c>
      <c r="G72" s="1583">
        <v>56234082</v>
      </c>
    </row>
    <row r="73" spans="1:7" ht="24.75" customHeight="1" x14ac:dyDescent="0.3">
      <c r="A73" s="1539">
        <v>20414</v>
      </c>
      <c r="B73" s="1540">
        <v>20</v>
      </c>
      <c r="C73" s="1540" t="s">
        <v>67</v>
      </c>
      <c r="D73" s="1582">
        <v>27500</v>
      </c>
      <c r="E73" s="1626">
        <v>0</v>
      </c>
      <c r="F73" s="1582">
        <f t="shared" si="1"/>
        <v>27500</v>
      </c>
      <c r="G73" s="1583">
        <v>27500</v>
      </c>
    </row>
    <row r="74" spans="1:7" ht="22.5" customHeight="1" x14ac:dyDescent="0.3">
      <c r="A74" s="1539">
        <v>20421</v>
      </c>
      <c r="B74" s="1540"/>
      <c r="C74" s="1540" t="s">
        <v>68</v>
      </c>
      <c r="D74" s="1582">
        <f>+D75</f>
        <v>33880000</v>
      </c>
      <c r="E74" s="1625">
        <f>+E75</f>
        <v>0</v>
      </c>
      <c r="F74" s="1582">
        <f>+D74-E74</f>
        <v>33880000</v>
      </c>
      <c r="G74" s="1583">
        <f>+G75</f>
        <v>33880000</v>
      </c>
    </row>
    <row r="75" spans="1:7" ht="18.75" customHeight="1" x14ac:dyDescent="0.3">
      <c r="A75" s="1539">
        <v>204214</v>
      </c>
      <c r="B75" s="1540">
        <v>20</v>
      </c>
      <c r="C75" s="1540" t="s">
        <v>69</v>
      </c>
      <c r="D75" s="1582">
        <v>33880000</v>
      </c>
      <c r="E75" s="1626">
        <v>0</v>
      </c>
      <c r="F75" s="1582">
        <f>+D75-E75</f>
        <v>33880000</v>
      </c>
      <c r="G75" s="1583">
        <v>33880000</v>
      </c>
    </row>
    <row r="76" spans="1:7" ht="18.75" customHeight="1" x14ac:dyDescent="0.3">
      <c r="A76" s="1539">
        <v>20441</v>
      </c>
      <c r="B76" s="1540"/>
      <c r="C76" s="1540" t="s">
        <v>70</v>
      </c>
      <c r="D76" s="1582">
        <f>+D77</f>
        <v>95160001.329999998</v>
      </c>
      <c r="E76" s="1582">
        <f>+E77</f>
        <v>0</v>
      </c>
      <c r="F76" s="1582">
        <f t="shared" si="1"/>
        <v>95160001.329999998</v>
      </c>
      <c r="G76" s="1583">
        <f>+G77</f>
        <v>95160001.329999998</v>
      </c>
    </row>
    <row r="77" spans="1:7" ht="18.75" customHeight="1" x14ac:dyDescent="0.3">
      <c r="A77" s="1539">
        <v>2044113</v>
      </c>
      <c r="B77" s="1540">
        <v>20</v>
      </c>
      <c r="C77" s="1540" t="s">
        <v>70</v>
      </c>
      <c r="D77" s="1582">
        <v>95160001.329999998</v>
      </c>
      <c r="E77" s="1626">
        <v>0</v>
      </c>
      <c r="F77" s="1582">
        <f>+D77-E77</f>
        <v>95160001.329999998</v>
      </c>
      <c r="G77" s="1583">
        <v>95160001.329999998</v>
      </c>
    </row>
    <row r="78" spans="1:7" ht="18.75" customHeight="1" x14ac:dyDescent="0.3">
      <c r="A78" s="1539">
        <v>3</v>
      </c>
      <c r="B78" s="1540"/>
      <c r="C78" s="1540" t="s">
        <v>71</v>
      </c>
      <c r="D78" s="1582">
        <f t="shared" ref="D78:E80" si="2">+D79</f>
        <v>132590319</v>
      </c>
      <c r="E78" s="1625">
        <f t="shared" si="2"/>
        <v>0</v>
      </c>
      <c r="F78" s="1582">
        <f>+D78-E78</f>
        <v>132590319</v>
      </c>
      <c r="G78" s="1583">
        <f>+G79</f>
        <v>132590319</v>
      </c>
    </row>
    <row r="79" spans="1:7" ht="18.75" customHeight="1" x14ac:dyDescent="0.3">
      <c r="A79" s="1539">
        <v>36</v>
      </c>
      <c r="B79" s="1540"/>
      <c r="C79" s="1540" t="s">
        <v>72</v>
      </c>
      <c r="D79" s="1582">
        <f t="shared" si="2"/>
        <v>132590319</v>
      </c>
      <c r="E79" s="1625">
        <f t="shared" si="2"/>
        <v>0</v>
      </c>
      <c r="F79" s="1582">
        <f>+D79-E79</f>
        <v>132590319</v>
      </c>
      <c r="G79" s="1583">
        <f>+G80</f>
        <v>132590319</v>
      </c>
    </row>
    <row r="80" spans="1:7" ht="18.75" customHeight="1" x14ac:dyDescent="0.3">
      <c r="A80" s="1539">
        <v>361</v>
      </c>
      <c r="B80" s="1540"/>
      <c r="C80" s="1540" t="s">
        <v>73</v>
      </c>
      <c r="D80" s="1582">
        <f t="shared" si="2"/>
        <v>132590319</v>
      </c>
      <c r="E80" s="1582">
        <f t="shared" si="2"/>
        <v>0</v>
      </c>
      <c r="F80" s="1582">
        <f>+D80-E80</f>
        <v>132590319</v>
      </c>
      <c r="G80" s="1583">
        <f>+G81</f>
        <v>132590319</v>
      </c>
    </row>
    <row r="81" spans="1:220" ht="18.75" customHeight="1" thickBot="1" x14ac:dyDescent="0.35">
      <c r="A81" s="1547">
        <v>36113</v>
      </c>
      <c r="B81" s="1548">
        <v>20</v>
      </c>
      <c r="C81" s="1548" t="s">
        <v>74</v>
      </c>
      <c r="D81" s="1586">
        <v>132590319</v>
      </c>
      <c r="E81" s="1640">
        <v>0</v>
      </c>
      <c r="F81" s="1586">
        <f>+D81-E81</f>
        <v>132590319</v>
      </c>
      <c r="G81" s="1587">
        <v>132590319</v>
      </c>
    </row>
    <row r="82" spans="1:220" ht="15" thickBot="1" x14ac:dyDescent="0.35">
      <c r="A82" s="1641"/>
      <c r="D82" s="1642"/>
      <c r="E82" s="1615"/>
      <c r="F82" s="1642"/>
      <c r="G82" s="1642"/>
    </row>
    <row r="83" spans="1:220" x14ac:dyDescent="0.3">
      <c r="A83" s="2040" t="s">
        <v>1</v>
      </c>
      <c r="B83" s="2041"/>
      <c r="C83" s="2041"/>
      <c r="D83" s="2041"/>
      <c r="E83" s="2041"/>
      <c r="F83" s="2041"/>
      <c r="G83" s="2042"/>
      <c r="H83" s="1591"/>
      <c r="I83" s="2044"/>
      <c r="J83" s="2044"/>
      <c r="K83" s="2044"/>
      <c r="L83" s="2044"/>
      <c r="M83" s="2044"/>
      <c r="N83" s="2044"/>
      <c r="O83" s="2044"/>
      <c r="P83" s="2044"/>
      <c r="Q83" s="2044"/>
      <c r="R83" s="2044"/>
      <c r="S83" s="2044"/>
      <c r="T83" s="2044"/>
      <c r="U83" s="2044"/>
      <c r="V83" s="2044"/>
      <c r="W83" s="2044"/>
      <c r="X83" s="2044"/>
      <c r="Y83" s="2044"/>
      <c r="Z83" s="2044"/>
      <c r="AA83" s="2044"/>
      <c r="AB83" s="2044"/>
      <c r="AC83" s="2044"/>
      <c r="AD83" s="2044"/>
      <c r="AE83" s="2044"/>
      <c r="AF83" s="2044"/>
      <c r="AG83" s="2044"/>
      <c r="AH83" s="2044"/>
      <c r="AI83" s="2044"/>
      <c r="AJ83" s="2044"/>
      <c r="AK83" s="2044"/>
      <c r="AL83" s="2044"/>
      <c r="AM83" s="2044"/>
      <c r="AN83" s="2044"/>
      <c r="AO83" s="2044"/>
      <c r="AP83" s="2044"/>
      <c r="AQ83" s="2044"/>
      <c r="AR83" s="2044"/>
      <c r="AS83" s="2044"/>
      <c r="AT83" s="2044"/>
      <c r="AU83" s="2044"/>
      <c r="AV83" s="2044"/>
      <c r="AW83" s="2044"/>
      <c r="AX83" s="2044"/>
      <c r="AY83" s="2044"/>
      <c r="AZ83" s="2044"/>
      <c r="BA83" s="2044"/>
      <c r="BB83" s="2044"/>
      <c r="BC83" s="2044"/>
      <c r="BD83" s="2044"/>
      <c r="BE83" s="2044"/>
      <c r="BF83" s="2044"/>
      <c r="BG83" s="2044"/>
      <c r="BH83" s="2044"/>
      <c r="BI83" s="2044"/>
      <c r="BJ83" s="2044"/>
      <c r="BK83" s="2044"/>
      <c r="BL83" s="2044"/>
      <c r="BM83" s="2044"/>
      <c r="BN83" s="2044"/>
      <c r="BO83" s="2044"/>
      <c r="BP83" s="2044"/>
      <c r="BQ83" s="2044"/>
      <c r="BR83" s="2044"/>
      <c r="BS83" s="2044"/>
      <c r="BT83" s="2044"/>
      <c r="BU83" s="2044"/>
      <c r="BV83" s="2044"/>
      <c r="BW83" s="2044"/>
      <c r="BX83" s="2044"/>
      <c r="BY83" s="2044"/>
      <c r="BZ83" s="2044"/>
      <c r="CA83" s="2044"/>
      <c r="CB83" s="2044"/>
      <c r="CC83" s="2044"/>
      <c r="CD83" s="2044"/>
      <c r="CE83" s="2044"/>
      <c r="CF83" s="2044"/>
      <c r="CG83" s="2044"/>
      <c r="CH83" s="2044"/>
      <c r="CI83" s="2044"/>
      <c r="CJ83" s="2044"/>
      <c r="CK83" s="2044"/>
      <c r="CL83" s="2044"/>
      <c r="CM83" s="2044"/>
      <c r="CN83" s="2044"/>
      <c r="CO83" s="2044"/>
      <c r="CP83" s="2044"/>
      <c r="CQ83" s="2044"/>
      <c r="CR83" s="2044"/>
      <c r="CS83" s="2044"/>
      <c r="CT83" s="2044"/>
      <c r="CU83" s="2044"/>
      <c r="CV83" s="2044"/>
      <c r="CW83" s="2044"/>
      <c r="CX83" s="2044"/>
      <c r="CY83" s="2044"/>
      <c r="CZ83" s="2044"/>
      <c r="DA83" s="2044"/>
      <c r="DB83" s="2044"/>
      <c r="DC83" s="2044"/>
      <c r="DD83" s="2044"/>
      <c r="DE83" s="2044"/>
      <c r="DF83" s="2044"/>
      <c r="DG83" s="2044"/>
      <c r="DH83" s="2040"/>
      <c r="DI83" s="2041"/>
      <c r="DJ83" s="2041"/>
      <c r="DK83" s="2041"/>
      <c r="DL83" s="2041"/>
      <c r="DM83" s="2041"/>
      <c r="DN83" s="2042"/>
      <c r="DO83" s="2040"/>
      <c r="DP83" s="2041"/>
      <c r="DQ83" s="2041"/>
      <c r="DR83" s="2041"/>
      <c r="DS83" s="2041"/>
      <c r="DT83" s="2041"/>
      <c r="DU83" s="2042"/>
      <c r="DV83" s="2040"/>
      <c r="DW83" s="2041"/>
      <c r="DX83" s="2041"/>
      <c r="DY83" s="2041"/>
      <c r="DZ83" s="2041"/>
      <c r="EA83" s="2041"/>
      <c r="EB83" s="2042"/>
      <c r="EC83" s="2040"/>
      <c r="ED83" s="2041"/>
      <c r="EE83" s="2041"/>
      <c r="EF83" s="2041"/>
      <c r="EG83" s="2041"/>
      <c r="EH83" s="2041"/>
      <c r="EI83" s="2042"/>
      <c r="EJ83" s="2040"/>
      <c r="EK83" s="2041"/>
      <c r="EL83" s="2041"/>
      <c r="EM83" s="2041"/>
      <c r="EN83" s="2041"/>
      <c r="EO83" s="2041"/>
      <c r="EP83" s="2042"/>
      <c r="EQ83" s="2040"/>
      <c r="ER83" s="2041"/>
      <c r="ES83" s="2041"/>
      <c r="ET83" s="2041"/>
      <c r="EU83" s="2041"/>
      <c r="EV83" s="2041"/>
      <c r="EW83" s="2042"/>
      <c r="EX83" s="2040"/>
      <c r="EY83" s="2041"/>
      <c r="EZ83" s="2041"/>
      <c r="FA83" s="2041"/>
      <c r="FB83" s="2041"/>
      <c r="FC83" s="2041"/>
      <c r="FD83" s="2042"/>
      <c r="FE83" s="2040"/>
      <c r="FF83" s="2041"/>
      <c r="FG83" s="2041"/>
      <c r="FH83" s="2041"/>
      <c r="FI83" s="2041"/>
      <c r="FJ83" s="2041"/>
      <c r="FK83" s="2042"/>
      <c r="FL83" s="2040"/>
      <c r="FM83" s="2041"/>
      <c r="FN83" s="2041"/>
      <c r="FO83" s="2041"/>
      <c r="FP83" s="2041"/>
      <c r="FQ83" s="2041"/>
      <c r="FR83" s="2042"/>
      <c r="FS83" s="2040"/>
      <c r="FT83" s="2041"/>
      <c r="FU83" s="2041"/>
      <c r="FV83" s="2041"/>
      <c r="FW83" s="2041"/>
      <c r="FX83" s="2041"/>
      <c r="FY83" s="2042"/>
      <c r="FZ83" s="2040"/>
      <c r="GA83" s="2041"/>
      <c r="GB83" s="2041"/>
      <c r="GC83" s="2041"/>
      <c r="GD83" s="2041"/>
      <c r="GE83" s="2041"/>
      <c r="GF83" s="2042"/>
      <c r="GG83" s="2040"/>
      <c r="GH83" s="2041"/>
      <c r="GI83" s="2041"/>
      <c r="GJ83" s="2041"/>
      <c r="GK83" s="2041"/>
      <c r="GL83" s="2041"/>
      <c r="GM83" s="2042"/>
      <c r="GN83" s="2040"/>
      <c r="GO83" s="2041"/>
      <c r="GP83" s="2041"/>
      <c r="GQ83" s="2041"/>
      <c r="GR83" s="2041"/>
      <c r="GS83" s="2041"/>
      <c r="GT83" s="2042"/>
      <c r="GU83" s="2040"/>
      <c r="GV83" s="2041"/>
      <c r="GW83" s="2041"/>
      <c r="GX83" s="2041"/>
      <c r="GY83" s="2041"/>
      <c r="GZ83" s="2041"/>
      <c r="HA83" s="2042"/>
      <c r="HB83" s="2040"/>
      <c r="HC83" s="2041"/>
      <c r="HD83" s="2041"/>
      <c r="HE83" s="2041"/>
      <c r="HF83" s="2041"/>
      <c r="HG83" s="2041"/>
      <c r="HH83" s="2042"/>
      <c r="HI83" s="2159"/>
      <c r="HJ83" s="2159"/>
      <c r="HK83" s="2159"/>
      <c r="HL83" s="2159"/>
    </row>
    <row r="84" spans="1:220" ht="15.75" customHeight="1" x14ac:dyDescent="0.3">
      <c r="A84" s="2043" t="s">
        <v>2</v>
      </c>
      <c r="B84" s="2044"/>
      <c r="C84" s="2044"/>
      <c r="D84" s="2044"/>
      <c r="E84" s="2044"/>
      <c r="F84" s="2044"/>
      <c r="G84" s="2045"/>
    </row>
    <row r="85" spans="1:220" x14ac:dyDescent="0.3">
      <c r="A85" s="1512" t="s">
        <v>0</v>
      </c>
      <c r="G85" s="1511"/>
    </row>
    <row r="86" spans="1:220" ht="12.75" customHeight="1" x14ac:dyDescent="0.3">
      <c r="A86" s="1510"/>
      <c r="G86" s="1513"/>
    </row>
    <row r="87" spans="1:220" x14ac:dyDescent="0.3">
      <c r="A87" s="1510" t="s">
        <v>3</v>
      </c>
      <c r="C87" s="1507" t="s">
        <v>4</v>
      </c>
      <c r="E87" s="1614" t="s">
        <v>5</v>
      </c>
      <c r="F87" s="1509" t="str">
        <f>F50</f>
        <v>NOVIEMBRE</v>
      </c>
      <c r="G87" s="1511" t="str">
        <f>G50</f>
        <v>VIGENCIA FISCAL: 2017</v>
      </c>
    </row>
    <row r="88" spans="1:220" ht="7.5" customHeight="1" thickBot="1" x14ac:dyDescent="0.35">
      <c r="A88" s="1643"/>
      <c r="B88" s="1515"/>
      <c r="C88" s="1515"/>
      <c r="D88" s="1517"/>
      <c r="E88" s="1644"/>
      <c r="F88" s="1517"/>
      <c r="G88" s="1518"/>
    </row>
    <row r="89" spans="1:220" ht="61.5" customHeight="1" thickBot="1" x14ac:dyDescent="0.35">
      <c r="A89" s="1645" t="s">
        <v>7</v>
      </c>
      <c r="B89" s="1646"/>
      <c r="C89" s="1646" t="s">
        <v>8</v>
      </c>
      <c r="D89" s="1647" t="s">
        <v>9</v>
      </c>
      <c r="E89" s="1648" t="s">
        <v>10</v>
      </c>
      <c r="F89" s="1647" t="s">
        <v>11</v>
      </c>
      <c r="G89" s="1649" t="s">
        <v>12</v>
      </c>
    </row>
    <row r="90" spans="1:220" ht="16.2" thickBot="1" x14ac:dyDescent="0.35">
      <c r="A90" s="1650" t="s">
        <v>75</v>
      </c>
      <c r="B90" s="1651"/>
      <c r="C90" s="1651" t="s">
        <v>76</v>
      </c>
      <c r="D90" s="1652">
        <f>+D91+D113+D116+D120</f>
        <v>578520230924.90002</v>
      </c>
      <c r="E90" s="1652">
        <f>+E91+E113+E116+E120</f>
        <v>0</v>
      </c>
      <c r="F90" s="1652">
        <f t="shared" ref="F90:F101" si="3">+D90-E90</f>
        <v>578520230924.90002</v>
      </c>
      <c r="G90" s="1653">
        <f>+G91+G113+G116+G120</f>
        <v>340701420044.90002</v>
      </c>
    </row>
    <row r="91" spans="1:220" ht="35.25" customHeight="1" x14ac:dyDescent="0.3">
      <c r="A91" s="1569">
        <v>113</v>
      </c>
      <c r="B91" s="1570"/>
      <c r="C91" s="1571" t="s">
        <v>77</v>
      </c>
      <c r="D91" s="1634">
        <f>+D92+D99+D102+D105</f>
        <v>544874770531.5</v>
      </c>
      <c r="E91" s="1634">
        <f>+E92+E99+E102</f>
        <v>0</v>
      </c>
      <c r="F91" s="1634">
        <f t="shared" si="3"/>
        <v>544874770531.5</v>
      </c>
      <c r="G91" s="1654">
        <f>+G92+G99+G102+G105</f>
        <v>307055959651.5</v>
      </c>
    </row>
    <row r="92" spans="1:220" ht="15.6" x14ac:dyDescent="0.3">
      <c r="A92" s="1539">
        <v>113600</v>
      </c>
      <c r="B92" s="1540"/>
      <c r="C92" s="1541" t="s">
        <v>78</v>
      </c>
      <c r="D92" s="1582">
        <f>+D93+D94+D95+D97+D98+D96</f>
        <v>481742477670</v>
      </c>
      <c r="E92" s="1582">
        <f>+E93+E94+E95+E97+E98+E96</f>
        <v>0</v>
      </c>
      <c r="F92" s="1582">
        <f t="shared" si="3"/>
        <v>481742477670</v>
      </c>
      <c r="G92" s="1583">
        <f>+G93+G94+G95+G97+G98+G96</f>
        <v>243923666790</v>
      </c>
    </row>
    <row r="93" spans="1:220" ht="57.75" customHeight="1" x14ac:dyDescent="0.3">
      <c r="A93" s="1539">
        <v>113600129</v>
      </c>
      <c r="B93" s="1540">
        <v>11</v>
      </c>
      <c r="C93" s="1541" t="s">
        <v>79</v>
      </c>
      <c r="D93" s="1582">
        <v>37670192242</v>
      </c>
      <c r="E93" s="1626">
        <v>0</v>
      </c>
      <c r="F93" s="1582">
        <f t="shared" si="3"/>
        <v>37670192242</v>
      </c>
      <c r="G93" s="1583">
        <v>37670192242</v>
      </c>
    </row>
    <row r="94" spans="1:220" ht="36" customHeight="1" x14ac:dyDescent="0.3">
      <c r="A94" s="1539">
        <v>113600130</v>
      </c>
      <c r="B94" s="1540">
        <v>11</v>
      </c>
      <c r="C94" s="1541" t="s">
        <v>80</v>
      </c>
      <c r="D94" s="1582">
        <v>21300413208</v>
      </c>
      <c r="E94" s="1626">
        <v>0</v>
      </c>
      <c r="F94" s="1582">
        <f t="shared" si="3"/>
        <v>21300413208</v>
      </c>
      <c r="G94" s="1583">
        <v>21300413208</v>
      </c>
    </row>
    <row r="95" spans="1:220" ht="36" customHeight="1" x14ac:dyDescent="0.3">
      <c r="A95" s="1539">
        <v>113600131</v>
      </c>
      <c r="B95" s="1540">
        <v>11</v>
      </c>
      <c r="C95" s="1541" t="s">
        <v>81</v>
      </c>
      <c r="D95" s="1582">
        <v>1646021394</v>
      </c>
      <c r="E95" s="1626">
        <v>0</v>
      </c>
      <c r="F95" s="1582">
        <f t="shared" si="3"/>
        <v>1646021394</v>
      </c>
      <c r="G95" s="1583">
        <v>1646021394</v>
      </c>
    </row>
    <row r="96" spans="1:220" ht="36" customHeight="1" x14ac:dyDescent="0.3">
      <c r="A96" s="1539">
        <v>113600134</v>
      </c>
      <c r="B96" s="1540">
        <v>20</v>
      </c>
      <c r="C96" s="1541" t="s">
        <v>82</v>
      </c>
      <c r="D96" s="1582">
        <v>269945850826</v>
      </c>
      <c r="E96" s="1626">
        <v>0</v>
      </c>
      <c r="F96" s="1582">
        <f t="shared" si="3"/>
        <v>269945850826</v>
      </c>
      <c r="G96" s="1583">
        <v>32127039946</v>
      </c>
    </row>
    <row r="97" spans="1:220" ht="36" customHeight="1" x14ac:dyDescent="0.3">
      <c r="A97" s="1539">
        <v>113600136</v>
      </c>
      <c r="B97" s="1540">
        <v>10</v>
      </c>
      <c r="C97" s="1541" t="s">
        <v>83</v>
      </c>
      <c r="D97" s="1582">
        <v>57000000000</v>
      </c>
      <c r="E97" s="1626">
        <v>0</v>
      </c>
      <c r="F97" s="1582">
        <f t="shared" si="3"/>
        <v>57000000000</v>
      </c>
      <c r="G97" s="1583">
        <v>57000000000</v>
      </c>
    </row>
    <row r="98" spans="1:220" ht="52.5" customHeight="1" x14ac:dyDescent="0.3">
      <c r="A98" s="1539">
        <v>113600139</v>
      </c>
      <c r="B98" s="1540">
        <v>10</v>
      </c>
      <c r="C98" s="1541" t="s">
        <v>84</v>
      </c>
      <c r="D98" s="1582">
        <v>94180000000</v>
      </c>
      <c r="E98" s="1626">
        <v>0</v>
      </c>
      <c r="F98" s="1582">
        <f t="shared" si="3"/>
        <v>94180000000</v>
      </c>
      <c r="G98" s="1583">
        <v>94180000000</v>
      </c>
    </row>
    <row r="99" spans="1:220" ht="15.6" x14ac:dyDescent="0.3">
      <c r="A99" s="1539">
        <v>113601</v>
      </c>
      <c r="B99" s="1540"/>
      <c r="C99" s="1541" t="s">
        <v>85</v>
      </c>
      <c r="D99" s="1582">
        <f>+D100+D101</f>
        <v>59162718545</v>
      </c>
      <c r="E99" s="1582">
        <f>+E100+E101</f>
        <v>0</v>
      </c>
      <c r="F99" s="1582">
        <f t="shared" si="3"/>
        <v>59162718545</v>
      </c>
      <c r="G99" s="1583">
        <f>+G100+G101</f>
        <v>59162718545</v>
      </c>
    </row>
    <row r="100" spans="1:220" ht="79.5" customHeight="1" x14ac:dyDescent="0.3">
      <c r="A100" s="1539">
        <v>11360111</v>
      </c>
      <c r="B100" s="1540">
        <v>11</v>
      </c>
      <c r="C100" s="1655" t="s">
        <v>86</v>
      </c>
      <c r="D100" s="1582">
        <v>27586623923</v>
      </c>
      <c r="E100" s="1626">
        <v>0</v>
      </c>
      <c r="F100" s="1582">
        <f t="shared" si="3"/>
        <v>27586623923</v>
      </c>
      <c r="G100" s="1583">
        <v>27586623923</v>
      </c>
    </row>
    <row r="101" spans="1:220" ht="48.75" customHeight="1" x14ac:dyDescent="0.3">
      <c r="A101" s="1539">
        <v>11360112</v>
      </c>
      <c r="B101" s="1540">
        <v>11</v>
      </c>
      <c r="C101" s="1541" t="s">
        <v>87</v>
      </c>
      <c r="D101" s="1582">
        <v>31576094622</v>
      </c>
      <c r="E101" s="1626">
        <v>0</v>
      </c>
      <c r="F101" s="1582">
        <f t="shared" si="3"/>
        <v>31576094622</v>
      </c>
      <c r="G101" s="1583">
        <v>31576094622</v>
      </c>
    </row>
    <row r="102" spans="1:220" ht="15.6" x14ac:dyDescent="0.3">
      <c r="A102" s="1539">
        <v>113605</v>
      </c>
      <c r="B102" s="1540"/>
      <c r="C102" s="1541" t="s">
        <v>88</v>
      </c>
      <c r="D102" s="1582">
        <f>+D103+D104</f>
        <v>3688341671</v>
      </c>
      <c r="E102" s="1582">
        <f>+E103+E104</f>
        <v>0</v>
      </c>
      <c r="F102" s="1582">
        <f>+D102-E102</f>
        <v>3688341671</v>
      </c>
      <c r="G102" s="1583">
        <f>+G103+G104</f>
        <v>3688341671</v>
      </c>
    </row>
    <row r="103" spans="1:220" ht="39.75" customHeight="1" x14ac:dyDescent="0.3">
      <c r="A103" s="1539">
        <v>1136057</v>
      </c>
      <c r="B103" s="1540">
        <v>20</v>
      </c>
      <c r="C103" s="1541" t="s">
        <v>89</v>
      </c>
      <c r="D103" s="1582">
        <v>3545551352</v>
      </c>
      <c r="E103" s="1626">
        <v>0</v>
      </c>
      <c r="F103" s="1582">
        <f>+D103-E103</f>
        <v>3545551352</v>
      </c>
      <c r="G103" s="1583">
        <v>3545551352</v>
      </c>
    </row>
    <row r="104" spans="1:220" ht="41.25" customHeight="1" x14ac:dyDescent="0.3">
      <c r="A104" s="1539">
        <v>1136057</v>
      </c>
      <c r="B104" s="1540">
        <v>21</v>
      </c>
      <c r="C104" s="1541" t="s">
        <v>89</v>
      </c>
      <c r="D104" s="1582">
        <v>142790319</v>
      </c>
      <c r="E104" s="1626">
        <v>0</v>
      </c>
      <c r="F104" s="1582">
        <f>+D104-E104</f>
        <v>142790319</v>
      </c>
      <c r="G104" s="1583">
        <v>142790319</v>
      </c>
    </row>
    <row r="105" spans="1:220" ht="15.6" x14ac:dyDescent="0.3">
      <c r="A105" s="1539">
        <v>113607</v>
      </c>
      <c r="B105" s="1540"/>
      <c r="C105" s="1541" t="s">
        <v>90</v>
      </c>
      <c r="D105" s="1582">
        <f>+D106</f>
        <v>281232645.5</v>
      </c>
      <c r="E105" s="1582">
        <f>+E106</f>
        <v>0</v>
      </c>
      <c r="F105" s="1582">
        <f>+D105-E105</f>
        <v>281232645.5</v>
      </c>
      <c r="G105" s="1583">
        <f>+G106</f>
        <v>281232645.5</v>
      </c>
    </row>
    <row r="106" spans="1:220" ht="39.75" customHeight="1" thickBot="1" x14ac:dyDescent="0.35">
      <c r="A106" s="1547">
        <v>1136071</v>
      </c>
      <c r="B106" s="1548">
        <v>20</v>
      </c>
      <c r="C106" s="1549" t="s">
        <v>91</v>
      </c>
      <c r="D106" s="1586">
        <v>281232645.5</v>
      </c>
      <c r="E106" s="1640">
        <v>0</v>
      </c>
      <c r="F106" s="1586">
        <f>+D106-E106</f>
        <v>281232645.5</v>
      </c>
      <c r="G106" s="1587">
        <v>281232645.5</v>
      </c>
    </row>
    <row r="107" spans="1:220" ht="49.5" customHeight="1" thickBot="1" x14ac:dyDescent="0.35">
      <c r="A107" s="1552"/>
      <c r="B107" s="1553"/>
      <c r="C107" s="1554"/>
      <c r="D107" s="1556"/>
      <c r="E107" s="1631"/>
      <c r="F107" s="1556"/>
      <c r="G107" s="1556"/>
    </row>
    <row r="108" spans="1:220" ht="11.25" customHeight="1" x14ac:dyDescent="0.3">
      <c r="A108" s="2040" t="s">
        <v>1</v>
      </c>
      <c r="B108" s="2041"/>
      <c r="C108" s="2041"/>
      <c r="D108" s="2041"/>
      <c r="E108" s="2041"/>
      <c r="F108" s="2041"/>
      <c r="G108" s="2042"/>
      <c r="H108" s="1591"/>
      <c r="I108" s="2044"/>
      <c r="J108" s="2044"/>
      <c r="K108" s="2044"/>
      <c r="L108" s="2044"/>
      <c r="M108" s="2044"/>
      <c r="N108" s="2044"/>
      <c r="O108" s="2044"/>
      <c r="P108" s="2044"/>
      <c r="Q108" s="2044"/>
      <c r="R108" s="2044"/>
      <c r="S108" s="2044"/>
      <c r="T108" s="2044"/>
      <c r="U108" s="2044"/>
      <c r="V108" s="2044"/>
      <c r="W108" s="2044"/>
      <c r="X108" s="2044"/>
      <c r="Y108" s="2044"/>
      <c r="Z108" s="2044"/>
      <c r="AA108" s="2044"/>
      <c r="AB108" s="2044"/>
      <c r="AC108" s="2044"/>
      <c r="AD108" s="2044"/>
      <c r="AE108" s="2044"/>
      <c r="AF108" s="2044"/>
      <c r="AG108" s="2044"/>
      <c r="AH108" s="2044"/>
      <c r="AI108" s="2044"/>
      <c r="AJ108" s="2044"/>
      <c r="AK108" s="2044"/>
      <c r="AL108" s="2044"/>
      <c r="AM108" s="2044"/>
      <c r="AN108" s="2044"/>
      <c r="AO108" s="2044"/>
      <c r="AP108" s="2044"/>
      <c r="AQ108" s="2044"/>
      <c r="AR108" s="2044"/>
      <c r="AS108" s="2044"/>
      <c r="AT108" s="2044"/>
      <c r="AU108" s="2044"/>
      <c r="AV108" s="2044"/>
      <c r="AW108" s="2044"/>
      <c r="AX108" s="2044"/>
      <c r="AY108" s="2044"/>
      <c r="AZ108" s="2044"/>
      <c r="BA108" s="2044"/>
      <c r="BB108" s="2044"/>
      <c r="BC108" s="2044"/>
      <c r="BD108" s="2044"/>
      <c r="BE108" s="2044"/>
      <c r="BF108" s="2044"/>
      <c r="BG108" s="2044"/>
      <c r="BH108" s="2044"/>
      <c r="BI108" s="2044"/>
      <c r="BJ108" s="2044"/>
      <c r="BK108" s="2044"/>
      <c r="BL108" s="2044"/>
      <c r="BM108" s="2044"/>
      <c r="BN108" s="2044"/>
      <c r="BO108" s="2044"/>
      <c r="BP108" s="2044"/>
      <c r="BQ108" s="2044"/>
      <c r="BR108" s="2044"/>
      <c r="BS108" s="2044"/>
      <c r="BT108" s="2044"/>
      <c r="BU108" s="2044"/>
      <c r="BV108" s="2044"/>
      <c r="BW108" s="2044"/>
      <c r="BX108" s="2044"/>
      <c r="BY108" s="2044"/>
      <c r="BZ108" s="2044"/>
      <c r="CA108" s="2044"/>
      <c r="CB108" s="2044"/>
      <c r="CC108" s="2044"/>
      <c r="CD108" s="2044"/>
      <c r="CE108" s="2044"/>
      <c r="CF108" s="2044"/>
      <c r="CG108" s="2044"/>
      <c r="CH108" s="2044"/>
      <c r="CI108" s="2044"/>
      <c r="CJ108" s="2044"/>
      <c r="CK108" s="2044"/>
      <c r="CL108" s="2044"/>
      <c r="CM108" s="2044"/>
      <c r="CN108" s="2044"/>
      <c r="CO108" s="2044"/>
      <c r="CP108" s="2044"/>
      <c r="CQ108" s="2044"/>
      <c r="CR108" s="2044"/>
      <c r="CS108" s="2044"/>
      <c r="CT108" s="2044"/>
      <c r="CU108" s="2044"/>
      <c r="CV108" s="2044"/>
      <c r="CW108" s="2044"/>
      <c r="CX108" s="2044"/>
      <c r="CY108" s="2044"/>
      <c r="CZ108" s="2044"/>
      <c r="DA108" s="2044"/>
      <c r="DB108" s="2044"/>
      <c r="DC108" s="2044"/>
      <c r="DD108" s="2044"/>
      <c r="DE108" s="2044"/>
      <c r="DF108" s="2044"/>
      <c r="DG108" s="2044"/>
      <c r="DH108" s="2043"/>
      <c r="DI108" s="2044"/>
      <c r="DJ108" s="2044"/>
      <c r="DK108" s="2044"/>
      <c r="DL108" s="2044"/>
      <c r="DM108" s="2044"/>
      <c r="DN108" s="2045"/>
      <c r="DO108" s="2043"/>
      <c r="DP108" s="2044"/>
      <c r="DQ108" s="2044"/>
      <c r="DR108" s="2044"/>
      <c r="DS108" s="2044"/>
      <c r="DT108" s="2044"/>
      <c r="DU108" s="2045"/>
      <c r="DV108" s="2043"/>
      <c r="DW108" s="2044"/>
      <c r="DX108" s="2044"/>
      <c r="DY108" s="2044"/>
      <c r="DZ108" s="2044"/>
      <c r="EA108" s="2044"/>
      <c r="EB108" s="2045"/>
      <c r="EC108" s="2043"/>
      <c r="ED108" s="2044"/>
      <c r="EE108" s="2044"/>
      <c r="EF108" s="2044"/>
      <c r="EG108" s="2044"/>
      <c r="EH108" s="2044"/>
      <c r="EI108" s="2045"/>
      <c r="EJ108" s="2043"/>
      <c r="EK108" s="2044"/>
      <c r="EL108" s="2044"/>
      <c r="EM108" s="2044"/>
      <c r="EN108" s="2044"/>
      <c r="EO108" s="2044"/>
      <c r="EP108" s="2045"/>
      <c r="EQ108" s="2043"/>
      <c r="ER108" s="2044"/>
      <c r="ES108" s="2044"/>
      <c r="ET108" s="2044"/>
      <c r="EU108" s="2044"/>
      <c r="EV108" s="2044"/>
      <c r="EW108" s="2045"/>
      <c r="EX108" s="2043"/>
      <c r="EY108" s="2044"/>
      <c r="EZ108" s="2044"/>
      <c r="FA108" s="2044"/>
      <c r="FB108" s="2044"/>
      <c r="FC108" s="2044"/>
      <c r="FD108" s="2045"/>
      <c r="FE108" s="2043"/>
      <c r="FF108" s="2044"/>
      <c r="FG108" s="2044"/>
      <c r="FH108" s="2044"/>
      <c r="FI108" s="2044"/>
      <c r="FJ108" s="2044"/>
      <c r="FK108" s="2045"/>
      <c r="FL108" s="2043"/>
      <c r="FM108" s="2044"/>
      <c r="FN108" s="2044"/>
      <c r="FO108" s="2044"/>
      <c r="FP108" s="2044"/>
      <c r="FQ108" s="2044"/>
      <c r="FR108" s="2045"/>
      <c r="FS108" s="2043"/>
      <c r="FT108" s="2044"/>
      <c r="FU108" s="2044"/>
      <c r="FV108" s="2044"/>
      <c r="FW108" s="2044"/>
      <c r="FX108" s="2044"/>
      <c r="FY108" s="2045"/>
      <c r="FZ108" s="2043"/>
      <c r="GA108" s="2044"/>
      <c r="GB108" s="2044"/>
      <c r="GC108" s="2044"/>
      <c r="GD108" s="2044"/>
      <c r="GE108" s="2044"/>
      <c r="GF108" s="2045"/>
      <c r="GG108" s="2043"/>
      <c r="GH108" s="2044"/>
      <c r="GI108" s="2044"/>
      <c r="GJ108" s="2044"/>
      <c r="GK108" s="2044"/>
      <c r="GL108" s="2044"/>
      <c r="GM108" s="2045"/>
      <c r="GN108" s="2043"/>
      <c r="GO108" s="2044"/>
      <c r="GP108" s="2044"/>
      <c r="GQ108" s="2044"/>
      <c r="GR108" s="2044"/>
      <c r="GS108" s="2044"/>
      <c r="GT108" s="2045"/>
      <c r="GU108" s="2043"/>
      <c r="GV108" s="2044"/>
      <c r="GW108" s="2044"/>
      <c r="GX108" s="2044"/>
      <c r="GY108" s="2044"/>
      <c r="GZ108" s="2044"/>
      <c r="HA108" s="2045"/>
      <c r="HB108" s="2043"/>
      <c r="HC108" s="2044"/>
      <c r="HD108" s="2044"/>
      <c r="HE108" s="2044"/>
      <c r="HF108" s="2044"/>
      <c r="HG108" s="2044"/>
      <c r="HH108" s="2045"/>
      <c r="HI108" s="2159"/>
      <c r="HJ108" s="2159"/>
      <c r="HK108" s="2159"/>
      <c r="HL108" s="2159"/>
    </row>
    <row r="109" spans="1:220" ht="12" customHeight="1" x14ac:dyDescent="0.3">
      <c r="A109" s="2043" t="s">
        <v>2</v>
      </c>
      <c r="B109" s="2044"/>
      <c r="C109" s="2044"/>
      <c r="D109" s="2044"/>
      <c r="E109" s="2044"/>
      <c r="F109" s="2044"/>
      <c r="G109" s="2045"/>
      <c r="H109" s="1591"/>
      <c r="I109" s="2044"/>
      <c r="J109" s="2044"/>
      <c r="K109" s="2044"/>
      <c r="L109" s="2044"/>
      <c r="M109" s="2044"/>
      <c r="N109" s="2044"/>
      <c r="O109" s="2044"/>
      <c r="P109" s="2044"/>
      <c r="Q109" s="2044"/>
      <c r="R109" s="2044"/>
      <c r="S109" s="2044"/>
      <c r="T109" s="2044"/>
      <c r="U109" s="2044"/>
      <c r="V109" s="2044"/>
      <c r="W109" s="2044"/>
      <c r="X109" s="2044"/>
      <c r="Y109" s="2044"/>
      <c r="Z109" s="2044"/>
      <c r="AA109" s="2044"/>
      <c r="AB109" s="2044"/>
      <c r="AC109" s="2044"/>
      <c r="AD109" s="2044"/>
      <c r="AE109" s="2044"/>
      <c r="AF109" s="2044"/>
      <c r="AG109" s="2044"/>
      <c r="AH109" s="2044"/>
      <c r="AI109" s="2044"/>
      <c r="AJ109" s="2044"/>
      <c r="AK109" s="2044"/>
      <c r="AL109" s="2044"/>
      <c r="AM109" s="2044"/>
      <c r="AN109" s="2044"/>
      <c r="AO109" s="2044"/>
      <c r="AP109" s="2044"/>
      <c r="AQ109" s="2044"/>
      <c r="AR109" s="2044"/>
      <c r="AS109" s="2044"/>
      <c r="AT109" s="2044"/>
      <c r="AU109" s="2044"/>
      <c r="AV109" s="2044"/>
      <c r="AW109" s="2044"/>
      <c r="AX109" s="2044"/>
      <c r="AY109" s="2044"/>
      <c r="AZ109" s="2044"/>
      <c r="BA109" s="2044"/>
      <c r="BB109" s="2044"/>
      <c r="BC109" s="2044"/>
      <c r="BD109" s="2044"/>
      <c r="BE109" s="2044"/>
      <c r="BF109" s="2044"/>
      <c r="BG109" s="2044"/>
      <c r="BH109" s="2044"/>
      <c r="BI109" s="2044"/>
      <c r="BJ109" s="2044"/>
      <c r="BK109" s="2044"/>
      <c r="BL109" s="2044"/>
      <c r="BM109" s="2044"/>
      <c r="BN109" s="2044"/>
      <c r="BO109" s="2044"/>
      <c r="BP109" s="2044"/>
      <c r="BQ109" s="2044"/>
      <c r="BR109" s="2044"/>
      <c r="BS109" s="2044"/>
      <c r="BT109" s="2044"/>
      <c r="BU109" s="2044"/>
      <c r="BV109" s="2044"/>
      <c r="BW109" s="2044"/>
      <c r="BX109" s="2044"/>
      <c r="BY109" s="2044"/>
      <c r="BZ109" s="2044"/>
      <c r="CA109" s="2044"/>
      <c r="CB109" s="2044"/>
      <c r="CC109" s="2044"/>
      <c r="CD109" s="2044"/>
      <c r="CE109" s="2044"/>
      <c r="CF109" s="2044"/>
      <c r="CG109" s="2044"/>
      <c r="CH109" s="2044"/>
      <c r="CI109" s="2044"/>
      <c r="CJ109" s="2044"/>
      <c r="CK109" s="2044"/>
      <c r="CL109" s="2044"/>
      <c r="CM109" s="2044"/>
      <c r="CN109" s="2044"/>
      <c r="CO109" s="2044"/>
      <c r="CP109" s="2044"/>
      <c r="CQ109" s="2044"/>
      <c r="CR109" s="2044"/>
      <c r="CS109" s="2044"/>
      <c r="CT109" s="2044"/>
      <c r="CU109" s="2044"/>
      <c r="CV109" s="2044"/>
      <c r="CW109" s="2044"/>
      <c r="CX109" s="2044"/>
      <c r="CY109" s="2044"/>
      <c r="CZ109" s="2044"/>
      <c r="DA109" s="2044"/>
      <c r="DB109" s="2044"/>
      <c r="DC109" s="2044"/>
      <c r="DD109" s="2044"/>
      <c r="DE109" s="2044"/>
      <c r="DF109" s="2044"/>
      <c r="DG109" s="2044"/>
      <c r="DH109" s="2043"/>
      <c r="DI109" s="2044"/>
      <c r="DJ109" s="2044"/>
      <c r="DK109" s="2044"/>
      <c r="DL109" s="2044"/>
      <c r="DM109" s="2044"/>
      <c r="DN109" s="2045"/>
      <c r="DO109" s="2043"/>
      <c r="DP109" s="2044"/>
      <c r="DQ109" s="2044"/>
      <c r="DR109" s="2044"/>
      <c r="DS109" s="2044"/>
      <c r="DT109" s="2044"/>
      <c r="DU109" s="2045"/>
      <c r="DV109" s="2043"/>
      <c r="DW109" s="2044"/>
      <c r="DX109" s="2044"/>
      <c r="DY109" s="2044"/>
      <c r="DZ109" s="2044"/>
      <c r="EA109" s="2044"/>
      <c r="EB109" s="2045"/>
      <c r="EC109" s="2043"/>
      <c r="ED109" s="2044"/>
      <c r="EE109" s="2044"/>
      <c r="EF109" s="2044"/>
      <c r="EG109" s="2044"/>
      <c r="EH109" s="2044"/>
      <c r="EI109" s="2045"/>
      <c r="EJ109" s="2043"/>
      <c r="EK109" s="2044"/>
      <c r="EL109" s="2044"/>
      <c r="EM109" s="2044"/>
      <c r="EN109" s="2044"/>
      <c r="EO109" s="2044"/>
      <c r="EP109" s="2045"/>
      <c r="EQ109" s="2043"/>
      <c r="ER109" s="2044"/>
      <c r="ES109" s="2044"/>
      <c r="ET109" s="2044"/>
      <c r="EU109" s="2044"/>
      <c r="EV109" s="2044"/>
      <c r="EW109" s="2045"/>
      <c r="EX109" s="2043"/>
      <c r="EY109" s="2044"/>
      <c r="EZ109" s="2044"/>
      <c r="FA109" s="2044"/>
      <c r="FB109" s="2044"/>
      <c r="FC109" s="2044"/>
      <c r="FD109" s="2045"/>
      <c r="FE109" s="2043"/>
      <c r="FF109" s="2044"/>
      <c r="FG109" s="2044"/>
      <c r="FH109" s="2044"/>
      <c r="FI109" s="2044"/>
      <c r="FJ109" s="2044"/>
      <c r="FK109" s="2045"/>
      <c r="FL109" s="2043"/>
      <c r="FM109" s="2044"/>
      <c r="FN109" s="2044"/>
      <c r="FO109" s="2044"/>
      <c r="FP109" s="2044"/>
      <c r="FQ109" s="2044"/>
      <c r="FR109" s="2045"/>
      <c r="FS109" s="2043"/>
      <c r="FT109" s="2044"/>
      <c r="FU109" s="2044"/>
      <c r="FV109" s="2044"/>
      <c r="FW109" s="2044"/>
      <c r="FX109" s="2044"/>
      <c r="FY109" s="2045"/>
      <c r="FZ109" s="2043"/>
      <c r="GA109" s="2044"/>
      <c r="GB109" s="2044"/>
      <c r="GC109" s="2044"/>
      <c r="GD109" s="2044"/>
      <c r="GE109" s="2044"/>
      <c r="GF109" s="2045"/>
      <c r="GG109" s="2043"/>
      <c r="GH109" s="2044"/>
      <c r="GI109" s="2044"/>
      <c r="GJ109" s="2044"/>
      <c r="GK109" s="2044"/>
      <c r="GL109" s="2044"/>
      <c r="GM109" s="2045"/>
      <c r="GN109" s="2043"/>
      <c r="GO109" s="2044"/>
      <c r="GP109" s="2044"/>
      <c r="GQ109" s="2044"/>
      <c r="GR109" s="2044"/>
      <c r="GS109" s="2044"/>
      <c r="GT109" s="2045"/>
      <c r="GU109" s="2043"/>
      <c r="GV109" s="2044"/>
      <c r="GW109" s="2044"/>
      <c r="GX109" s="2044"/>
      <c r="GY109" s="2044"/>
      <c r="GZ109" s="2044"/>
      <c r="HA109" s="2045"/>
      <c r="HB109" s="2043"/>
      <c r="HC109" s="2044"/>
      <c r="HD109" s="2044"/>
      <c r="HE109" s="2044"/>
      <c r="HF109" s="2044"/>
      <c r="HG109" s="2044"/>
      <c r="HH109" s="2045"/>
      <c r="HI109" s="2159"/>
      <c r="HJ109" s="2159"/>
      <c r="HK109" s="2159"/>
      <c r="HL109" s="2159"/>
    </row>
    <row r="110" spans="1:220" ht="14.25" customHeight="1" x14ac:dyDescent="0.3">
      <c r="A110" s="1512" t="s">
        <v>0</v>
      </c>
      <c r="G110" s="1511"/>
    </row>
    <row r="111" spans="1:220" ht="18" customHeight="1" thickBot="1" x14ac:dyDescent="0.35">
      <c r="A111" s="1510" t="s">
        <v>3</v>
      </c>
      <c r="C111" s="1507" t="s">
        <v>4</v>
      </c>
      <c r="E111" s="1614" t="s">
        <v>5</v>
      </c>
      <c r="F111" s="1509" t="str">
        <f>F87</f>
        <v>NOVIEMBRE</v>
      </c>
      <c r="G111" s="1511" t="str">
        <f>G87</f>
        <v>VIGENCIA FISCAL: 2017</v>
      </c>
    </row>
    <row r="112" spans="1:220" ht="63" customHeight="1" thickBot="1" x14ac:dyDescent="0.35">
      <c r="A112" s="1524" t="s">
        <v>7</v>
      </c>
      <c r="B112" s="1525"/>
      <c r="C112" s="1525" t="s">
        <v>8</v>
      </c>
      <c r="D112" s="1526" t="s">
        <v>9</v>
      </c>
      <c r="E112" s="1617" t="s">
        <v>10</v>
      </c>
      <c r="F112" s="1526" t="s">
        <v>11</v>
      </c>
      <c r="G112" s="1527" t="s">
        <v>12</v>
      </c>
    </row>
    <row r="113" spans="1:7" ht="39.75" customHeight="1" x14ac:dyDescent="0.3">
      <c r="A113" s="1656">
        <v>223</v>
      </c>
      <c r="B113" s="1536"/>
      <c r="C113" s="1536" t="s">
        <v>92</v>
      </c>
      <c r="D113" s="1575">
        <f>+D114</f>
        <v>0.12</v>
      </c>
      <c r="E113" s="1575">
        <f>+E114</f>
        <v>0</v>
      </c>
      <c r="F113" s="1575">
        <f t="shared" ref="F113:F119" si="4">+D113-E113</f>
        <v>0.12</v>
      </c>
      <c r="G113" s="1576">
        <f>+G114</f>
        <v>0.12</v>
      </c>
    </row>
    <row r="114" spans="1:7" ht="39.75" customHeight="1" x14ac:dyDescent="0.3">
      <c r="A114" s="1636">
        <v>223600</v>
      </c>
      <c r="B114" s="1541"/>
      <c r="C114" s="1541" t="s">
        <v>78</v>
      </c>
      <c r="D114" s="1582">
        <f>+D115</f>
        <v>0.12</v>
      </c>
      <c r="E114" s="1582">
        <f>+E115</f>
        <v>0</v>
      </c>
      <c r="F114" s="1582">
        <f t="shared" si="4"/>
        <v>0.12</v>
      </c>
      <c r="G114" s="1583">
        <f>+G115</f>
        <v>0.12</v>
      </c>
    </row>
    <row r="115" spans="1:7" ht="66.75" customHeight="1" x14ac:dyDescent="0.3">
      <c r="A115" s="1636">
        <v>2236001</v>
      </c>
      <c r="B115" s="1541">
        <v>20</v>
      </c>
      <c r="C115" s="1541" t="s">
        <v>93</v>
      </c>
      <c r="D115" s="1582">
        <v>0.12</v>
      </c>
      <c r="E115" s="1582">
        <v>0</v>
      </c>
      <c r="F115" s="1582">
        <f t="shared" si="4"/>
        <v>0.12</v>
      </c>
      <c r="G115" s="1583">
        <v>0.12</v>
      </c>
    </row>
    <row r="116" spans="1:7" s="1508" customFormat="1" ht="54" customHeight="1" x14ac:dyDescent="0.3">
      <c r="A116" s="1636">
        <v>520</v>
      </c>
      <c r="B116" s="1541"/>
      <c r="C116" s="1541" t="s">
        <v>94</v>
      </c>
      <c r="D116" s="1637">
        <f>+D117</f>
        <v>2423707360.2799997</v>
      </c>
      <c r="E116" s="1637">
        <f>+E117</f>
        <v>0</v>
      </c>
      <c r="F116" s="1637">
        <f t="shared" si="4"/>
        <v>2423707360.2799997</v>
      </c>
      <c r="G116" s="1639">
        <f>+G117</f>
        <v>2423707360.2799997</v>
      </c>
    </row>
    <row r="117" spans="1:7" s="1508" customFormat="1" ht="15.75" customHeight="1" x14ac:dyDescent="0.3">
      <c r="A117" s="1636">
        <v>520600</v>
      </c>
      <c r="B117" s="1541"/>
      <c r="C117" s="1541" t="s">
        <v>78</v>
      </c>
      <c r="D117" s="1637">
        <f>+D118+D119</f>
        <v>2423707360.2799997</v>
      </c>
      <c r="E117" s="1637">
        <f>+E118+E119</f>
        <v>0</v>
      </c>
      <c r="F117" s="1637">
        <f t="shared" si="4"/>
        <v>2423707360.2799997</v>
      </c>
      <c r="G117" s="1639">
        <f>+G118+G119</f>
        <v>2423707360.2799997</v>
      </c>
    </row>
    <row r="118" spans="1:7" ht="48" customHeight="1" x14ac:dyDescent="0.3">
      <c r="A118" s="1636">
        <v>5206002</v>
      </c>
      <c r="B118" s="1541">
        <v>20</v>
      </c>
      <c r="C118" s="1541" t="s">
        <v>95</v>
      </c>
      <c r="D118" s="1582">
        <v>632395691.27999997</v>
      </c>
      <c r="E118" s="1582">
        <v>0</v>
      </c>
      <c r="F118" s="1582">
        <f t="shared" si="4"/>
        <v>632395691.27999997</v>
      </c>
      <c r="G118" s="1583">
        <v>632395691.27999997</v>
      </c>
    </row>
    <row r="119" spans="1:7" ht="31.2" x14ac:dyDescent="0.3">
      <c r="A119" s="1636">
        <v>5206007</v>
      </c>
      <c r="B119" s="1541">
        <v>20</v>
      </c>
      <c r="C119" s="1541" t="s">
        <v>96</v>
      </c>
      <c r="D119" s="1582">
        <v>1791311669</v>
      </c>
      <c r="E119" s="1582">
        <v>0</v>
      </c>
      <c r="F119" s="1582">
        <f t="shared" si="4"/>
        <v>1791311669</v>
      </c>
      <c r="G119" s="1583">
        <v>1791311669</v>
      </c>
    </row>
    <row r="120" spans="1:7" s="1508" customFormat="1" ht="54" customHeight="1" x14ac:dyDescent="0.3">
      <c r="A120" s="1636">
        <v>530</v>
      </c>
      <c r="B120" s="1541"/>
      <c r="C120" s="1541" t="s">
        <v>97</v>
      </c>
      <c r="D120" s="1637">
        <f>+D121</f>
        <v>31221753033</v>
      </c>
      <c r="E120" s="1657">
        <f>+E121</f>
        <v>0</v>
      </c>
      <c r="F120" s="1637">
        <f>+D120-E120</f>
        <v>31221753033</v>
      </c>
      <c r="G120" s="1639">
        <f>+G121</f>
        <v>31221753033</v>
      </c>
    </row>
    <row r="121" spans="1:7" s="1508" customFormat="1" ht="15.75" customHeight="1" x14ac:dyDescent="0.3">
      <c r="A121" s="1636">
        <v>530600</v>
      </c>
      <c r="B121" s="1541"/>
      <c r="C121" s="1541" t="s">
        <v>78</v>
      </c>
      <c r="D121" s="1637">
        <f>+D122+D123</f>
        <v>31221753033</v>
      </c>
      <c r="E121" s="1657">
        <f>+E122</f>
        <v>0</v>
      </c>
      <c r="F121" s="1637">
        <f>+D121-E121</f>
        <v>31221753033</v>
      </c>
      <c r="G121" s="1639">
        <f>+G122+G123</f>
        <v>31221753033</v>
      </c>
    </row>
    <row r="122" spans="1:7" s="1508" customFormat="1" ht="57" customHeight="1" x14ac:dyDescent="0.3">
      <c r="A122" s="1636">
        <v>5306003</v>
      </c>
      <c r="B122" s="1541">
        <v>11</v>
      </c>
      <c r="C122" s="1541" t="s">
        <v>98</v>
      </c>
      <c r="D122" s="1637">
        <v>31181000000</v>
      </c>
      <c r="E122" s="1638">
        <v>0</v>
      </c>
      <c r="F122" s="1637">
        <f>+D122-E122</f>
        <v>31181000000</v>
      </c>
      <c r="G122" s="1639">
        <v>31181000000</v>
      </c>
    </row>
    <row r="123" spans="1:7" s="1508" customFormat="1" ht="46.2" customHeight="1" thickBot="1" x14ac:dyDescent="0.35">
      <c r="A123" s="1658">
        <v>5306003</v>
      </c>
      <c r="B123" s="1579">
        <v>20</v>
      </c>
      <c r="C123" s="1579" t="s">
        <v>98</v>
      </c>
      <c r="D123" s="1659">
        <v>40753033</v>
      </c>
      <c r="E123" s="1660">
        <v>0</v>
      </c>
      <c r="F123" s="1659">
        <f>+D123-E123</f>
        <v>40753033</v>
      </c>
      <c r="G123" s="1661">
        <v>40753033</v>
      </c>
    </row>
    <row r="124" spans="1:7" ht="16.2" thickBot="1" x14ac:dyDescent="0.35">
      <c r="A124" s="2122" t="s">
        <v>99</v>
      </c>
      <c r="B124" s="2123"/>
      <c r="C124" s="2160"/>
      <c r="D124" s="1662">
        <f>+D9+D90</f>
        <v>579396716849.48999</v>
      </c>
      <c r="E124" s="1663">
        <f>+E24+E92</f>
        <v>0</v>
      </c>
      <c r="F124" s="1662">
        <f>+F9+F90</f>
        <v>579396716849.48999</v>
      </c>
      <c r="G124" s="1662">
        <f>+G9+G90</f>
        <v>341577905969.49005</v>
      </c>
    </row>
    <row r="125" spans="1:7" x14ac:dyDescent="0.3">
      <c r="A125" s="1510"/>
      <c r="G125" s="1511"/>
    </row>
    <row r="126" spans="1:7" ht="35.25" customHeight="1" x14ac:dyDescent="0.3">
      <c r="A126" s="1510"/>
      <c r="G126" s="1664"/>
    </row>
    <row r="127" spans="1:7" x14ac:dyDescent="0.3">
      <c r="A127" s="1510"/>
      <c r="G127" s="1511"/>
    </row>
    <row r="128" spans="1:7" x14ac:dyDescent="0.3">
      <c r="A128" s="1665" t="s">
        <v>100</v>
      </c>
      <c r="B128" s="1666"/>
      <c r="C128" s="1666"/>
      <c r="D128" s="1666"/>
      <c r="E128" s="1667" t="s">
        <v>101</v>
      </c>
      <c r="F128" s="1667"/>
      <c r="G128" s="1668"/>
    </row>
    <row r="129" spans="1:7" x14ac:dyDescent="0.3">
      <c r="A129" s="1669" t="s">
        <v>283</v>
      </c>
      <c r="B129" s="1666"/>
      <c r="C129" s="1666"/>
      <c r="D129" s="1666"/>
      <c r="E129" s="1670" t="s">
        <v>103</v>
      </c>
      <c r="F129" s="1670"/>
      <c r="G129" s="1671"/>
    </row>
    <row r="130" spans="1:7" x14ac:dyDescent="0.3">
      <c r="A130" s="1669" t="s">
        <v>284</v>
      </c>
      <c r="B130" s="1666"/>
      <c r="C130" s="1666"/>
      <c r="D130" s="1672"/>
      <c r="E130" s="1673" t="s">
        <v>105</v>
      </c>
      <c r="F130" s="1667"/>
      <c r="G130" s="1668"/>
    </row>
    <row r="131" spans="1:7" x14ac:dyDescent="0.3">
      <c r="A131" s="1669"/>
      <c r="B131" s="1666"/>
      <c r="C131" s="1666"/>
      <c r="D131" s="1666"/>
      <c r="E131" s="1670"/>
      <c r="F131" s="1670"/>
      <c r="G131" s="1671"/>
    </row>
    <row r="132" spans="1:7" x14ac:dyDescent="0.3">
      <c r="A132" s="1665"/>
      <c r="B132" s="1666"/>
      <c r="C132" s="1666"/>
      <c r="D132" s="1673"/>
      <c r="E132" s="1674"/>
      <c r="F132" s="1673"/>
      <c r="G132" s="1668"/>
    </row>
    <row r="133" spans="1:7" x14ac:dyDescent="0.3">
      <c r="A133" s="1669"/>
      <c r="B133" s="1666"/>
      <c r="C133" s="1666"/>
      <c r="D133" s="1673"/>
      <c r="E133" s="1674"/>
      <c r="F133" s="1673"/>
      <c r="G133" s="1668"/>
    </row>
    <row r="134" spans="1:7" x14ac:dyDescent="0.3">
      <c r="A134" s="1669" t="s">
        <v>106</v>
      </c>
      <c r="B134" s="1666"/>
      <c r="C134" s="1666"/>
      <c r="D134" s="1509" t="s">
        <v>107</v>
      </c>
      <c r="F134" s="1666" t="s">
        <v>101</v>
      </c>
      <c r="G134" s="1675"/>
    </row>
    <row r="135" spans="1:7" x14ac:dyDescent="0.3">
      <c r="A135" s="1669" t="s">
        <v>108</v>
      </c>
      <c r="B135" s="1666"/>
      <c r="C135" s="1666"/>
      <c r="D135" s="1608" t="s">
        <v>109</v>
      </c>
      <c r="F135" s="1670" t="s">
        <v>110</v>
      </c>
      <c r="G135" s="1668"/>
    </row>
    <row r="136" spans="1:7" x14ac:dyDescent="0.3">
      <c r="A136" s="1669" t="s">
        <v>111</v>
      </c>
      <c r="B136" s="1666"/>
      <c r="C136" s="1666"/>
      <c r="D136" s="1608" t="s">
        <v>112</v>
      </c>
      <c r="F136" s="1673" t="s">
        <v>113</v>
      </c>
      <c r="G136" s="1668"/>
    </row>
    <row r="137" spans="1:7" ht="15" thickBot="1" x14ac:dyDescent="0.35">
      <c r="A137" s="1514"/>
      <c r="B137" s="1515"/>
      <c r="C137" s="1515"/>
      <c r="D137" s="1515"/>
      <c r="E137" s="1517"/>
      <c r="F137" s="1517"/>
      <c r="G137" s="1518"/>
    </row>
  </sheetData>
  <mergeCells count="103">
    <mergeCell ref="HB109:HH109"/>
    <mergeCell ref="HI109:HL109"/>
    <mergeCell ref="A124:C124"/>
    <mergeCell ref="FL109:FR109"/>
    <mergeCell ref="FS109:FY109"/>
    <mergeCell ref="FZ109:GF109"/>
    <mergeCell ref="GG109:GM109"/>
    <mergeCell ref="GN109:GT109"/>
    <mergeCell ref="GU109:HA109"/>
    <mergeCell ref="DV109:EB109"/>
    <mergeCell ref="EC109:EI109"/>
    <mergeCell ref="EJ109:EP109"/>
    <mergeCell ref="EQ109:EW109"/>
    <mergeCell ref="EX109:FD109"/>
    <mergeCell ref="FE109:FK109"/>
    <mergeCell ref="CF109:CL109"/>
    <mergeCell ref="CM109:CS109"/>
    <mergeCell ref="CT109:CZ109"/>
    <mergeCell ref="DA109:DG109"/>
    <mergeCell ref="DH109:DN109"/>
    <mergeCell ref="DO109:DU109"/>
    <mergeCell ref="AP109:AV109"/>
    <mergeCell ref="AW109:BC109"/>
    <mergeCell ref="BD109:BJ109"/>
    <mergeCell ref="BK109:BQ109"/>
    <mergeCell ref="BR109:BX109"/>
    <mergeCell ref="BY109:CE109"/>
    <mergeCell ref="A109:G109"/>
    <mergeCell ref="I109:M109"/>
    <mergeCell ref="N109:T109"/>
    <mergeCell ref="U109:AA109"/>
    <mergeCell ref="AB109:AH109"/>
    <mergeCell ref="AI109:AO109"/>
    <mergeCell ref="FZ108:GF108"/>
    <mergeCell ref="GG108:GM108"/>
    <mergeCell ref="GN108:GT108"/>
    <mergeCell ref="GU108:HA108"/>
    <mergeCell ref="HB108:HH108"/>
    <mergeCell ref="HI108:HL108"/>
    <mergeCell ref="EJ108:EP108"/>
    <mergeCell ref="EQ108:EW108"/>
    <mergeCell ref="EX108:FD108"/>
    <mergeCell ref="FE108:FK108"/>
    <mergeCell ref="FL108:FR108"/>
    <mergeCell ref="FS108:FY108"/>
    <mergeCell ref="CT108:CZ108"/>
    <mergeCell ref="DA108:DG108"/>
    <mergeCell ref="DH108:DN108"/>
    <mergeCell ref="DO108:DU108"/>
    <mergeCell ref="DV108:EB108"/>
    <mergeCell ref="EC108:EI108"/>
    <mergeCell ref="BD108:BJ108"/>
    <mergeCell ref="BK108:BQ108"/>
    <mergeCell ref="BR108:BX108"/>
    <mergeCell ref="BY108:CE108"/>
    <mergeCell ref="CF108:CL108"/>
    <mergeCell ref="CM108:CS108"/>
    <mergeCell ref="HI83:HL83"/>
    <mergeCell ref="A84:G84"/>
    <mergeCell ref="A108:G108"/>
    <mergeCell ref="I108:M108"/>
    <mergeCell ref="N108:T108"/>
    <mergeCell ref="U108:AA108"/>
    <mergeCell ref="AB108:AH108"/>
    <mergeCell ref="AI108:AO108"/>
    <mergeCell ref="AP108:AV108"/>
    <mergeCell ref="AW108:BC108"/>
    <mergeCell ref="FS83:FY83"/>
    <mergeCell ref="FZ83:GF83"/>
    <mergeCell ref="GG83:GM83"/>
    <mergeCell ref="GN83:GT83"/>
    <mergeCell ref="GU83:HA83"/>
    <mergeCell ref="HB83:HH83"/>
    <mergeCell ref="EC83:EI83"/>
    <mergeCell ref="EJ83:EP83"/>
    <mergeCell ref="EQ83:EW83"/>
    <mergeCell ref="EX83:FD83"/>
    <mergeCell ref="FE83:FK83"/>
    <mergeCell ref="FL83:FR83"/>
    <mergeCell ref="CM83:CS83"/>
    <mergeCell ref="CT83:CZ83"/>
    <mergeCell ref="DA83:DG83"/>
    <mergeCell ref="DH83:DN83"/>
    <mergeCell ref="DO83:DU83"/>
    <mergeCell ref="DV83:EB83"/>
    <mergeCell ref="AW83:BC83"/>
    <mergeCell ref="BD83:BJ83"/>
    <mergeCell ref="BK83:BQ83"/>
    <mergeCell ref="BR83:BX83"/>
    <mergeCell ref="BY83:CE83"/>
    <mergeCell ref="CF83:CL83"/>
    <mergeCell ref="I83:M83"/>
    <mergeCell ref="N83:T83"/>
    <mergeCell ref="U83:AA83"/>
    <mergeCell ref="AB83:AH83"/>
    <mergeCell ref="AI83:AO83"/>
    <mergeCell ref="AP83:AV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57" orientation="landscape" horizontalDpi="4294967294" r:id="rId1"/>
  <rowBreaks count="3" manualBreakCount="3">
    <brk id="43" max="16383" man="1"/>
    <brk id="81" max="16383" man="1"/>
    <brk id="106" max="6" man="1"/>
  </rowBreaks>
  <colBreaks count="1" manualBreakCount="1">
    <brk id="7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137"/>
  <sheetViews>
    <sheetView tabSelected="1" zoomScaleNormal="100" workbookViewId="0">
      <selection sqref="A1:G1"/>
    </sheetView>
  </sheetViews>
  <sheetFormatPr baseColWidth="10" defaultColWidth="11.44140625" defaultRowHeight="14.4" x14ac:dyDescent="0.3"/>
  <cols>
    <col min="1" max="1" width="20.33203125" style="1723" customWidth="1"/>
    <col min="2" max="2" width="7.33203125" style="1723" customWidth="1"/>
    <col min="3" max="3" width="51.44140625" style="1723" customWidth="1"/>
    <col min="4" max="4" width="23.44140625" style="1725" customWidth="1"/>
    <col min="5" max="5" width="19.44140625" style="1798" customWidth="1"/>
    <col min="6" max="6" width="20" style="1725" customWidth="1"/>
    <col min="7" max="7" width="25.109375" style="1725" customWidth="1"/>
    <col min="8" max="8" width="4.44140625" style="1723" customWidth="1"/>
    <col min="9" max="256" width="11.44140625" style="1723"/>
    <col min="257" max="257" width="20.33203125" style="1723" customWidth="1"/>
    <col min="258" max="258" width="7.33203125" style="1723" customWidth="1"/>
    <col min="259" max="259" width="51.44140625" style="1723" customWidth="1"/>
    <col min="260" max="260" width="23.44140625" style="1723" customWidth="1"/>
    <col min="261" max="261" width="19.44140625" style="1723" customWidth="1"/>
    <col min="262" max="262" width="20" style="1723" customWidth="1"/>
    <col min="263" max="263" width="25.109375" style="1723" customWidth="1"/>
    <col min="264" max="264" width="4.44140625" style="1723" customWidth="1"/>
    <col min="265" max="512" width="11.44140625" style="1723"/>
    <col min="513" max="513" width="20.33203125" style="1723" customWidth="1"/>
    <col min="514" max="514" width="7.33203125" style="1723" customWidth="1"/>
    <col min="515" max="515" width="51.44140625" style="1723" customWidth="1"/>
    <col min="516" max="516" width="23.44140625" style="1723" customWidth="1"/>
    <col min="517" max="517" width="19.44140625" style="1723" customWidth="1"/>
    <col min="518" max="518" width="20" style="1723" customWidth="1"/>
    <col min="519" max="519" width="25.109375" style="1723" customWidth="1"/>
    <col min="520" max="520" width="4.44140625" style="1723" customWidth="1"/>
    <col min="521" max="768" width="11.44140625" style="1723"/>
    <col min="769" max="769" width="20.33203125" style="1723" customWidth="1"/>
    <col min="770" max="770" width="7.33203125" style="1723" customWidth="1"/>
    <col min="771" max="771" width="51.44140625" style="1723" customWidth="1"/>
    <col min="772" max="772" width="23.44140625" style="1723" customWidth="1"/>
    <col min="773" max="773" width="19.44140625" style="1723" customWidth="1"/>
    <col min="774" max="774" width="20" style="1723" customWidth="1"/>
    <col min="775" max="775" width="25.109375" style="1723" customWidth="1"/>
    <col min="776" max="776" width="4.44140625" style="1723" customWidth="1"/>
    <col min="777" max="1024" width="11.44140625" style="1723"/>
    <col min="1025" max="1025" width="20.33203125" style="1723" customWidth="1"/>
    <col min="1026" max="1026" width="7.33203125" style="1723" customWidth="1"/>
    <col min="1027" max="1027" width="51.44140625" style="1723" customWidth="1"/>
    <col min="1028" max="1028" width="23.44140625" style="1723" customWidth="1"/>
    <col min="1029" max="1029" width="19.44140625" style="1723" customWidth="1"/>
    <col min="1030" max="1030" width="20" style="1723" customWidth="1"/>
    <col min="1031" max="1031" width="25.109375" style="1723" customWidth="1"/>
    <col min="1032" max="1032" width="4.44140625" style="1723" customWidth="1"/>
    <col min="1033" max="1280" width="11.44140625" style="1723"/>
    <col min="1281" max="1281" width="20.33203125" style="1723" customWidth="1"/>
    <col min="1282" max="1282" width="7.33203125" style="1723" customWidth="1"/>
    <col min="1283" max="1283" width="51.44140625" style="1723" customWidth="1"/>
    <col min="1284" max="1284" width="23.44140625" style="1723" customWidth="1"/>
    <col min="1285" max="1285" width="19.44140625" style="1723" customWidth="1"/>
    <col min="1286" max="1286" width="20" style="1723" customWidth="1"/>
    <col min="1287" max="1287" width="25.109375" style="1723" customWidth="1"/>
    <col min="1288" max="1288" width="4.44140625" style="1723" customWidth="1"/>
    <col min="1289" max="1536" width="11.44140625" style="1723"/>
    <col min="1537" max="1537" width="20.33203125" style="1723" customWidth="1"/>
    <col min="1538" max="1538" width="7.33203125" style="1723" customWidth="1"/>
    <col min="1539" max="1539" width="51.44140625" style="1723" customWidth="1"/>
    <col min="1540" max="1540" width="23.44140625" style="1723" customWidth="1"/>
    <col min="1541" max="1541" width="19.44140625" style="1723" customWidth="1"/>
    <col min="1542" max="1542" width="20" style="1723" customWidth="1"/>
    <col min="1543" max="1543" width="25.109375" style="1723" customWidth="1"/>
    <col min="1544" max="1544" width="4.44140625" style="1723" customWidth="1"/>
    <col min="1545" max="1792" width="11.44140625" style="1723"/>
    <col min="1793" max="1793" width="20.33203125" style="1723" customWidth="1"/>
    <col min="1794" max="1794" width="7.33203125" style="1723" customWidth="1"/>
    <col min="1795" max="1795" width="51.44140625" style="1723" customWidth="1"/>
    <col min="1796" max="1796" width="23.44140625" style="1723" customWidth="1"/>
    <col min="1797" max="1797" width="19.44140625" style="1723" customWidth="1"/>
    <col min="1798" max="1798" width="20" style="1723" customWidth="1"/>
    <col min="1799" max="1799" width="25.109375" style="1723" customWidth="1"/>
    <col min="1800" max="1800" width="4.44140625" style="1723" customWidth="1"/>
    <col min="1801" max="2048" width="11.44140625" style="1723"/>
    <col min="2049" max="2049" width="20.33203125" style="1723" customWidth="1"/>
    <col min="2050" max="2050" width="7.33203125" style="1723" customWidth="1"/>
    <col min="2051" max="2051" width="51.44140625" style="1723" customWidth="1"/>
    <col min="2052" max="2052" width="23.44140625" style="1723" customWidth="1"/>
    <col min="2053" max="2053" width="19.44140625" style="1723" customWidth="1"/>
    <col min="2054" max="2054" width="20" style="1723" customWidth="1"/>
    <col min="2055" max="2055" width="25.109375" style="1723" customWidth="1"/>
    <col min="2056" max="2056" width="4.44140625" style="1723" customWidth="1"/>
    <col min="2057" max="2304" width="11.44140625" style="1723"/>
    <col min="2305" max="2305" width="20.33203125" style="1723" customWidth="1"/>
    <col min="2306" max="2306" width="7.33203125" style="1723" customWidth="1"/>
    <col min="2307" max="2307" width="51.44140625" style="1723" customWidth="1"/>
    <col min="2308" max="2308" width="23.44140625" style="1723" customWidth="1"/>
    <col min="2309" max="2309" width="19.44140625" style="1723" customWidth="1"/>
    <col min="2310" max="2310" width="20" style="1723" customWidth="1"/>
    <col min="2311" max="2311" width="25.109375" style="1723" customWidth="1"/>
    <col min="2312" max="2312" width="4.44140625" style="1723" customWidth="1"/>
    <col min="2313" max="2560" width="11.44140625" style="1723"/>
    <col min="2561" max="2561" width="20.33203125" style="1723" customWidth="1"/>
    <col min="2562" max="2562" width="7.33203125" style="1723" customWidth="1"/>
    <col min="2563" max="2563" width="51.44140625" style="1723" customWidth="1"/>
    <col min="2564" max="2564" width="23.44140625" style="1723" customWidth="1"/>
    <col min="2565" max="2565" width="19.44140625" style="1723" customWidth="1"/>
    <col min="2566" max="2566" width="20" style="1723" customWidth="1"/>
    <col min="2567" max="2567" width="25.109375" style="1723" customWidth="1"/>
    <col min="2568" max="2568" width="4.44140625" style="1723" customWidth="1"/>
    <col min="2569" max="2816" width="11.44140625" style="1723"/>
    <col min="2817" max="2817" width="20.33203125" style="1723" customWidth="1"/>
    <col min="2818" max="2818" width="7.33203125" style="1723" customWidth="1"/>
    <col min="2819" max="2819" width="51.44140625" style="1723" customWidth="1"/>
    <col min="2820" max="2820" width="23.44140625" style="1723" customWidth="1"/>
    <col min="2821" max="2821" width="19.44140625" style="1723" customWidth="1"/>
    <col min="2822" max="2822" width="20" style="1723" customWidth="1"/>
    <col min="2823" max="2823" width="25.109375" style="1723" customWidth="1"/>
    <col min="2824" max="2824" width="4.44140625" style="1723" customWidth="1"/>
    <col min="2825" max="3072" width="11.44140625" style="1723"/>
    <col min="3073" max="3073" width="20.33203125" style="1723" customWidth="1"/>
    <col min="3074" max="3074" width="7.33203125" style="1723" customWidth="1"/>
    <col min="3075" max="3075" width="51.44140625" style="1723" customWidth="1"/>
    <col min="3076" max="3076" width="23.44140625" style="1723" customWidth="1"/>
    <col min="3077" max="3077" width="19.44140625" style="1723" customWidth="1"/>
    <col min="3078" max="3078" width="20" style="1723" customWidth="1"/>
    <col min="3079" max="3079" width="25.109375" style="1723" customWidth="1"/>
    <col min="3080" max="3080" width="4.44140625" style="1723" customWidth="1"/>
    <col min="3081" max="3328" width="11.44140625" style="1723"/>
    <col min="3329" max="3329" width="20.33203125" style="1723" customWidth="1"/>
    <col min="3330" max="3330" width="7.33203125" style="1723" customWidth="1"/>
    <col min="3331" max="3331" width="51.44140625" style="1723" customWidth="1"/>
    <col min="3332" max="3332" width="23.44140625" style="1723" customWidth="1"/>
    <col min="3333" max="3333" width="19.44140625" style="1723" customWidth="1"/>
    <col min="3334" max="3334" width="20" style="1723" customWidth="1"/>
    <col min="3335" max="3335" width="25.109375" style="1723" customWidth="1"/>
    <col min="3336" max="3336" width="4.44140625" style="1723" customWidth="1"/>
    <col min="3337" max="3584" width="11.44140625" style="1723"/>
    <col min="3585" max="3585" width="20.33203125" style="1723" customWidth="1"/>
    <col min="3586" max="3586" width="7.33203125" style="1723" customWidth="1"/>
    <col min="3587" max="3587" width="51.44140625" style="1723" customWidth="1"/>
    <col min="3588" max="3588" width="23.44140625" style="1723" customWidth="1"/>
    <col min="3589" max="3589" width="19.44140625" style="1723" customWidth="1"/>
    <col min="3590" max="3590" width="20" style="1723" customWidth="1"/>
    <col min="3591" max="3591" width="25.109375" style="1723" customWidth="1"/>
    <col min="3592" max="3592" width="4.44140625" style="1723" customWidth="1"/>
    <col min="3593" max="3840" width="11.44140625" style="1723"/>
    <col min="3841" max="3841" width="20.33203125" style="1723" customWidth="1"/>
    <col min="3842" max="3842" width="7.33203125" style="1723" customWidth="1"/>
    <col min="3843" max="3843" width="51.44140625" style="1723" customWidth="1"/>
    <col min="3844" max="3844" width="23.44140625" style="1723" customWidth="1"/>
    <col min="3845" max="3845" width="19.44140625" style="1723" customWidth="1"/>
    <col min="3846" max="3846" width="20" style="1723" customWidth="1"/>
    <col min="3847" max="3847" width="25.109375" style="1723" customWidth="1"/>
    <col min="3848" max="3848" width="4.44140625" style="1723" customWidth="1"/>
    <col min="3849" max="4096" width="11.44140625" style="1723"/>
    <col min="4097" max="4097" width="20.33203125" style="1723" customWidth="1"/>
    <col min="4098" max="4098" width="7.33203125" style="1723" customWidth="1"/>
    <col min="4099" max="4099" width="51.44140625" style="1723" customWidth="1"/>
    <col min="4100" max="4100" width="23.44140625" style="1723" customWidth="1"/>
    <col min="4101" max="4101" width="19.44140625" style="1723" customWidth="1"/>
    <col min="4102" max="4102" width="20" style="1723" customWidth="1"/>
    <col min="4103" max="4103" width="25.109375" style="1723" customWidth="1"/>
    <col min="4104" max="4104" width="4.44140625" style="1723" customWidth="1"/>
    <col min="4105" max="4352" width="11.44140625" style="1723"/>
    <col min="4353" max="4353" width="20.33203125" style="1723" customWidth="1"/>
    <col min="4354" max="4354" width="7.33203125" style="1723" customWidth="1"/>
    <col min="4355" max="4355" width="51.44140625" style="1723" customWidth="1"/>
    <col min="4356" max="4356" width="23.44140625" style="1723" customWidth="1"/>
    <col min="4357" max="4357" width="19.44140625" style="1723" customWidth="1"/>
    <col min="4358" max="4358" width="20" style="1723" customWidth="1"/>
    <col min="4359" max="4359" width="25.109375" style="1723" customWidth="1"/>
    <col min="4360" max="4360" width="4.44140625" style="1723" customWidth="1"/>
    <col min="4361" max="4608" width="11.44140625" style="1723"/>
    <col min="4609" max="4609" width="20.33203125" style="1723" customWidth="1"/>
    <col min="4610" max="4610" width="7.33203125" style="1723" customWidth="1"/>
    <col min="4611" max="4611" width="51.44140625" style="1723" customWidth="1"/>
    <col min="4612" max="4612" width="23.44140625" style="1723" customWidth="1"/>
    <col min="4613" max="4613" width="19.44140625" style="1723" customWidth="1"/>
    <col min="4614" max="4614" width="20" style="1723" customWidth="1"/>
    <col min="4615" max="4615" width="25.109375" style="1723" customWidth="1"/>
    <col min="4616" max="4616" width="4.44140625" style="1723" customWidth="1"/>
    <col min="4617" max="4864" width="11.44140625" style="1723"/>
    <col min="4865" max="4865" width="20.33203125" style="1723" customWidth="1"/>
    <col min="4866" max="4866" width="7.33203125" style="1723" customWidth="1"/>
    <col min="4867" max="4867" width="51.44140625" style="1723" customWidth="1"/>
    <col min="4868" max="4868" width="23.44140625" style="1723" customWidth="1"/>
    <col min="4869" max="4869" width="19.44140625" style="1723" customWidth="1"/>
    <col min="4870" max="4870" width="20" style="1723" customWidth="1"/>
    <col min="4871" max="4871" width="25.109375" style="1723" customWidth="1"/>
    <col min="4872" max="4872" width="4.44140625" style="1723" customWidth="1"/>
    <col min="4873" max="5120" width="11.44140625" style="1723"/>
    <col min="5121" max="5121" width="20.33203125" style="1723" customWidth="1"/>
    <col min="5122" max="5122" width="7.33203125" style="1723" customWidth="1"/>
    <col min="5123" max="5123" width="51.44140625" style="1723" customWidth="1"/>
    <col min="5124" max="5124" width="23.44140625" style="1723" customWidth="1"/>
    <col min="5125" max="5125" width="19.44140625" style="1723" customWidth="1"/>
    <col min="5126" max="5126" width="20" style="1723" customWidth="1"/>
    <col min="5127" max="5127" width="25.109375" style="1723" customWidth="1"/>
    <col min="5128" max="5128" width="4.44140625" style="1723" customWidth="1"/>
    <col min="5129" max="5376" width="11.44140625" style="1723"/>
    <col min="5377" max="5377" width="20.33203125" style="1723" customWidth="1"/>
    <col min="5378" max="5378" width="7.33203125" style="1723" customWidth="1"/>
    <col min="5379" max="5379" width="51.44140625" style="1723" customWidth="1"/>
    <col min="5380" max="5380" width="23.44140625" style="1723" customWidth="1"/>
    <col min="5381" max="5381" width="19.44140625" style="1723" customWidth="1"/>
    <col min="5382" max="5382" width="20" style="1723" customWidth="1"/>
    <col min="5383" max="5383" width="25.109375" style="1723" customWidth="1"/>
    <col min="5384" max="5384" width="4.44140625" style="1723" customWidth="1"/>
    <col min="5385" max="5632" width="11.44140625" style="1723"/>
    <col min="5633" max="5633" width="20.33203125" style="1723" customWidth="1"/>
    <col min="5634" max="5634" width="7.33203125" style="1723" customWidth="1"/>
    <col min="5635" max="5635" width="51.44140625" style="1723" customWidth="1"/>
    <col min="5636" max="5636" width="23.44140625" style="1723" customWidth="1"/>
    <col min="5637" max="5637" width="19.44140625" style="1723" customWidth="1"/>
    <col min="5638" max="5638" width="20" style="1723" customWidth="1"/>
    <col min="5639" max="5639" width="25.109375" style="1723" customWidth="1"/>
    <col min="5640" max="5640" width="4.44140625" style="1723" customWidth="1"/>
    <col min="5641" max="5888" width="11.44140625" style="1723"/>
    <col min="5889" max="5889" width="20.33203125" style="1723" customWidth="1"/>
    <col min="5890" max="5890" width="7.33203125" style="1723" customWidth="1"/>
    <col min="5891" max="5891" width="51.44140625" style="1723" customWidth="1"/>
    <col min="5892" max="5892" width="23.44140625" style="1723" customWidth="1"/>
    <col min="5893" max="5893" width="19.44140625" style="1723" customWidth="1"/>
    <col min="5894" max="5894" width="20" style="1723" customWidth="1"/>
    <col min="5895" max="5895" width="25.109375" style="1723" customWidth="1"/>
    <col min="5896" max="5896" width="4.44140625" style="1723" customWidth="1"/>
    <col min="5897" max="6144" width="11.44140625" style="1723"/>
    <col min="6145" max="6145" width="20.33203125" style="1723" customWidth="1"/>
    <col min="6146" max="6146" width="7.33203125" style="1723" customWidth="1"/>
    <col min="6147" max="6147" width="51.44140625" style="1723" customWidth="1"/>
    <col min="6148" max="6148" width="23.44140625" style="1723" customWidth="1"/>
    <col min="6149" max="6149" width="19.44140625" style="1723" customWidth="1"/>
    <col min="6150" max="6150" width="20" style="1723" customWidth="1"/>
    <col min="6151" max="6151" width="25.109375" style="1723" customWidth="1"/>
    <col min="6152" max="6152" width="4.44140625" style="1723" customWidth="1"/>
    <col min="6153" max="6400" width="11.44140625" style="1723"/>
    <col min="6401" max="6401" width="20.33203125" style="1723" customWidth="1"/>
    <col min="6402" max="6402" width="7.33203125" style="1723" customWidth="1"/>
    <col min="6403" max="6403" width="51.44140625" style="1723" customWidth="1"/>
    <col min="6404" max="6404" width="23.44140625" style="1723" customWidth="1"/>
    <col min="6405" max="6405" width="19.44140625" style="1723" customWidth="1"/>
    <col min="6406" max="6406" width="20" style="1723" customWidth="1"/>
    <col min="6407" max="6407" width="25.109375" style="1723" customWidth="1"/>
    <col min="6408" max="6408" width="4.44140625" style="1723" customWidth="1"/>
    <col min="6409" max="6656" width="11.44140625" style="1723"/>
    <col min="6657" max="6657" width="20.33203125" style="1723" customWidth="1"/>
    <col min="6658" max="6658" width="7.33203125" style="1723" customWidth="1"/>
    <col min="6659" max="6659" width="51.44140625" style="1723" customWidth="1"/>
    <col min="6660" max="6660" width="23.44140625" style="1723" customWidth="1"/>
    <col min="6661" max="6661" width="19.44140625" style="1723" customWidth="1"/>
    <col min="6662" max="6662" width="20" style="1723" customWidth="1"/>
    <col min="6663" max="6663" width="25.109375" style="1723" customWidth="1"/>
    <col min="6664" max="6664" width="4.44140625" style="1723" customWidth="1"/>
    <col min="6665" max="6912" width="11.44140625" style="1723"/>
    <col min="6913" max="6913" width="20.33203125" style="1723" customWidth="1"/>
    <col min="6914" max="6914" width="7.33203125" style="1723" customWidth="1"/>
    <col min="6915" max="6915" width="51.44140625" style="1723" customWidth="1"/>
    <col min="6916" max="6916" width="23.44140625" style="1723" customWidth="1"/>
    <col min="6917" max="6917" width="19.44140625" style="1723" customWidth="1"/>
    <col min="6918" max="6918" width="20" style="1723" customWidth="1"/>
    <col min="6919" max="6919" width="25.109375" style="1723" customWidth="1"/>
    <col min="6920" max="6920" width="4.44140625" style="1723" customWidth="1"/>
    <col min="6921" max="7168" width="11.44140625" style="1723"/>
    <col min="7169" max="7169" width="20.33203125" style="1723" customWidth="1"/>
    <col min="7170" max="7170" width="7.33203125" style="1723" customWidth="1"/>
    <col min="7171" max="7171" width="51.44140625" style="1723" customWidth="1"/>
    <col min="7172" max="7172" width="23.44140625" style="1723" customWidth="1"/>
    <col min="7173" max="7173" width="19.44140625" style="1723" customWidth="1"/>
    <col min="7174" max="7174" width="20" style="1723" customWidth="1"/>
    <col min="7175" max="7175" width="25.109375" style="1723" customWidth="1"/>
    <col min="7176" max="7176" width="4.44140625" style="1723" customWidth="1"/>
    <col min="7177" max="7424" width="11.44140625" style="1723"/>
    <col min="7425" max="7425" width="20.33203125" style="1723" customWidth="1"/>
    <col min="7426" max="7426" width="7.33203125" style="1723" customWidth="1"/>
    <col min="7427" max="7427" width="51.44140625" style="1723" customWidth="1"/>
    <col min="7428" max="7428" width="23.44140625" style="1723" customWidth="1"/>
    <col min="7429" max="7429" width="19.44140625" style="1723" customWidth="1"/>
    <col min="7430" max="7430" width="20" style="1723" customWidth="1"/>
    <col min="7431" max="7431" width="25.109375" style="1723" customWidth="1"/>
    <col min="7432" max="7432" width="4.44140625" style="1723" customWidth="1"/>
    <col min="7433" max="7680" width="11.44140625" style="1723"/>
    <col min="7681" max="7681" width="20.33203125" style="1723" customWidth="1"/>
    <col min="7682" max="7682" width="7.33203125" style="1723" customWidth="1"/>
    <col min="7683" max="7683" width="51.44140625" style="1723" customWidth="1"/>
    <col min="7684" max="7684" width="23.44140625" style="1723" customWidth="1"/>
    <col min="7685" max="7685" width="19.44140625" style="1723" customWidth="1"/>
    <col min="7686" max="7686" width="20" style="1723" customWidth="1"/>
    <col min="7687" max="7687" width="25.109375" style="1723" customWidth="1"/>
    <col min="7688" max="7688" width="4.44140625" style="1723" customWidth="1"/>
    <col min="7689" max="7936" width="11.44140625" style="1723"/>
    <col min="7937" max="7937" width="20.33203125" style="1723" customWidth="1"/>
    <col min="7938" max="7938" width="7.33203125" style="1723" customWidth="1"/>
    <col min="7939" max="7939" width="51.44140625" style="1723" customWidth="1"/>
    <col min="7940" max="7940" width="23.44140625" style="1723" customWidth="1"/>
    <col min="7941" max="7941" width="19.44140625" style="1723" customWidth="1"/>
    <col min="7942" max="7942" width="20" style="1723" customWidth="1"/>
    <col min="7943" max="7943" width="25.109375" style="1723" customWidth="1"/>
    <col min="7944" max="7944" width="4.44140625" style="1723" customWidth="1"/>
    <col min="7945" max="8192" width="11.44140625" style="1723"/>
    <col min="8193" max="8193" width="20.33203125" style="1723" customWidth="1"/>
    <col min="8194" max="8194" width="7.33203125" style="1723" customWidth="1"/>
    <col min="8195" max="8195" width="51.44140625" style="1723" customWidth="1"/>
    <col min="8196" max="8196" width="23.44140625" style="1723" customWidth="1"/>
    <col min="8197" max="8197" width="19.44140625" style="1723" customWidth="1"/>
    <col min="8198" max="8198" width="20" style="1723" customWidth="1"/>
    <col min="8199" max="8199" width="25.109375" style="1723" customWidth="1"/>
    <col min="8200" max="8200" width="4.44140625" style="1723" customWidth="1"/>
    <col min="8201" max="8448" width="11.44140625" style="1723"/>
    <col min="8449" max="8449" width="20.33203125" style="1723" customWidth="1"/>
    <col min="8450" max="8450" width="7.33203125" style="1723" customWidth="1"/>
    <col min="8451" max="8451" width="51.44140625" style="1723" customWidth="1"/>
    <col min="8452" max="8452" width="23.44140625" style="1723" customWidth="1"/>
    <col min="8453" max="8453" width="19.44140625" style="1723" customWidth="1"/>
    <col min="8454" max="8454" width="20" style="1723" customWidth="1"/>
    <col min="8455" max="8455" width="25.109375" style="1723" customWidth="1"/>
    <col min="8456" max="8456" width="4.44140625" style="1723" customWidth="1"/>
    <col min="8457" max="8704" width="11.44140625" style="1723"/>
    <col min="8705" max="8705" width="20.33203125" style="1723" customWidth="1"/>
    <col min="8706" max="8706" width="7.33203125" style="1723" customWidth="1"/>
    <col min="8707" max="8707" width="51.44140625" style="1723" customWidth="1"/>
    <col min="8708" max="8708" width="23.44140625" style="1723" customWidth="1"/>
    <col min="8709" max="8709" width="19.44140625" style="1723" customWidth="1"/>
    <col min="8710" max="8710" width="20" style="1723" customWidth="1"/>
    <col min="8711" max="8711" width="25.109375" style="1723" customWidth="1"/>
    <col min="8712" max="8712" width="4.44140625" style="1723" customWidth="1"/>
    <col min="8713" max="8960" width="11.44140625" style="1723"/>
    <col min="8961" max="8961" width="20.33203125" style="1723" customWidth="1"/>
    <col min="8962" max="8962" width="7.33203125" style="1723" customWidth="1"/>
    <col min="8963" max="8963" width="51.44140625" style="1723" customWidth="1"/>
    <col min="8964" max="8964" width="23.44140625" style="1723" customWidth="1"/>
    <col min="8965" max="8965" width="19.44140625" style="1723" customWidth="1"/>
    <col min="8966" max="8966" width="20" style="1723" customWidth="1"/>
    <col min="8967" max="8967" width="25.109375" style="1723" customWidth="1"/>
    <col min="8968" max="8968" width="4.44140625" style="1723" customWidth="1"/>
    <col min="8969" max="9216" width="11.44140625" style="1723"/>
    <col min="9217" max="9217" width="20.33203125" style="1723" customWidth="1"/>
    <col min="9218" max="9218" width="7.33203125" style="1723" customWidth="1"/>
    <col min="9219" max="9219" width="51.44140625" style="1723" customWidth="1"/>
    <col min="9220" max="9220" width="23.44140625" style="1723" customWidth="1"/>
    <col min="9221" max="9221" width="19.44140625" style="1723" customWidth="1"/>
    <col min="9222" max="9222" width="20" style="1723" customWidth="1"/>
    <col min="9223" max="9223" width="25.109375" style="1723" customWidth="1"/>
    <col min="9224" max="9224" width="4.44140625" style="1723" customWidth="1"/>
    <col min="9225" max="9472" width="11.44140625" style="1723"/>
    <col min="9473" max="9473" width="20.33203125" style="1723" customWidth="1"/>
    <col min="9474" max="9474" width="7.33203125" style="1723" customWidth="1"/>
    <col min="9475" max="9475" width="51.44140625" style="1723" customWidth="1"/>
    <col min="9476" max="9476" width="23.44140625" style="1723" customWidth="1"/>
    <col min="9477" max="9477" width="19.44140625" style="1723" customWidth="1"/>
    <col min="9478" max="9478" width="20" style="1723" customWidth="1"/>
    <col min="9479" max="9479" width="25.109375" style="1723" customWidth="1"/>
    <col min="9480" max="9480" width="4.44140625" style="1723" customWidth="1"/>
    <col min="9481" max="9728" width="11.44140625" style="1723"/>
    <col min="9729" max="9729" width="20.33203125" style="1723" customWidth="1"/>
    <col min="9730" max="9730" width="7.33203125" style="1723" customWidth="1"/>
    <col min="9731" max="9731" width="51.44140625" style="1723" customWidth="1"/>
    <col min="9732" max="9732" width="23.44140625" style="1723" customWidth="1"/>
    <col min="9733" max="9733" width="19.44140625" style="1723" customWidth="1"/>
    <col min="9734" max="9734" width="20" style="1723" customWidth="1"/>
    <col min="9735" max="9735" width="25.109375" style="1723" customWidth="1"/>
    <col min="9736" max="9736" width="4.44140625" style="1723" customWidth="1"/>
    <col min="9737" max="9984" width="11.44140625" style="1723"/>
    <col min="9985" max="9985" width="20.33203125" style="1723" customWidth="1"/>
    <col min="9986" max="9986" width="7.33203125" style="1723" customWidth="1"/>
    <col min="9987" max="9987" width="51.44140625" style="1723" customWidth="1"/>
    <col min="9988" max="9988" width="23.44140625" style="1723" customWidth="1"/>
    <col min="9989" max="9989" width="19.44140625" style="1723" customWidth="1"/>
    <col min="9990" max="9990" width="20" style="1723" customWidth="1"/>
    <col min="9991" max="9991" width="25.109375" style="1723" customWidth="1"/>
    <col min="9992" max="9992" width="4.44140625" style="1723" customWidth="1"/>
    <col min="9993" max="10240" width="11.44140625" style="1723"/>
    <col min="10241" max="10241" width="20.33203125" style="1723" customWidth="1"/>
    <col min="10242" max="10242" width="7.33203125" style="1723" customWidth="1"/>
    <col min="10243" max="10243" width="51.44140625" style="1723" customWidth="1"/>
    <col min="10244" max="10244" width="23.44140625" style="1723" customWidth="1"/>
    <col min="10245" max="10245" width="19.44140625" style="1723" customWidth="1"/>
    <col min="10246" max="10246" width="20" style="1723" customWidth="1"/>
    <col min="10247" max="10247" width="25.109375" style="1723" customWidth="1"/>
    <col min="10248" max="10248" width="4.44140625" style="1723" customWidth="1"/>
    <col min="10249" max="10496" width="11.44140625" style="1723"/>
    <col min="10497" max="10497" width="20.33203125" style="1723" customWidth="1"/>
    <col min="10498" max="10498" width="7.33203125" style="1723" customWidth="1"/>
    <col min="10499" max="10499" width="51.44140625" style="1723" customWidth="1"/>
    <col min="10500" max="10500" width="23.44140625" style="1723" customWidth="1"/>
    <col min="10501" max="10501" width="19.44140625" style="1723" customWidth="1"/>
    <col min="10502" max="10502" width="20" style="1723" customWidth="1"/>
    <col min="10503" max="10503" width="25.109375" style="1723" customWidth="1"/>
    <col min="10504" max="10504" width="4.44140625" style="1723" customWidth="1"/>
    <col min="10505" max="10752" width="11.44140625" style="1723"/>
    <col min="10753" max="10753" width="20.33203125" style="1723" customWidth="1"/>
    <col min="10754" max="10754" width="7.33203125" style="1723" customWidth="1"/>
    <col min="10755" max="10755" width="51.44140625" style="1723" customWidth="1"/>
    <col min="10756" max="10756" width="23.44140625" style="1723" customWidth="1"/>
    <col min="10757" max="10757" width="19.44140625" style="1723" customWidth="1"/>
    <col min="10758" max="10758" width="20" style="1723" customWidth="1"/>
    <col min="10759" max="10759" width="25.109375" style="1723" customWidth="1"/>
    <col min="10760" max="10760" width="4.44140625" style="1723" customWidth="1"/>
    <col min="10761" max="11008" width="11.44140625" style="1723"/>
    <col min="11009" max="11009" width="20.33203125" style="1723" customWidth="1"/>
    <col min="11010" max="11010" width="7.33203125" style="1723" customWidth="1"/>
    <col min="11011" max="11011" width="51.44140625" style="1723" customWidth="1"/>
    <col min="11012" max="11012" width="23.44140625" style="1723" customWidth="1"/>
    <col min="11013" max="11013" width="19.44140625" style="1723" customWidth="1"/>
    <col min="11014" max="11014" width="20" style="1723" customWidth="1"/>
    <col min="11015" max="11015" width="25.109375" style="1723" customWidth="1"/>
    <col min="11016" max="11016" width="4.44140625" style="1723" customWidth="1"/>
    <col min="11017" max="11264" width="11.44140625" style="1723"/>
    <col min="11265" max="11265" width="20.33203125" style="1723" customWidth="1"/>
    <col min="11266" max="11266" width="7.33203125" style="1723" customWidth="1"/>
    <col min="11267" max="11267" width="51.44140625" style="1723" customWidth="1"/>
    <col min="11268" max="11268" width="23.44140625" style="1723" customWidth="1"/>
    <col min="11269" max="11269" width="19.44140625" style="1723" customWidth="1"/>
    <col min="11270" max="11270" width="20" style="1723" customWidth="1"/>
    <col min="11271" max="11271" width="25.109375" style="1723" customWidth="1"/>
    <col min="11272" max="11272" width="4.44140625" style="1723" customWidth="1"/>
    <col min="11273" max="11520" width="11.44140625" style="1723"/>
    <col min="11521" max="11521" width="20.33203125" style="1723" customWidth="1"/>
    <col min="11522" max="11522" width="7.33203125" style="1723" customWidth="1"/>
    <col min="11523" max="11523" width="51.44140625" style="1723" customWidth="1"/>
    <col min="11524" max="11524" width="23.44140625" style="1723" customWidth="1"/>
    <col min="11525" max="11525" width="19.44140625" style="1723" customWidth="1"/>
    <col min="11526" max="11526" width="20" style="1723" customWidth="1"/>
    <col min="11527" max="11527" width="25.109375" style="1723" customWidth="1"/>
    <col min="11528" max="11528" width="4.44140625" style="1723" customWidth="1"/>
    <col min="11529" max="11776" width="11.44140625" style="1723"/>
    <col min="11777" max="11777" width="20.33203125" style="1723" customWidth="1"/>
    <col min="11778" max="11778" width="7.33203125" style="1723" customWidth="1"/>
    <col min="11779" max="11779" width="51.44140625" style="1723" customWidth="1"/>
    <col min="11780" max="11780" width="23.44140625" style="1723" customWidth="1"/>
    <col min="11781" max="11781" width="19.44140625" style="1723" customWidth="1"/>
    <col min="11782" max="11782" width="20" style="1723" customWidth="1"/>
    <col min="11783" max="11783" width="25.109375" style="1723" customWidth="1"/>
    <col min="11784" max="11784" width="4.44140625" style="1723" customWidth="1"/>
    <col min="11785" max="12032" width="11.44140625" style="1723"/>
    <col min="12033" max="12033" width="20.33203125" style="1723" customWidth="1"/>
    <col min="12034" max="12034" width="7.33203125" style="1723" customWidth="1"/>
    <col min="12035" max="12035" width="51.44140625" style="1723" customWidth="1"/>
    <col min="12036" max="12036" width="23.44140625" style="1723" customWidth="1"/>
    <col min="12037" max="12037" width="19.44140625" style="1723" customWidth="1"/>
    <col min="12038" max="12038" width="20" style="1723" customWidth="1"/>
    <col min="12039" max="12039" width="25.109375" style="1723" customWidth="1"/>
    <col min="12040" max="12040" width="4.44140625" style="1723" customWidth="1"/>
    <col min="12041" max="12288" width="11.44140625" style="1723"/>
    <col min="12289" max="12289" width="20.33203125" style="1723" customWidth="1"/>
    <col min="12290" max="12290" width="7.33203125" style="1723" customWidth="1"/>
    <col min="12291" max="12291" width="51.44140625" style="1723" customWidth="1"/>
    <col min="12292" max="12292" width="23.44140625" style="1723" customWidth="1"/>
    <col min="12293" max="12293" width="19.44140625" style="1723" customWidth="1"/>
    <col min="12294" max="12294" width="20" style="1723" customWidth="1"/>
    <col min="12295" max="12295" width="25.109375" style="1723" customWidth="1"/>
    <col min="12296" max="12296" width="4.44140625" style="1723" customWidth="1"/>
    <col min="12297" max="12544" width="11.44140625" style="1723"/>
    <col min="12545" max="12545" width="20.33203125" style="1723" customWidth="1"/>
    <col min="12546" max="12546" width="7.33203125" style="1723" customWidth="1"/>
    <col min="12547" max="12547" width="51.44140625" style="1723" customWidth="1"/>
    <col min="12548" max="12548" width="23.44140625" style="1723" customWidth="1"/>
    <col min="12549" max="12549" width="19.44140625" style="1723" customWidth="1"/>
    <col min="12550" max="12550" width="20" style="1723" customWidth="1"/>
    <col min="12551" max="12551" width="25.109375" style="1723" customWidth="1"/>
    <col min="12552" max="12552" width="4.44140625" style="1723" customWidth="1"/>
    <col min="12553" max="12800" width="11.44140625" style="1723"/>
    <col min="12801" max="12801" width="20.33203125" style="1723" customWidth="1"/>
    <col min="12802" max="12802" width="7.33203125" style="1723" customWidth="1"/>
    <col min="12803" max="12803" width="51.44140625" style="1723" customWidth="1"/>
    <col min="12804" max="12804" width="23.44140625" style="1723" customWidth="1"/>
    <col min="12805" max="12805" width="19.44140625" style="1723" customWidth="1"/>
    <col min="12806" max="12806" width="20" style="1723" customWidth="1"/>
    <col min="12807" max="12807" width="25.109375" style="1723" customWidth="1"/>
    <col min="12808" max="12808" width="4.44140625" style="1723" customWidth="1"/>
    <col min="12809" max="13056" width="11.44140625" style="1723"/>
    <col min="13057" max="13057" width="20.33203125" style="1723" customWidth="1"/>
    <col min="13058" max="13058" width="7.33203125" style="1723" customWidth="1"/>
    <col min="13059" max="13059" width="51.44140625" style="1723" customWidth="1"/>
    <col min="13060" max="13060" width="23.44140625" style="1723" customWidth="1"/>
    <col min="13061" max="13061" width="19.44140625" style="1723" customWidth="1"/>
    <col min="13062" max="13062" width="20" style="1723" customWidth="1"/>
    <col min="13063" max="13063" width="25.109375" style="1723" customWidth="1"/>
    <col min="13064" max="13064" width="4.44140625" style="1723" customWidth="1"/>
    <col min="13065" max="13312" width="11.44140625" style="1723"/>
    <col min="13313" max="13313" width="20.33203125" style="1723" customWidth="1"/>
    <col min="13314" max="13314" width="7.33203125" style="1723" customWidth="1"/>
    <col min="13315" max="13315" width="51.44140625" style="1723" customWidth="1"/>
    <col min="13316" max="13316" width="23.44140625" style="1723" customWidth="1"/>
    <col min="13317" max="13317" width="19.44140625" style="1723" customWidth="1"/>
    <col min="13318" max="13318" width="20" style="1723" customWidth="1"/>
    <col min="13319" max="13319" width="25.109375" style="1723" customWidth="1"/>
    <col min="13320" max="13320" width="4.44140625" style="1723" customWidth="1"/>
    <col min="13321" max="13568" width="11.44140625" style="1723"/>
    <col min="13569" max="13569" width="20.33203125" style="1723" customWidth="1"/>
    <col min="13570" max="13570" width="7.33203125" style="1723" customWidth="1"/>
    <col min="13571" max="13571" width="51.44140625" style="1723" customWidth="1"/>
    <col min="13572" max="13572" width="23.44140625" style="1723" customWidth="1"/>
    <col min="13573" max="13573" width="19.44140625" style="1723" customWidth="1"/>
    <col min="13574" max="13574" width="20" style="1723" customWidth="1"/>
    <col min="13575" max="13575" width="25.109375" style="1723" customWidth="1"/>
    <col min="13576" max="13576" width="4.44140625" style="1723" customWidth="1"/>
    <col min="13577" max="13824" width="11.44140625" style="1723"/>
    <col min="13825" max="13825" width="20.33203125" style="1723" customWidth="1"/>
    <col min="13826" max="13826" width="7.33203125" style="1723" customWidth="1"/>
    <col min="13827" max="13827" width="51.44140625" style="1723" customWidth="1"/>
    <col min="13828" max="13828" width="23.44140625" style="1723" customWidth="1"/>
    <col min="13829" max="13829" width="19.44140625" style="1723" customWidth="1"/>
    <col min="13830" max="13830" width="20" style="1723" customWidth="1"/>
    <col min="13831" max="13831" width="25.109375" style="1723" customWidth="1"/>
    <col min="13832" max="13832" width="4.44140625" style="1723" customWidth="1"/>
    <col min="13833" max="14080" width="11.44140625" style="1723"/>
    <col min="14081" max="14081" width="20.33203125" style="1723" customWidth="1"/>
    <col min="14082" max="14082" width="7.33203125" style="1723" customWidth="1"/>
    <col min="14083" max="14083" width="51.44140625" style="1723" customWidth="1"/>
    <col min="14084" max="14084" width="23.44140625" style="1723" customWidth="1"/>
    <col min="14085" max="14085" width="19.44140625" style="1723" customWidth="1"/>
    <col min="14086" max="14086" width="20" style="1723" customWidth="1"/>
    <col min="14087" max="14087" width="25.109375" style="1723" customWidth="1"/>
    <col min="14088" max="14088" width="4.44140625" style="1723" customWidth="1"/>
    <col min="14089" max="14336" width="11.44140625" style="1723"/>
    <col min="14337" max="14337" width="20.33203125" style="1723" customWidth="1"/>
    <col min="14338" max="14338" width="7.33203125" style="1723" customWidth="1"/>
    <col min="14339" max="14339" width="51.44140625" style="1723" customWidth="1"/>
    <col min="14340" max="14340" width="23.44140625" style="1723" customWidth="1"/>
    <col min="14341" max="14341" width="19.44140625" style="1723" customWidth="1"/>
    <col min="14342" max="14342" width="20" style="1723" customWidth="1"/>
    <col min="14343" max="14343" width="25.109375" style="1723" customWidth="1"/>
    <col min="14344" max="14344" width="4.44140625" style="1723" customWidth="1"/>
    <col min="14345" max="14592" width="11.44140625" style="1723"/>
    <col min="14593" max="14593" width="20.33203125" style="1723" customWidth="1"/>
    <col min="14594" max="14594" width="7.33203125" style="1723" customWidth="1"/>
    <col min="14595" max="14595" width="51.44140625" style="1723" customWidth="1"/>
    <col min="14596" max="14596" width="23.44140625" style="1723" customWidth="1"/>
    <col min="14597" max="14597" width="19.44140625" style="1723" customWidth="1"/>
    <col min="14598" max="14598" width="20" style="1723" customWidth="1"/>
    <col min="14599" max="14599" width="25.109375" style="1723" customWidth="1"/>
    <col min="14600" max="14600" width="4.44140625" style="1723" customWidth="1"/>
    <col min="14601" max="14848" width="11.44140625" style="1723"/>
    <col min="14849" max="14849" width="20.33203125" style="1723" customWidth="1"/>
    <col min="14850" max="14850" width="7.33203125" style="1723" customWidth="1"/>
    <col min="14851" max="14851" width="51.44140625" style="1723" customWidth="1"/>
    <col min="14852" max="14852" width="23.44140625" style="1723" customWidth="1"/>
    <col min="14853" max="14853" width="19.44140625" style="1723" customWidth="1"/>
    <col min="14854" max="14854" width="20" style="1723" customWidth="1"/>
    <col min="14855" max="14855" width="25.109375" style="1723" customWidth="1"/>
    <col min="14856" max="14856" width="4.44140625" style="1723" customWidth="1"/>
    <col min="14857" max="15104" width="11.44140625" style="1723"/>
    <col min="15105" max="15105" width="20.33203125" style="1723" customWidth="1"/>
    <col min="15106" max="15106" width="7.33203125" style="1723" customWidth="1"/>
    <col min="15107" max="15107" width="51.44140625" style="1723" customWidth="1"/>
    <col min="15108" max="15108" width="23.44140625" style="1723" customWidth="1"/>
    <col min="15109" max="15109" width="19.44140625" style="1723" customWidth="1"/>
    <col min="15110" max="15110" width="20" style="1723" customWidth="1"/>
    <col min="15111" max="15111" width="25.109375" style="1723" customWidth="1"/>
    <col min="15112" max="15112" width="4.44140625" style="1723" customWidth="1"/>
    <col min="15113" max="15360" width="11.44140625" style="1723"/>
    <col min="15361" max="15361" width="20.33203125" style="1723" customWidth="1"/>
    <col min="15362" max="15362" width="7.33203125" style="1723" customWidth="1"/>
    <col min="15363" max="15363" width="51.44140625" style="1723" customWidth="1"/>
    <col min="15364" max="15364" width="23.44140625" style="1723" customWidth="1"/>
    <col min="15365" max="15365" width="19.44140625" style="1723" customWidth="1"/>
    <col min="15366" max="15366" width="20" style="1723" customWidth="1"/>
    <col min="15367" max="15367" width="25.109375" style="1723" customWidth="1"/>
    <col min="15368" max="15368" width="4.44140625" style="1723" customWidth="1"/>
    <col min="15369" max="15616" width="11.44140625" style="1723"/>
    <col min="15617" max="15617" width="20.33203125" style="1723" customWidth="1"/>
    <col min="15618" max="15618" width="7.33203125" style="1723" customWidth="1"/>
    <col min="15619" max="15619" width="51.44140625" style="1723" customWidth="1"/>
    <col min="15620" max="15620" width="23.44140625" style="1723" customWidth="1"/>
    <col min="15621" max="15621" width="19.44140625" style="1723" customWidth="1"/>
    <col min="15622" max="15622" width="20" style="1723" customWidth="1"/>
    <col min="15623" max="15623" width="25.109375" style="1723" customWidth="1"/>
    <col min="15624" max="15624" width="4.44140625" style="1723" customWidth="1"/>
    <col min="15625" max="15872" width="11.44140625" style="1723"/>
    <col min="15873" max="15873" width="20.33203125" style="1723" customWidth="1"/>
    <col min="15874" max="15874" width="7.33203125" style="1723" customWidth="1"/>
    <col min="15875" max="15875" width="51.44140625" style="1723" customWidth="1"/>
    <col min="15876" max="15876" width="23.44140625" style="1723" customWidth="1"/>
    <col min="15877" max="15877" width="19.44140625" style="1723" customWidth="1"/>
    <col min="15878" max="15878" width="20" style="1723" customWidth="1"/>
    <col min="15879" max="15879" width="25.109375" style="1723" customWidth="1"/>
    <col min="15880" max="15880" width="4.44140625" style="1723" customWidth="1"/>
    <col min="15881" max="16128" width="11.44140625" style="1723"/>
    <col min="16129" max="16129" width="20.33203125" style="1723" customWidth="1"/>
    <col min="16130" max="16130" width="7.33203125" style="1723" customWidth="1"/>
    <col min="16131" max="16131" width="51.44140625" style="1723" customWidth="1"/>
    <col min="16132" max="16132" width="23.44140625" style="1723" customWidth="1"/>
    <col min="16133" max="16133" width="19.44140625" style="1723" customWidth="1"/>
    <col min="16134" max="16134" width="20" style="1723" customWidth="1"/>
    <col min="16135" max="16135" width="25.109375" style="1723" customWidth="1"/>
    <col min="16136" max="16136" width="4.44140625" style="1723" customWidth="1"/>
    <col min="16137" max="16384" width="11.44140625" style="1723"/>
  </cols>
  <sheetData>
    <row r="1" spans="1:7" x14ac:dyDescent="0.3">
      <c r="A1" s="2138" t="s">
        <v>1</v>
      </c>
      <c r="B1" s="2139"/>
      <c r="C1" s="2139"/>
      <c r="D1" s="2139"/>
      <c r="E1" s="2139"/>
      <c r="F1" s="2139"/>
      <c r="G1" s="2140"/>
    </row>
    <row r="2" spans="1:7" x14ac:dyDescent="0.3">
      <c r="A2" s="2132" t="s">
        <v>2</v>
      </c>
      <c r="B2" s="2133"/>
      <c r="C2" s="2133"/>
      <c r="D2" s="2133"/>
      <c r="E2" s="2133"/>
      <c r="F2" s="2133"/>
      <c r="G2" s="2134"/>
    </row>
    <row r="3" spans="1:7" x14ac:dyDescent="0.3">
      <c r="A3" s="1731"/>
      <c r="G3" s="1732"/>
    </row>
    <row r="4" spans="1:7" ht="12.75" customHeight="1" x14ac:dyDescent="0.3">
      <c r="A4" s="1733" t="s">
        <v>0</v>
      </c>
      <c r="G4" s="1732"/>
    </row>
    <row r="5" spans="1:7" ht="34.5" hidden="1" customHeight="1" x14ac:dyDescent="0.3">
      <c r="A5" s="1731"/>
      <c r="G5" s="1734"/>
    </row>
    <row r="6" spans="1:7" x14ac:dyDescent="0.3">
      <c r="A6" s="1731" t="s">
        <v>3</v>
      </c>
      <c r="C6" s="1723" t="s">
        <v>4</v>
      </c>
      <c r="E6" s="1798" t="s">
        <v>5</v>
      </c>
      <c r="F6" s="1725" t="s">
        <v>289</v>
      </c>
      <c r="G6" s="1732" t="s">
        <v>6</v>
      </c>
    </row>
    <row r="7" spans="1:7" ht="5.25" customHeight="1" thickBot="1" x14ac:dyDescent="0.35">
      <c r="A7" s="1731"/>
      <c r="D7" s="1723"/>
      <c r="E7" s="1843"/>
      <c r="F7" s="1723"/>
      <c r="G7" s="1844"/>
    </row>
    <row r="8" spans="1:7" ht="57.75" customHeight="1" thickBot="1" x14ac:dyDescent="0.35">
      <c r="A8" s="1845" t="s">
        <v>7</v>
      </c>
      <c r="B8" s="1846"/>
      <c r="C8" s="1846" t="s">
        <v>8</v>
      </c>
      <c r="D8" s="1847" t="s">
        <v>9</v>
      </c>
      <c r="E8" s="1848" t="s">
        <v>10</v>
      </c>
      <c r="F8" s="1847" t="s">
        <v>11</v>
      </c>
      <c r="G8" s="1849" t="s">
        <v>12</v>
      </c>
    </row>
    <row r="9" spans="1:7" ht="16.2" thickBot="1" x14ac:dyDescent="0.35">
      <c r="A9" s="1850" t="s">
        <v>13</v>
      </c>
      <c r="B9" s="1851"/>
      <c r="C9" s="1852" t="s">
        <v>14</v>
      </c>
      <c r="D9" s="1853">
        <f>+D10+D53+D78</f>
        <v>876485924.58999991</v>
      </c>
      <c r="E9" s="1854">
        <f>+E10+E53+E78</f>
        <v>0</v>
      </c>
      <c r="F9" s="1853">
        <f>+D9-E9</f>
        <v>876485924.58999991</v>
      </c>
      <c r="G9" s="1855">
        <f>+G10+G53+G78</f>
        <v>876485924.58999991</v>
      </c>
    </row>
    <row r="10" spans="1:7" ht="15.6" x14ac:dyDescent="0.3">
      <c r="A10" s="1775">
        <v>1</v>
      </c>
      <c r="B10" s="1776"/>
      <c r="C10" s="1776" t="s">
        <v>15</v>
      </c>
      <c r="D10" s="1780">
        <f>+D11</f>
        <v>423405755.25999999</v>
      </c>
      <c r="E10" s="1779">
        <f>+E11</f>
        <v>0</v>
      </c>
      <c r="F10" s="1780">
        <f>+D10-E10</f>
        <v>423405755.25999999</v>
      </c>
      <c r="G10" s="1804">
        <f>+G11</f>
        <v>423405755.25999999</v>
      </c>
    </row>
    <row r="11" spans="1:7" ht="15.6" x14ac:dyDescent="0.3">
      <c r="A11" s="1760">
        <v>10</v>
      </c>
      <c r="B11" s="1761"/>
      <c r="C11" s="1761" t="s">
        <v>15</v>
      </c>
      <c r="D11" s="1762">
        <f>+D12+D30+D33</f>
        <v>423405755.25999999</v>
      </c>
      <c r="E11" s="1758">
        <f>+E12+E30+E33</f>
        <v>0</v>
      </c>
      <c r="F11" s="1762">
        <f>+D11-E11</f>
        <v>423405755.25999999</v>
      </c>
      <c r="G11" s="1808">
        <f>+G12+G30+G33</f>
        <v>423405755.25999999</v>
      </c>
    </row>
    <row r="12" spans="1:7" ht="18" customHeight="1" x14ac:dyDescent="0.3">
      <c r="A12" s="1760">
        <v>101</v>
      </c>
      <c r="B12" s="1761"/>
      <c r="C12" s="1761" t="s">
        <v>16</v>
      </c>
      <c r="D12" s="1762">
        <f>+D13+D17+D20+D27</f>
        <v>127151670</v>
      </c>
      <c r="E12" s="1758">
        <f>+E13+E17+E20+E27</f>
        <v>0</v>
      </c>
      <c r="F12" s="1762">
        <f>+D12-E12</f>
        <v>127151670</v>
      </c>
      <c r="G12" s="1808">
        <f>+G13+G17+G20+G27</f>
        <v>127151670</v>
      </c>
    </row>
    <row r="13" spans="1:7" ht="15.6" x14ac:dyDescent="0.3">
      <c r="A13" s="1760">
        <v>1011</v>
      </c>
      <c r="B13" s="1761"/>
      <c r="C13" s="1761" t="s">
        <v>17</v>
      </c>
      <c r="D13" s="1762">
        <f>+D16+D14+D15</f>
        <v>117781094</v>
      </c>
      <c r="E13" s="1758">
        <f>+E16+E15+E14</f>
        <v>0</v>
      </c>
      <c r="F13" s="1762">
        <f>+D13-E13</f>
        <v>117781094</v>
      </c>
      <c r="G13" s="1808">
        <f>+G16+G14+G15</f>
        <v>117781094</v>
      </c>
    </row>
    <row r="14" spans="1:7" ht="15.6" x14ac:dyDescent="0.3">
      <c r="A14" s="1760">
        <v>10111</v>
      </c>
      <c r="B14" s="1761">
        <v>20</v>
      </c>
      <c r="C14" s="1761" t="s">
        <v>18</v>
      </c>
      <c r="D14" s="1762">
        <v>117156959</v>
      </c>
      <c r="E14" s="1856">
        <v>0</v>
      </c>
      <c r="F14" s="1762">
        <f t="shared" ref="F14:F43" si="0">+D14-E14</f>
        <v>117156959</v>
      </c>
      <c r="G14" s="1808">
        <v>117156959</v>
      </c>
    </row>
    <row r="15" spans="1:7" ht="15.6" x14ac:dyDescent="0.3">
      <c r="A15" s="1760">
        <v>10112</v>
      </c>
      <c r="B15" s="1761">
        <v>20</v>
      </c>
      <c r="C15" s="1761" t="s">
        <v>19</v>
      </c>
      <c r="D15" s="1762">
        <v>586450</v>
      </c>
      <c r="E15" s="1856">
        <v>0</v>
      </c>
      <c r="F15" s="1762">
        <f t="shared" si="0"/>
        <v>586450</v>
      </c>
      <c r="G15" s="1808">
        <v>586450</v>
      </c>
    </row>
    <row r="16" spans="1:7" ht="15.6" x14ac:dyDescent="0.3">
      <c r="A16" s="1760">
        <v>10114</v>
      </c>
      <c r="B16" s="1761">
        <v>20</v>
      </c>
      <c r="C16" s="1761" t="s">
        <v>20</v>
      </c>
      <c r="D16" s="1762">
        <v>37685</v>
      </c>
      <c r="E16" s="1856">
        <v>0</v>
      </c>
      <c r="F16" s="1762">
        <f t="shared" si="0"/>
        <v>37685</v>
      </c>
      <c r="G16" s="1808">
        <v>37685</v>
      </c>
    </row>
    <row r="17" spans="1:7" ht="15.6" x14ac:dyDescent="0.3">
      <c r="A17" s="1760">
        <v>1014</v>
      </c>
      <c r="B17" s="1761"/>
      <c r="C17" s="1761" t="s">
        <v>21</v>
      </c>
      <c r="D17" s="1762">
        <f>+D18+D19</f>
        <v>1141936</v>
      </c>
      <c r="E17" s="1758">
        <f>+E18+E19</f>
        <v>0</v>
      </c>
      <c r="F17" s="1762">
        <f>+D17-E17</f>
        <v>1141936</v>
      </c>
      <c r="G17" s="1808">
        <f>+G18+G19</f>
        <v>1141936</v>
      </c>
    </row>
    <row r="18" spans="1:7" ht="15.6" x14ac:dyDescent="0.3">
      <c r="A18" s="1760">
        <v>10141</v>
      </c>
      <c r="B18" s="1761">
        <v>20</v>
      </c>
      <c r="C18" s="1761" t="s">
        <v>22</v>
      </c>
      <c r="D18" s="1762">
        <v>175655</v>
      </c>
      <c r="E18" s="1856">
        <v>0</v>
      </c>
      <c r="F18" s="1762">
        <f t="shared" si="0"/>
        <v>175655</v>
      </c>
      <c r="G18" s="1808">
        <v>175655</v>
      </c>
    </row>
    <row r="19" spans="1:7" ht="15.6" x14ac:dyDescent="0.3">
      <c r="A19" s="1760">
        <v>10142</v>
      </c>
      <c r="B19" s="1761">
        <v>20</v>
      </c>
      <c r="C19" s="1761" t="s">
        <v>23</v>
      </c>
      <c r="D19" s="1762">
        <v>966281</v>
      </c>
      <c r="E19" s="1856">
        <v>0</v>
      </c>
      <c r="F19" s="1762">
        <f t="shared" si="0"/>
        <v>966281</v>
      </c>
      <c r="G19" s="1808">
        <v>966281</v>
      </c>
    </row>
    <row r="20" spans="1:7" ht="14.25" customHeight="1" x14ac:dyDescent="0.3">
      <c r="A20" s="1760">
        <v>1015</v>
      </c>
      <c r="B20" s="1761"/>
      <c r="C20" s="1761" t="s">
        <v>24</v>
      </c>
      <c r="D20" s="1762">
        <f>+D21+D22+D23+D24+D25+D26</f>
        <v>8049620</v>
      </c>
      <c r="E20" s="1762">
        <f>+E21+E22+E23+E24+E25+E26</f>
        <v>0</v>
      </c>
      <c r="F20" s="1762">
        <f>+D20-E20</f>
        <v>8049620</v>
      </c>
      <c r="G20" s="1808">
        <f>+G21+G22+G23+G24+G25+G26</f>
        <v>8049620</v>
      </c>
    </row>
    <row r="21" spans="1:7" ht="15.6" x14ac:dyDescent="0.3">
      <c r="A21" s="1760">
        <v>10152</v>
      </c>
      <c r="B21" s="1761">
        <v>20</v>
      </c>
      <c r="C21" s="1761" t="s">
        <v>25</v>
      </c>
      <c r="D21" s="1762">
        <v>84593</v>
      </c>
      <c r="E21" s="1856">
        <v>0</v>
      </c>
      <c r="F21" s="1762">
        <f t="shared" si="0"/>
        <v>84593</v>
      </c>
      <c r="G21" s="1808">
        <v>84593</v>
      </c>
    </row>
    <row r="22" spans="1:7" ht="15.6" x14ac:dyDescent="0.3">
      <c r="A22" s="1760">
        <v>10155</v>
      </c>
      <c r="B22" s="1761">
        <v>20</v>
      </c>
      <c r="C22" s="1761" t="s">
        <v>26</v>
      </c>
      <c r="D22" s="1762">
        <v>60941</v>
      </c>
      <c r="E22" s="1856">
        <v>0</v>
      </c>
      <c r="F22" s="1762">
        <f t="shared" si="0"/>
        <v>60941</v>
      </c>
      <c r="G22" s="1808">
        <v>60941</v>
      </c>
    </row>
    <row r="23" spans="1:7" ht="15.6" x14ac:dyDescent="0.3">
      <c r="A23" s="1760">
        <v>101512</v>
      </c>
      <c r="B23" s="1761">
        <v>20</v>
      </c>
      <c r="C23" s="1761" t="s">
        <v>27</v>
      </c>
      <c r="D23" s="1762">
        <v>644</v>
      </c>
      <c r="E23" s="1856">
        <v>0</v>
      </c>
      <c r="F23" s="1762">
        <f t="shared" si="0"/>
        <v>644</v>
      </c>
      <c r="G23" s="1808">
        <v>644</v>
      </c>
    </row>
    <row r="24" spans="1:7" ht="15.6" x14ac:dyDescent="0.3">
      <c r="A24" s="1760">
        <v>101515</v>
      </c>
      <c r="B24" s="1761">
        <v>20</v>
      </c>
      <c r="C24" s="1761" t="s">
        <v>28</v>
      </c>
      <c r="D24" s="1762">
        <v>514122</v>
      </c>
      <c r="E24" s="1856">
        <v>0</v>
      </c>
      <c r="F24" s="1762">
        <f t="shared" si="0"/>
        <v>514122</v>
      </c>
      <c r="G24" s="1808">
        <v>514122</v>
      </c>
    </row>
    <row r="25" spans="1:7" ht="15.6" x14ac:dyDescent="0.3">
      <c r="A25" s="1760">
        <v>101516</v>
      </c>
      <c r="B25" s="1761">
        <v>20</v>
      </c>
      <c r="C25" s="1761" t="s">
        <v>29</v>
      </c>
      <c r="D25" s="1762">
        <v>7264587</v>
      </c>
      <c r="E25" s="1856">
        <v>0</v>
      </c>
      <c r="F25" s="1762">
        <f t="shared" si="0"/>
        <v>7264587</v>
      </c>
      <c r="G25" s="1808">
        <v>7264587</v>
      </c>
    </row>
    <row r="26" spans="1:7" ht="15.6" x14ac:dyDescent="0.3">
      <c r="A26" s="1760">
        <v>101592</v>
      </c>
      <c r="B26" s="1761">
        <v>20</v>
      </c>
      <c r="C26" s="1761" t="s">
        <v>30</v>
      </c>
      <c r="D26" s="1762">
        <v>124733</v>
      </c>
      <c r="E26" s="1856">
        <v>0</v>
      </c>
      <c r="F26" s="1762">
        <f t="shared" si="0"/>
        <v>124733</v>
      </c>
      <c r="G26" s="1808">
        <v>124733</v>
      </c>
    </row>
    <row r="27" spans="1:7" ht="30.75" customHeight="1" x14ac:dyDescent="0.3">
      <c r="A27" s="1760">
        <v>1019</v>
      </c>
      <c r="B27" s="1761"/>
      <c r="C27" s="1766" t="s">
        <v>31</v>
      </c>
      <c r="D27" s="1762">
        <f>+D29+D28</f>
        <v>179020</v>
      </c>
      <c r="E27" s="1762">
        <f>+E29+E28</f>
        <v>0</v>
      </c>
      <c r="F27" s="1762">
        <f>+D27-E27</f>
        <v>179020</v>
      </c>
      <c r="G27" s="1808">
        <f>+G29+G28</f>
        <v>179020</v>
      </c>
    </row>
    <row r="28" spans="1:7" ht="24.75" customHeight="1" x14ac:dyDescent="0.3">
      <c r="A28" s="1760">
        <v>10191</v>
      </c>
      <c r="B28" s="1761">
        <v>20</v>
      </c>
      <c r="C28" s="1761" t="s">
        <v>32</v>
      </c>
      <c r="D28" s="1762">
        <v>47487</v>
      </c>
      <c r="E28" s="1856">
        <v>0</v>
      </c>
      <c r="F28" s="1762">
        <f>+D28-E28</f>
        <v>47487</v>
      </c>
      <c r="G28" s="1808">
        <v>47487</v>
      </c>
    </row>
    <row r="29" spans="1:7" ht="15.6" x14ac:dyDescent="0.3">
      <c r="A29" s="1760">
        <v>10193</v>
      </c>
      <c r="B29" s="1761">
        <v>20</v>
      </c>
      <c r="C29" s="1761" t="s">
        <v>33</v>
      </c>
      <c r="D29" s="1762">
        <v>131533</v>
      </c>
      <c r="E29" s="1856">
        <v>0</v>
      </c>
      <c r="F29" s="1762">
        <f t="shared" si="0"/>
        <v>131533</v>
      </c>
      <c r="G29" s="1808">
        <v>131533</v>
      </c>
    </row>
    <row r="30" spans="1:7" ht="15.6" x14ac:dyDescent="0.3">
      <c r="A30" s="1760">
        <v>102</v>
      </c>
      <c r="B30" s="1761"/>
      <c r="C30" s="1761" t="s">
        <v>34</v>
      </c>
      <c r="D30" s="1762">
        <f>+D31+D32</f>
        <v>292434774.25999999</v>
      </c>
      <c r="E30" s="1758">
        <f>+E31+E32</f>
        <v>0</v>
      </c>
      <c r="F30" s="1762">
        <f>+D30-E30</f>
        <v>292434774.25999999</v>
      </c>
      <c r="G30" s="1808">
        <f>+G31+G32</f>
        <v>292434774.25999999</v>
      </c>
    </row>
    <row r="31" spans="1:7" ht="15.6" x14ac:dyDescent="0.3">
      <c r="A31" s="1760">
        <v>10212</v>
      </c>
      <c r="B31" s="1761">
        <v>20</v>
      </c>
      <c r="C31" s="1761" t="s">
        <v>35</v>
      </c>
      <c r="D31" s="1762">
        <v>7796698</v>
      </c>
      <c r="E31" s="1856">
        <v>0</v>
      </c>
      <c r="F31" s="1762">
        <v>7796698</v>
      </c>
      <c r="G31" s="1808">
        <v>7796698</v>
      </c>
    </row>
    <row r="32" spans="1:7" ht="15.6" x14ac:dyDescent="0.3">
      <c r="A32" s="1760">
        <v>10214</v>
      </c>
      <c r="B32" s="1761">
        <v>20</v>
      </c>
      <c r="C32" s="1761" t="s">
        <v>36</v>
      </c>
      <c r="D32" s="1762">
        <v>284638076.25999999</v>
      </c>
      <c r="E32" s="1856">
        <v>0</v>
      </c>
      <c r="F32" s="1762">
        <f t="shared" si="0"/>
        <v>284638076.25999999</v>
      </c>
      <c r="G32" s="1808">
        <v>284638076.25999999</v>
      </c>
    </row>
    <row r="33" spans="1:7" ht="31.2" x14ac:dyDescent="0.3">
      <c r="A33" s="1760">
        <v>105</v>
      </c>
      <c r="B33" s="1761"/>
      <c r="C33" s="1766" t="s">
        <v>37</v>
      </c>
      <c r="D33" s="1762">
        <f>+D34+D38+D42+D43</f>
        <v>3819311</v>
      </c>
      <c r="E33" s="1762">
        <f>+E34+E38+E42+E43</f>
        <v>0</v>
      </c>
      <c r="F33" s="1762">
        <f t="shared" si="0"/>
        <v>3819311</v>
      </c>
      <c r="G33" s="1808">
        <f>+G34+G38+G42+G43</f>
        <v>3819311</v>
      </c>
    </row>
    <row r="34" spans="1:7" ht="15.6" x14ac:dyDescent="0.3">
      <c r="A34" s="1760">
        <v>1051</v>
      </c>
      <c r="B34" s="1761"/>
      <c r="C34" s="1766" t="s">
        <v>38</v>
      </c>
      <c r="D34" s="1762">
        <f>+D35+D36+D37</f>
        <v>1567861</v>
      </c>
      <c r="E34" s="1762">
        <f>+E35+E36+E37</f>
        <v>0</v>
      </c>
      <c r="F34" s="1762">
        <f t="shared" si="0"/>
        <v>1567861</v>
      </c>
      <c r="G34" s="1808">
        <f>+G35+G36+G37</f>
        <v>1567861</v>
      </c>
    </row>
    <row r="35" spans="1:7" ht="15.6" x14ac:dyDescent="0.3">
      <c r="A35" s="1760">
        <v>10511</v>
      </c>
      <c r="B35" s="1761">
        <v>20</v>
      </c>
      <c r="C35" s="1761" t="s">
        <v>39</v>
      </c>
      <c r="D35" s="1762">
        <v>335846</v>
      </c>
      <c r="E35" s="1856">
        <v>0</v>
      </c>
      <c r="F35" s="1762">
        <f t="shared" si="0"/>
        <v>335846</v>
      </c>
      <c r="G35" s="1808">
        <v>335846</v>
      </c>
    </row>
    <row r="36" spans="1:7" ht="15.6" x14ac:dyDescent="0.3">
      <c r="A36" s="1760">
        <v>10513</v>
      </c>
      <c r="B36" s="1761">
        <v>20</v>
      </c>
      <c r="C36" s="1761" t="s">
        <v>40</v>
      </c>
      <c r="D36" s="1762">
        <v>554525</v>
      </c>
      <c r="E36" s="1856">
        <v>0</v>
      </c>
      <c r="F36" s="1762">
        <f t="shared" si="0"/>
        <v>554525</v>
      </c>
      <c r="G36" s="1808">
        <v>554525</v>
      </c>
    </row>
    <row r="37" spans="1:7" ht="15.6" x14ac:dyDescent="0.3">
      <c r="A37" s="1760">
        <v>10514</v>
      </c>
      <c r="B37" s="1761">
        <v>20</v>
      </c>
      <c r="C37" s="1761" t="s">
        <v>41</v>
      </c>
      <c r="D37" s="1762">
        <v>677490</v>
      </c>
      <c r="E37" s="1856">
        <v>0</v>
      </c>
      <c r="F37" s="1762">
        <f t="shared" si="0"/>
        <v>677490</v>
      </c>
      <c r="G37" s="1808">
        <v>677490</v>
      </c>
    </row>
    <row r="38" spans="1:7" ht="15.6" x14ac:dyDescent="0.3">
      <c r="A38" s="1760">
        <v>1052</v>
      </c>
      <c r="B38" s="1761"/>
      <c r="C38" s="1766" t="s">
        <v>42</v>
      </c>
      <c r="D38" s="1762">
        <f>+D39+D40+D41</f>
        <v>1831641</v>
      </c>
      <c r="E38" s="1762">
        <f>+E39+E40+E41</f>
        <v>0</v>
      </c>
      <c r="F38" s="1762">
        <f t="shared" si="0"/>
        <v>1831641</v>
      </c>
      <c r="G38" s="1808">
        <f>+G39+G40+G41</f>
        <v>1831641</v>
      </c>
    </row>
    <row r="39" spans="1:7" ht="15.6" x14ac:dyDescent="0.3">
      <c r="A39" s="1760">
        <v>10522</v>
      </c>
      <c r="B39" s="1761">
        <v>20</v>
      </c>
      <c r="C39" s="1761" t="s">
        <v>43</v>
      </c>
      <c r="D39" s="1762">
        <v>1395713</v>
      </c>
      <c r="E39" s="1856">
        <v>0</v>
      </c>
      <c r="F39" s="1762">
        <f t="shared" si="0"/>
        <v>1395713</v>
      </c>
      <c r="G39" s="1808">
        <v>1395713</v>
      </c>
    </row>
    <row r="40" spans="1:7" ht="15.6" x14ac:dyDescent="0.3">
      <c r="A40" s="1760">
        <v>10523</v>
      </c>
      <c r="B40" s="1761">
        <v>20</v>
      </c>
      <c r="C40" s="1761" t="s">
        <v>44</v>
      </c>
      <c r="D40" s="1762">
        <v>397273</v>
      </c>
      <c r="E40" s="1856">
        <v>0</v>
      </c>
      <c r="F40" s="1762">
        <f t="shared" si="0"/>
        <v>397273</v>
      </c>
      <c r="G40" s="1808">
        <v>397273</v>
      </c>
    </row>
    <row r="41" spans="1:7" ht="41.25" customHeight="1" x14ac:dyDescent="0.3">
      <c r="A41" s="1760">
        <v>10527</v>
      </c>
      <c r="B41" s="1761">
        <v>20</v>
      </c>
      <c r="C41" s="1857" t="s">
        <v>45</v>
      </c>
      <c r="D41" s="1762">
        <v>38655</v>
      </c>
      <c r="E41" s="1856">
        <v>0</v>
      </c>
      <c r="F41" s="1762">
        <f t="shared" si="0"/>
        <v>38655</v>
      </c>
      <c r="G41" s="1808">
        <v>38655</v>
      </c>
    </row>
    <row r="42" spans="1:7" ht="15.6" x14ac:dyDescent="0.3">
      <c r="A42" s="1760">
        <v>1056</v>
      </c>
      <c r="B42" s="1761">
        <v>20</v>
      </c>
      <c r="C42" s="1761" t="s">
        <v>46</v>
      </c>
      <c r="D42" s="1762">
        <v>251884</v>
      </c>
      <c r="E42" s="1856"/>
      <c r="F42" s="1762">
        <f t="shared" si="0"/>
        <v>251884</v>
      </c>
      <c r="G42" s="1808">
        <v>251884</v>
      </c>
    </row>
    <row r="43" spans="1:7" ht="16.2" thickBot="1" x14ac:dyDescent="0.35">
      <c r="A43" s="1782">
        <v>1057</v>
      </c>
      <c r="B43" s="1783">
        <v>20</v>
      </c>
      <c r="C43" s="1783" t="s">
        <v>47</v>
      </c>
      <c r="D43" s="1785">
        <v>167925</v>
      </c>
      <c r="E43" s="1786">
        <f>+E54</f>
        <v>0</v>
      </c>
      <c r="F43" s="1787">
        <f t="shared" si="0"/>
        <v>167925</v>
      </c>
      <c r="G43" s="1858">
        <v>167925</v>
      </c>
    </row>
    <row r="44" spans="1:7" ht="16.2" thickBot="1" x14ac:dyDescent="0.35">
      <c r="A44" s="1789"/>
      <c r="B44" s="1790"/>
      <c r="C44" s="1790"/>
      <c r="D44" s="1792"/>
      <c r="E44" s="1859"/>
      <c r="F44" s="1794"/>
      <c r="G44" s="1792"/>
    </row>
    <row r="45" spans="1:7" x14ac:dyDescent="0.3">
      <c r="A45" s="2138"/>
      <c r="B45" s="2139"/>
      <c r="C45" s="2139"/>
      <c r="D45" s="2139"/>
      <c r="E45" s="2139"/>
      <c r="F45" s="2139"/>
      <c r="G45" s="2140"/>
    </row>
    <row r="46" spans="1:7" x14ac:dyDescent="0.3">
      <c r="A46" s="2132" t="s">
        <v>1</v>
      </c>
      <c r="B46" s="2133"/>
      <c r="C46" s="2133"/>
      <c r="D46" s="2133"/>
      <c r="E46" s="2133"/>
      <c r="F46" s="2133"/>
      <c r="G46" s="2134"/>
    </row>
    <row r="47" spans="1:7" x14ac:dyDescent="0.3">
      <c r="A47" s="2132" t="s">
        <v>2</v>
      </c>
      <c r="B47" s="2133"/>
      <c r="C47" s="2133"/>
      <c r="D47" s="2133"/>
      <c r="E47" s="2133"/>
      <c r="F47" s="2133"/>
      <c r="G47" s="2134"/>
    </row>
    <row r="48" spans="1:7" x14ac:dyDescent="0.3">
      <c r="A48" s="1733" t="s">
        <v>0</v>
      </c>
      <c r="G48" s="1732"/>
    </row>
    <row r="49" spans="1:7" ht="6" customHeight="1" x14ac:dyDescent="0.3">
      <c r="A49" s="1731"/>
      <c r="G49" s="1734"/>
    </row>
    <row r="50" spans="1:7" x14ac:dyDescent="0.3">
      <c r="A50" s="1731" t="s">
        <v>3</v>
      </c>
      <c r="C50" s="1723" t="s">
        <v>4</v>
      </c>
      <c r="E50" s="1798" t="s">
        <v>5</v>
      </c>
      <c r="F50" s="1725" t="str">
        <f>F6</f>
        <v>DICIEMBRE</v>
      </c>
      <c r="G50" s="1732" t="str">
        <f>G6</f>
        <v>VIGENCIA FISCAL: 2017</v>
      </c>
    </row>
    <row r="51" spans="1:7" ht="5.25" customHeight="1" thickBot="1" x14ac:dyDescent="0.35">
      <c r="A51" s="1731"/>
      <c r="G51" s="1732"/>
    </row>
    <row r="52" spans="1:7" ht="57.75" customHeight="1" thickBot="1" x14ac:dyDescent="0.35">
      <c r="A52" s="1845" t="s">
        <v>7</v>
      </c>
      <c r="B52" s="1846"/>
      <c r="C52" s="1846" t="s">
        <v>8</v>
      </c>
      <c r="D52" s="1847" t="s">
        <v>9</v>
      </c>
      <c r="E52" s="1848" t="s">
        <v>10</v>
      </c>
      <c r="F52" s="1847" t="s">
        <v>11</v>
      </c>
      <c r="G52" s="1849" t="s">
        <v>12</v>
      </c>
    </row>
    <row r="53" spans="1:7" ht="17.25" customHeight="1" x14ac:dyDescent="0.3">
      <c r="A53" s="1753">
        <v>2</v>
      </c>
      <c r="B53" s="1754"/>
      <c r="C53" s="1754" t="s">
        <v>48</v>
      </c>
      <c r="D53" s="1757">
        <f>+D54</f>
        <v>320489850.32999998</v>
      </c>
      <c r="E53" s="1756">
        <f>+E54</f>
        <v>0</v>
      </c>
      <c r="F53" s="1755">
        <f>+D53-E53</f>
        <v>320489850.32999998</v>
      </c>
      <c r="G53" s="1860">
        <f>+G54</f>
        <v>320489850.32999998</v>
      </c>
    </row>
    <row r="54" spans="1:7" ht="15.6" x14ac:dyDescent="0.3">
      <c r="A54" s="1760">
        <v>20</v>
      </c>
      <c r="B54" s="1761"/>
      <c r="C54" s="1761" t="s">
        <v>48</v>
      </c>
      <c r="D54" s="1762">
        <f>+D55</f>
        <v>320489850.32999998</v>
      </c>
      <c r="E54" s="1758">
        <f>+E55</f>
        <v>0</v>
      </c>
      <c r="F54" s="1762">
        <f t="shared" ref="F54:F76" si="1">+D54-E54</f>
        <v>320489850.32999998</v>
      </c>
      <c r="G54" s="1808">
        <f>+G55</f>
        <v>320489850.32999998</v>
      </c>
    </row>
    <row r="55" spans="1:7" ht="15.6" x14ac:dyDescent="0.3">
      <c r="A55" s="1760">
        <v>204</v>
      </c>
      <c r="B55" s="1761"/>
      <c r="C55" s="1761" t="s">
        <v>49</v>
      </c>
      <c r="D55" s="1762">
        <f>+D56+D58+D64+D67+D69+D71+D73+D74+D76</f>
        <v>320489850.32999998</v>
      </c>
      <c r="E55" s="1762">
        <f>+E56+E58+E64+E67+E69+E71+E76+E73+E74</f>
        <v>0</v>
      </c>
      <c r="F55" s="1762">
        <f t="shared" si="1"/>
        <v>320489850.32999998</v>
      </c>
      <c r="G55" s="1808">
        <f>+G56+G58+G64+G67+G69+G71+G76+G73+G74</f>
        <v>320489850.32999998</v>
      </c>
    </row>
    <row r="56" spans="1:7" ht="15.6" x14ac:dyDescent="0.3">
      <c r="A56" s="1760">
        <v>2044</v>
      </c>
      <c r="B56" s="1761"/>
      <c r="C56" s="1761" t="s">
        <v>50</v>
      </c>
      <c r="D56" s="1762">
        <f>+D57</f>
        <v>17631516</v>
      </c>
      <c r="E56" s="1758">
        <f>+E57</f>
        <v>0</v>
      </c>
      <c r="F56" s="1762">
        <f t="shared" si="1"/>
        <v>17631516</v>
      </c>
      <c r="G56" s="1808">
        <f>+G57</f>
        <v>17631516</v>
      </c>
    </row>
    <row r="57" spans="1:7" ht="21" customHeight="1" x14ac:dyDescent="0.3">
      <c r="A57" s="1760">
        <v>20441</v>
      </c>
      <c r="B57" s="1761">
        <v>20</v>
      </c>
      <c r="C57" s="1761" t="s">
        <v>51</v>
      </c>
      <c r="D57" s="1762">
        <v>17631516</v>
      </c>
      <c r="E57" s="1856">
        <v>0</v>
      </c>
      <c r="F57" s="1762">
        <f t="shared" si="1"/>
        <v>17631516</v>
      </c>
      <c r="G57" s="1808">
        <v>17631516</v>
      </c>
    </row>
    <row r="58" spans="1:7" ht="15.6" x14ac:dyDescent="0.3">
      <c r="A58" s="1760">
        <v>2045</v>
      </c>
      <c r="B58" s="1761"/>
      <c r="C58" s="1761" t="s">
        <v>52</v>
      </c>
      <c r="D58" s="1762">
        <f>+D59+D60+D61+D62+D63</f>
        <v>60194657</v>
      </c>
      <c r="E58" s="1762">
        <f>+E59+E60+E61+E62+E63</f>
        <v>0</v>
      </c>
      <c r="F58" s="1762">
        <f t="shared" si="1"/>
        <v>60194657</v>
      </c>
      <c r="G58" s="1808">
        <f>+G59+G60+G61+G62+G63</f>
        <v>60194657</v>
      </c>
    </row>
    <row r="59" spans="1:7" ht="18.75" customHeight="1" x14ac:dyDescent="0.3">
      <c r="A59" s="1760">
        <v>20451</v>
      </c>
      <c r="B59" s="1761">
        <v>20</v>
      </c>
      <c r="C59" s="1761" t="s">
        <v>53</v>
      </c>
      <c r="D59" s="1762">
        <v>5000000</v>
      </c>
      <c r="E59" s="1856">
        <v>0</v>
      </c>
      <c r="F59" s="1762">
        <f t="shared" si="1"/>
        <v>5000000</v>
      </c>
      <c r="G59" s="1808">
        <v>5000000</v>
      </c>
    </row>
    <row r="60" spans="1:7" s="1796" customFormat="1" ht="31.5" customHeight="1" x14ac:dyDescent="0.3">
      <c r="A60" s="1805">
        <v>20452</v>
      </c>
      <c r="B60" s="1766">
        <v>20</v>
      </c>
      <c r="C60" s="1766" t="s">
        <v>54</v>
      </c>
      <c r="D60" s="1807">
        <v>10500000</v>
      </c>
      <c r="E60" s="1861">
        <v>0</v>
      </c>
      <c r="F60" s="1807">
        <f t="shared" si="1"/>
        <v>10500000</v>
      </c>
      <c r="G60" s="1862">
        <v>10500000</v>
      </c>
    </row>
    <row r="61" spans="1:7" s="1796" customFormat="1" ht="34.5" customHeight="1" x14ac:dyDescent="0.3">
      <c r="A61" s="1805">
        <v>20456</v>
      </c>
      <c r="B61" s="1766">
        <v>20</v>
      </c>
      <c r="C61" s="1766" t="s">
        <v>55</v>
      </c>
      <c r="D61" s="1807">
        <v>4999995</v>
      </c>
      <c r="E61" s="1861">
        <v>0</v>
      </c>
      <c r="F61" s="1807">
        <f t="shared" si="1"/>
        <v>4999995</v>
      </c>
      <c r="G61" s="1862">
        <v>4999995</v>
      </c>
    </row>
    <row r="62" spans="1:7" ht="18.75" customHeight="1" x14ac:dyDescent="0.3">
      <c r="A62" s="1760">
        <v>204510</v>
      </c>
      <c r="B62" s="1761">
        <v>20</v>
      </c>
      <c r="C62" s="1761" t="s">
        <v>56</v>
      </c>
      <c r="D62" s="1762">
        <v>31694662</v>
      </c>
      <c r="E62" s="1856">
        <v>0</v>
      </c>
      <c r="F62" s="1762">
        <f t="shared" si="1"/>
        <v>31694662</v>
      </c>
      <c r="G62" s="1808">
        <v>31694662</v>
      </c>
    </row>
    <row r="63" spans="1:7" ht="18.75" customHeight="1" x14ac:dyDescent="0.3">
      <c r="A63" s="1760">
        <v>204513</v>
      </c>
      <c r="B63" s="1761">
        <v>20</v>
      </c>
      <c r="C63" s="1761" t="s">
        <v>57</v>
      </c>
      <c r="D63" s="1762">
        <v>8000000</v>
      </c>
      <c r="E63" s="1856">
        <v>0</v>
      </c>
      <c r="F63" s="1762">
        <f t="shared" si="1"/>
        <v>8000000</v>
      </c>
      <c r="G63" s="1808">
        <v>8000000</v>
      </c>
    </row>
    <row r="64" spans="1:7" ht="18" customHeight="1" x14ac:dyDescent="0.3">
      <c r="A64" s="1760">
        <v>2046</v>
      </c>
      <c r="B64" s="1761"/>
      <c r="C64" s="1761" t="s">
        <v>58</v>
      </c>
      <c r="D64" s="1762">
        <f>+D65+D66</f>
        <v>16855354</v>
      </c>
      <c r="E64" s="1758">
        <f>+E65+E66</f>
        <v>0</v>
      </c>
      <c r="F64" s="1762">
        <f t="shared" si="1"/>
        <v>16855354</v>
      </c>
      <c r="G64" s="1808">
        <f>+G65+G66</f>
        <v>16855354</v>
      </c>
    </row>
    <row r="65" spans="1:7" ht="18" customHeight="1" x14ac:dyDescent="0.3">
      <c r="A65" s="1760">
        <v>20462</v>
      </c>
      <c r="B65" s="1761">
        <v>20</v>
      </c>
      <c r="C65" s="1761" t="s">
        <v>59</v>
      </c>
      <c r="D65" s="1762">
        <v>4220000</v>
      </c>
      <c r="E65" s="1856">
        <v>0</v>
      </c>
      <c r="F65" s="1762">
        <f t="shared" si="1"/>
        <v>4220000</v>
      </c>
      <c r="G65" s="1808">
        <v>4220000</v>
      </c>
    </row>
    <row r="66" spans="1:7" ht="18" customHeight="1" x14ac:dyDescent="0.3">
      <c r="A66" s="1760">
        <v>20465</v>
      </c>
      <c r="B66" s="1761">
        <v>20</v>
      </c>
      <c r="C66" s="1761" t="s">
        <v>60</v>
      </c>
      <c r="D66" s="1762">
        <v>12635354</v>
      </c>
      <c r="E66" s="1856">
        <v>0</v>
      </c>
      <c r="F66" s="1762">
        <f t="shared" si="1"/>
        <v>12635354</v>
      </c>
      <c r="G66" s="1808">
        <v>12635354</v>
      </c>
    </row>
    <row r="67" spans="1:7" ht="18" customHeight="1" x14ac:dyDescent="0.3">
      <c r="A67" s="1760">
        <v>2047</v>
      </c>
      <c r="B67" s="1761"/>
      <c r="C67" s="1761" t="s">
        <v>61</v>
      </c>
      <c r="D67" s="1762">
        <f>+D68</f>
        <v>35889007</v>
      </c>
      <c r="E67" s="1758">
        <f>+E68</f>
        <v>0</v>
      </c>
      <c r="F67" s="1762">
        <f t="shared" si="1"/>
        <v>35889007</v>
      </c>
      <c r="G67" s="1808">
        <f>+G68</f>
        <v>35889007</v>
      </c>
    </row>
    <row r="68" spans="1:7" ht="18" customHeight="1" x14ac:dyDescent="0.3">
      <c r="A68" s="1760">
        <v>20476</v>
      </c>
      <c r="B68" s="1761">
        <v>20</v>
      </c>
      <c r="C68" s="1761" t="s">
        <v>62</v>
      </c>
      <c r="D68" s="1762">
        <v>35889007</v>
      </c>
      <c r="E68" s="1856">
        <v>0</v>
      </c>
      <c r="F68" s="1762">
        <f t="shared" si="1"/>
        <v>35889007</v>
      </c>
      <c r="G68" s="1808">
        <v>35889007</v>
      </c>
    </row>
    <row r="69" spans="1:7" ht="18" customHeight="1" x14ac:dyDescent="0.3">
      <c r="A69" s="1760">
        <v>2048</v>
      </c>
      <c r="B69" s="1761"/>
      <c r="C69" s="1761" t="s">
        <v>63</v>
      </c>
      <c r="D69" s="1762">
        <f>+D70</f>
        <v>4617733</v>
      </c>
      <c r="E69" s="1762">
        <f>+E70</f>
        <v>0</v>
      </c>
      <c r="F69" s="1762">
        <f t="shared" si="1"/>
        <v>4617733</v>
      </c>
      <c r="G69" s="1808">
        <f>+G70</f>
        <v>4617733</v>
      </c>
    </row>
    <row r="70" spans="1:7" ht="18" customHeight="1" x14ac:dyDescent="0.3">
      <c r="A70" s="1760">
        <v>20486</v>
      </c>
      <c r="B70" s="1761">
        <v>20</v>
      </c>
      <c r="C70" s="1761" t="s">
        <v>64</v>
      </c>
      <c r="D70" s="1762">
        <v>4617733</v>
      </c>
      <c r="E70" s="1856">
        <v>0</v>
      </c>
      <c r="F70" s="1762">
        <f t="shared" si="1"/>
        <v>4617733</v>
      </c>
      <c r="G70" s="1808">
        <v>4617733</v>
      </c>
    </row>
    <row r="71" spans="1:7" ht="15.6" x14ac:dyDescent="0.3">
      <c r="A71" s="1760">
        <v>2049</v>
      </c>
      <c r="B71" s="1761"/>
      <c r="C71" s="1761" t="s">
        <v>65</v>
      </c>
      <c r="D71" s="1762">
        <f>+D72</f>
        <v>56234082</v>
      </c>
      <c r="E71" s="1758">
        <f>+E72</f>
        <v>0</v>
      </c>
      <c r="F71" s="1762">
        <f t="shared" si="1"/>
        <v>56234082</v>
      </c>
      <c r="G71" s="1808">
        <f>+G72</f>
        <v>56234082</v>
      </c>
    </row>
    <row r="72" spans="1:7" ht="22.5" customHeight="1" x14ac:dyDescent="0.3">
      <c r="A72" s="1760">
        <v>20495</v>
      </c>
      <c r="B72" s="1761">
        <v>20</v>
      </c>
      <c r="C72" s="1761" t="s">
        <v>66</v>
      </c>
      <c r="D72" s="1762">
        <v>56234082</v>
      </c>
      <c r="E72" s="1856">
        <v>0</v>
      </c>
      <c r="F72" s="1762">
        <f t="shared" si="1"/>
        <v>56234082</v>
      </c>
      <c r="G72" s="1808">
        <v>56234082</v>
      </c>
    </row>
    <row r="73" spans="1:7" ht="24.75" customHeight="1" x14ac:dyDescent="0.3">
      <c r="A73" s="1760">
        <v>20414</v>
      </c>
      <c r="B73" s="1761">
        <v>20</v>
      </c>
      <c r="C73" s="1761" t="s">
        <v>67</v>
      </c>
      <c r="D73" s="1762">
        <v>27500</v>
      </c>
      <c r="E73" s="1856">
        <v>0</v>
      </c>
      <c r="F73" s="1762">
        <f t="shared" si="1"/>
        <v>27500</v>
      </c>
      <c r="G73" s="1808">
        <v>27500</v>
      </c>
    </row>
    <row r="74" spans="1:7" ht="22.5" customHeight="1" x14ac:dyDescent="0.3">
      <c r="A74" s="1760">
        <v>20421</v>
      </c>
      <c r="B74" s="1761"/>
      <c r="C74" s="1761" t="s">
        <v>68</v>
      </c>
      <c r="D74" s="1762">
        <f>+D75</f>
        <v>33880000</v>
      </c>
      <c r="E74" s="1758">
        <f>+E75</f>
        <v>0</v>
      </c>
      <c r="F74" s="1762">
        <f>+D74-E74</f>
        <v>33880000</v>
      </c>
      <c r="G74" s="1808">
        <f>+G75</f>
        <v>33880000</v>
      </c>
    </row>
    <row r="75" spans="1:7" ht="18.75" customHeight="1" x14ac:dyDescent="0.3">
      <c r="A75" s="1760">
        <v>204214</v>
      </c>
      <c r="B75" s="1761">
        <v>20</v>
      </c>
      <c r="C75" s="1761" t="s">
        <v>69</v>
      </c>
      <c r="D75" s="1762">
        <v>33880000</v>
      </c>
      <c r="E75" s="1856">
        <v>0</v>
      </c>
      <c r="F75" s="1762">
        <f>+D75-E75</f>
        <v>33880000</v>
      </c>
      <c r="G75" s="1808">
        <v>33880000</v>
      </c>
    </row>
    <row r="76" spans="1:7" ht="18.75" customHeight="1" x14ac:dyDescent="0.3">
      <c r="A76" s="1760">
        <v>20441</v>
      </c>
      <c r="B76" s="1761"/>
      <c r="C76" s="1761" t="s">
        <v>70</v>
      </c>
      <c r="D76" s="1762">
        <f>+D77</f>
        <v>95160001.329999998</v>
      </c>
      <c r="E76" s="1762">
        <f>+E77</f>
        <v>0</v>
      </c>
      <c r="F76" s="1762">
        <f t="shared" si="1"/>
        <v>95160001.329999998</v>
      </c>
      <c r="G76" s="1808">
        <f>+G77</f>
        <v>95160001.329999998</v>
      </c>
    </row>
    <row r="77" spans="1:7" ht="18.75" customHeight="1" x14ac:dyDescent="0.3">
      <c r="A77" s="1760">
        <v>2044113</v>
      </c>
      <c r="B77" s="1761">
        <v>20</v>
      </c>
      <c r="C77" s="1761" t="s">
        <v>70</v>
      </c>
      <c r="D77" s="1762">
        <v>95160001.329999998</v>
      </c>
      <c r="E77" s="1856">
        <v>0</v>
      </c>
      <c r="F77" s="1762">
        <f>+D77-E77</f>
        <v>95160001.329999998</v>
      </c>
      <c r="G77" s="1808">
        <v>95160001.329999998</v>
      </c>
    </row>
    <row r="78" spans="1:7" ht="18.75" customHeight="1" x14ac:dyDescent="0.3">
      <c r="A78" s="1760">
        <v>3</v>
      </c>
      <c r="B78" s="1761"/>
      <c r="C78" s="1761" t="s">
        <v>71</v>
      </c>
      <c r="D78" s="1762">
        <f t="shared" ref="D78:E80" si="2">+D79</f>
        <v>132590319</v>
      </c>
      <c r="E78" s="1758">
        <f t="shared" si="2"/>
        <v>0</v>
      </c>
      <c r="F78" s="1762">
        <f>+D78-E78</f>
        <v>132590319</v>
      </c>
      <c r="G78" s="1808">
        <f>+G79</f>
        <v>132590319</v>
      </c>
    </row>
    <row r="79" spans="1:7" ht="18.75" customHeight="1" x14ac:dyDescent="0.3">
      <c r="A79" s="1760">
        <v>36</v>
      </c>
      <c r="B79" s="1761"/>
      <c r="C79" s="1761" t="s">
        <v>72</v>
      </c>
      <c r="D79" s="1762">
        <f t="shared" si="2"/>
        <v>132590319</v>
      </c>
      <c r="E79" s="1758">
        <f t="shared" si="2"/>
        <v>0</v>
      </c>
      <c r="F79" s="1762">
        <f>+D79-E79</f>
        <v>132590319</v>
      </c>
      <c r="G79" s="1808">
        <f>+G80</f>
        <v>132590319</v>
      </c>
    </row>
    <row r="80" spans="1:7" ht="18.75" customHeight="1" x14ac:dyDescent="0.3">
      <c r="A80" s="1760">
        <v>361</v>
      </c>
      <c r="B80" s="1761"/>
      <c r="C80" s="1761" t="s">
        <v>73</v>
      </c>
      <c r="D80" s="1762">
        <f t="shared" si="2"/>
        <v>132590319</v>
      </c>
      <c r="E80" s="1762">
        <f t="shared" si="2"/>
        <v>0</v>
      </c>
      <c r="F80" s="1762">
        <f>+D80-E80</f>
        <v>132590319</v>
      </c>
      <c r="G80" s="1808">
        <f>+G81</f>
        <v>132590319</v>
      </c>
    </row>
    <row r="81" spans="1:229" ht="18.75" customHeight="1" thickBot="1" x14ac:dyDescent="0.35">
      <c r="A81" s="1782">
        <v>36113</v>
      </c>
      <c r="B81" s="1783">
        <v>20</v>
      </c>
      <c r="C81" s="1783" t="s">
        <v>74</v>
      </c>
      <c r="D81" s="1787">
        <v>132590319</v>
      </c>
      <c r="E81" s="1863">
        <v>0</v>
      </c>
      <c r="F81" s="1787">
        <f>+D81-E81</f>
        <v>132590319</v>
      </c>
      <c r="G81" s="1858">
        <v>132590319</v>
      </c>
    </row>
    <row r="82" spans="1:229" ht="15" thickBot="1" x14ac:dyDescent="0.35">
      <c r="A82" s="1795"/>
      <c r="D82" s="1799"/>
      <c r="E82" s="1843"/>
      <c r="F82" s="1799"/>
      <c r="G82" s="1799"/>
    </row>
    <row r="83" spans="1:229" x14ac:dyDescent="0.3">
      <c r="A83" s="2138" t="s">
        <v>1</v>
      </c>
      <c r="B83" s="2139"/>
      <c r="C83" s="2139"/>
      <c r="D83" s="2139"/>
      <c r="E83" s="2139"/>
      <c r="F83" s="2139"/>
      <c r="G83" s="2140"/>
      <c r="H83" s="1864"/>
      <c r="I83" s="2133"/>
      <c r="J83" s="2133"/>
      <c r="K83" s="2133"/>
      <c r="L83" s="2133"/>
      <c r="M83" s="2133"/>
      <c r="N83" s="2133"/>
      <c r="O83" s="2133"/>
      <c r="P83" s="2133"/>
      <c r="Q83" s="2133"/>
      <c r="R83" s="2133"/>
      <c r="S83" s="2133"/>
      <c r="T83" s="2133"/>
      <c r="U83" s="2133"/>
      <c r="V83" s="2133"/>
      <c r="W83" s="2133"/>
      <c r="X83" s="2133"/>
      <c r="Y83" s="2133"/>
      <c r="Z83" s="2133"/>
      <c r="AA83" s="2133"/>
      <c r="AB83" s="2133"/>
      <c r="AC83" s="2133"/>
      <c r="AD83" s="2133"/>
      <c r="AE83" s="2133"/>
      <c r="AF83" s="2133"/>
      <c r="AG83" s="2133"/>
      <c r="AH83" s="2133"/>
      <c r="AI83" s="2133"/>
      <c r="AJ83" s="2133"/>
      <c r="AK83" s="2133"/>
      <c r="AL83" s="2133"/>
      <c r="AM83" s="2133"/>
      <c r="AN83" s="2133"/>
      <c r="AO83" s="2133"/>
      <c r="AP83" s="2133"/>
      <c r="AQ83" s="2133"/>
      <c r="AR83" s="2133"/>
      <c r="AS83" s="2133"/>
      <c r="AT83" s="2133"/>
      <c r="AU83" s="2133"/>
      <c r="AV83" s="2133"/>
      <c r="AW83" s="2133"/>
      <c r="AX83" s="2133"/>
      <c r="AY83" s="2133"/>
      <c r="AZ83" s="2133"/>
      <c r="BA83" s="2133"/>
      <c r="BB83" s="2133"/>
      <c r="BC83" s="2133"/>
      <c r="BD83" s="2133"/>
      <c r="BE83" s="2133"/>
      <c r="BF83" s="2133"/>
      <c r="BG83" s="2133"/>
      <c r="BH83" s="2133"/>
      <c r="BI83" s="2133"/>
      <c r="BJ83" s="2133"/>
      <c r="BK83" s="2133"/>
      <c r="BL83" s="2133"/>
      <c r="BM83" s="2133"/>
      <c r="BN83" s="2133"/>
      <c r="BO83" s="2133"/>
      <c r="BP83" s="2133"/>
      <c r="BQ83" s="2133"/>
      <c r="BR83" s="2133"/>
      <c r="BS83" s="2133"/>
      <c r="BT83" s="2133"/>
      <c r="BU83" s="2133"/>
      <c r="BV83" s="2133"/>
      <c r="BW83" s="2133"/>
      <c r="BX83" s="2133"/>
      <c r="BY83" s="2133"/>
      <c r="BZ83" s="2133"/>
      <c r="CA83" s="2133"/>
      <c r="CB83" s="2133"/>
      <c r="CC83" s="2133"/>
      <c r="CD83" s="2133"/>
      <c r="CE83" s="2133"/>
      <c r="CF83" s="2133"/>
      <c r="CG83" s="2133"/>
      <c r="CH83" s="2133"/>
      <c r="CI83" s="2133"/>
      <c r="CJ83" s="2133"/>
      <c r="CK83" s="2133"/>
      <c r="CL83" s="2133"/>
      <c r="CM83" s="2133"/>
      <c r="CN83" s="2133"/>
      <c r="CO83" s="2133"/>
      <c r="CP83" s="2133"/>
      <c r="CQ83" s="2133"/>
      <c r="CR83" s="2133"/>
      <c r="CS83" s="2133"/>
      <c r="CT83" s="2133"/>
      <c r="CU83" s="2133"/>
      <c r="CV83" s="2133"/>
      <c r="CW83" s="2133"/>
      <c r="CX83" s="2133"/>
      <c r="CY83" s="2133"/>
      <c r="CZ83" s="2133"/>
      <c r="DA83" s="2133"/>
      <c r="DB83" s="2133"/>
      <c r="DC83" s="2133"/>
      <c r="DD83" s="2133"/>
      <c r="DE83" s="2133"/>
      <c r="DF83" s="2133"/>
      <c r="DG83" s="2133"/>
      <c r="DH83" s="2133"/>
      <c r="DI83" s="2133"/>
      <c r="DJ83" s="2133"/>
      <c r="DK83" s="2133"/>
      <c r="DL83" s="2133"/>
      <c r="DM83" s="2133"/>
      <c r="DN83" s="2133"/>
      <c r="DO83" s="2133"/>
      <c r="DP83" s="2133"/>
      <c r="DQ83" s="2133"/>
      <c r="DR83" s="2133"/>
      <c r="DS83" s="2133"/>
      <c r="DT83" s="2133"/>
      <c r="DU83" s="2133"/>
      <c r="DV83" s="2133"/>
      <c r="DW83" s="2133"/>
      <c r="DX83" s="2133"/>
      <c r="DY83" s="2133"/>
      <c r="DZ83" s="2133"/>
      <c r="EA83" s="2133"/>
      <c r="EB83" s="2133"/>
      <c r="EC83" s="2133"/>
      <c r="ED83" s="2133"/>
      <c r="EE83" s="2133"/>
      <c r="EF83" s="2133"/>
      <c r="EG83" s="2133"/>
      <c r="EH83" s="2133"/>
      <c r="EI83" s="2133"/>
      <c r="EJ83" s="2133"/>
      <c r="EK83" s="2133"/>
      <c r="EL83" s="2133"/>
      <c r="EM83" s="2133"/>
      <c r="EN83" s="2133"/>
      <c r="EO83" s="2133"/>
      <c r="EP83" s="2133"/>
      <c r="EQ83" s="2133"/>
      <c r="ER83" s="2133"/>
      <c r="ES83" s="2133"/>
      <c r="ET83" s="2133"/>
      <c r="EU83" s="2133"/>
      <c r="EV83" s="2133"/>
      <c r="EW83" s="2133"/>
      <c r="EX83" s="2133"/>
      <c r="EY83" s="2133"/>
      <c r="EZ83" s="2133"/>
      <c r="FA83" s="2133"/>
      <c r="FB83" s="2133"/>
      <c r="FC83" s="2133"/>
      <c r="FD83" s="2133"/>
      <c r="FE83" s="2133"/>
      <c r="FF83" s="2133"/>
      <c r="FG83" s="2133"/>
      <c r="FH83" s="2133"/>
      <c r="FI83" s="2133"/>
      <c r="FJ83" s="2133"/>
      <c r="FK83" s="2133"/>
      <c r="FL83" s="2133"/>
      <c r="FM83" s="2133"/>
      <c r="FN83" s="2133"/>
      <c r="FO83" s="2133"/>
      <c r="FP83" s="2133"/>
      <c r="FQ83" s="2133"/>
      <c r="FR83" s="2133"/>
      <c r="FS83" s="2133"/>
      <c r="FT83" s="2133"/>
      <c r="FU83" s="2139"/>
      <c r="FV83" s="2139"/>
      <c r="FW83" s="2139"/>
      <c r="FX83" s="2139"/>
      <c r="FY83" s="2139"/>
      <c r="FZ83" s="2139"/>
      <c r="GA83" s="2140"/>
      <c r="GB83" s="2138"/>
      <c r="GC83" s="2139"/>
      <c r="GD83" s="2139"/>
      <c r="GE83" s="2139"/>
      <c r="GF83" s="2139"/>
      <c r="GG83" s="2139"/>
      <c r="GH83" s="2140"/>
      <c r="GI83" s="2138"/>
      <c r="GJ83" s="2139"/>
      <c r="GK83" s="2139"/>
      <c r="GL83" s="2139"/>
      <c r="GM83" s="2139"/>
      <c r="GN83" s="2139"/>
      <c r="GO83" s="2140"/>
      <c r="GP83" s="2138"/>
      <c r="GQ83" s="2139"/>
      <c r="GR83" s="2139"/>
      <c r="GS83" s="2139"/>
      <c r="GT83" s="2139"/>
      <c r="GU83" s="2139"/>
      <c r="GV83" s="2140"/>
      <c r="GW83" s="2138"/>
      <c r="GX83" s="2139"/>
      <c r="GY83" s="2139"/>
      <c r="GZ83" s="2139"/>
      <c r="HA83" s="2139"/>
      <c r="HB83" s="2139"/>
      <c r="HC83" s="2140"/>
      <c r="HD83" s="2138"/>
      <c r="HE83" s="2139"/>
      <c r="HF83" s="2139"/>
      <c r="HG83" s="2139"/>
      <c r="HH83" s="2139"/>
      <c r="HI83" s="2139"/>
      <c r="HJ83" s="2140"/>
      <c r="HK83" s="2138"/>
      <c r="HL83" s="2139"/>
      <c r="HM83" s="2139"/>
      <c r="HN83" s="2139"/>
      <c r="HO83" s="2139"/>
      <c r="HP83" s="2139"/>
      <c r="HQ83" s="2140"/>
      <c r="HR83" s="2161"/>
      <c r="HS83" s="2161"/>
      <c r="HT83" s="2161"/>
      <c r="HU83" s="2161"/>
    </row>
    <row r="84" spans="1:229" ht="15.75" customHeight="1" x14ac:dyDescent="0.3">
      <c r="A84" s="2132" t="s">
        <v>2</v>
      </c>
      <c r="B84" s="2133"/>
      <c r="C84" s="2133"/>
      <c r="D84" s="2133"/>
      <c r="E84" s="2133"/>
      <c r="F84" s="2133"/>
      <c r="G84" s="2134"/>
    </row>
    <row r="85" spans="1:229" x14ac:dyDescent="0.3">
      <c r="A85" s="1733" t="s">
        <v>0</v>
      </c>
      <c r="G85" s="1732"/>
    </row>
    <row r="86" spans="1:229" ht="12.75" customHeight="1" x14ac:dyDescent="0.3">
      <c r="A86" s="1731"/>
      <c r="G86" s="1734"/>
    </row>
    <row r="87" spans="1:229" x14ac:dyDescent="0.3">
      <c r="A87" s="1731" t="s">
        <v>3</v>
      </c>
      <c r="C87" s="1723" t="s">
        <v>4</v>
      </c>
      <c r="E87" s="1798" t="s">
        <v>5</v>
      </c>
      <c r="F87" s="1725" t="str">
        <f>F50</f>
        <v>DICIEMBRE</v>
      </c>
      <c r="G87" s="1732" t="str">
        <f>G50</f>
        <v>VIGENCIA FISCAL: 2017</v>
      </c>
    </row>
    <row r="88" spans="1:229" ht="7.5" customHeight="1" thickBot="1" x14ac:dyDescent="0.35">
      <c r="A88" s="1865"/>
      <c r="B88" s="1736"/>
      <c r="C88" s="1736"/>
      <c r="D88" s="1738"/>
      <c r="E88" s="1866"/>
      <c r="F88" s="1738"/>
      <c r="G88" s="1739"/>
    </row>
    <row r="89" spans="1:229" ht="61.5" customHeight="1" thickBot="1" x14ac:dyDescent="0.35">
      <c r="A89" s="1867" t="s">
        <v>7</v>
      </c>
      <c r="B89" s="1868"/>
      <c r="C89" s="1868" t="s">
        <v>8</v>
      </c>
      <c r="D89" s="1869" t="s">
        <v>9</v>
      </c>
      <c r="E89" s="1870" t="s">
        <v>10</v>
      </c>
      <c r="F89" s="1869" t="s">
        <v>11</v>
      </c>
      <c r="G89" s="1871" t="s">
        <v>12</v>
      </c>
    </row>
    <row r="90" spans="1:229" ht="16.2" thickBot="1" x14ac:dyDescent="0.35">
      <c r="A90" s="1872" t="s">
        <v>75</v>
      </c>
      <c r="B90" s="1873"/>
      <c r="C90" s="1873" t="s">
        <v>76</v>
      </c>
      <c r="D90" s="1874">
        <f>+D91+D113+D116+D120</f>
        <v>578520230924.90002</v>
      </c>
      <c r="E90" s="1874">
        <f>+E91+E113+E116+E120</f>
        <v>0</v>
      </c>
      <c r="F90" s="1874">
        <f t="shared" ref="F90:F101" si="3">+D90-E90</f>
        <v>578520230924.90002</v>
      </c>
      <c r="G90" s="1875">
        <f>+G91+G113+G116+G120</f>
        <v>340701420044.90002</v>
      </c>
    </row>
    <row r="91" spans="1:229" ht="35.25" customHeight="1" x14ac:dyDescent="0.3">
      <c r="A91" s="1753">
        <v>113</v>
      </c>
      <c r="B91" s="1754"/>
      <c r="C91" s="1876" t="s">
        <v>77</v>
      </c>
      <c r="D91" s="1755">
        <f>+D92+D99+D102+D105</f>
        <v>544874770531.5</v>
      </c>
      <c r="E91" s="1755">
        <f>+E92+E99+E102</f>
        <v>0</v>
      </c>
      <c r="F91" s="1755">
        <f t="shared" si="3"/>
        <v>544874770531.5</v>
      </c>
      <c r="G91" s="1877">
        <f>+G92+G99+G102+G105</f>
        <v>307055959651.5</v>
      </c>
    </row>
    <row r="92" spans="1:229" ht="15.6" x14ac:dyDescent="0.3">
      <c r="A92" s="1760">
        <v>113600</v>
      </c>
      <c r="B92" s="1761"/>
      <c r="C92" s="1766" t="s">
        <v>78</v>
      </c>
      <c r="D92" s="1762">
        <f>+D93+D94+D95+D97+D98+D96</f>
        <v>481742477670</v>
      </c>
      <c r="E92" s="1762">
        <f>+E93+E94+E95+E97+E98+E96</f>
        <v>0</v>
      </c>
      <c r="F92" s="1762">
        <f t="shared" si="3"/>
        <v>481742477670</v>
      </c>
      <c r="G92" s="1808">
        <f>+G93+G94+G95+G97+G98+G96</f>
        <v>243923666790</v>
      </c>
    </row>
    <row r="93" spans="1:229" ht="57.75" customHeight="1" x14ac:dyDescent="0.3">
      <c r="A93" s="1760">
        <v>113600129</v>
      </c>
      <c r="B93" s="1761">
        <v>11</v>
      </c>
      <c r="C93" s="1766" t="s">
        <v>79</v>
      </c>
      <c r="D93" s="1762">
        <v>37670192242</v>
      </c>
      <c r="E93" s="1856">
        <v>0</v>
      </c>
      <c r="F93" s="1762">
        <f t="shared" si="3"/>
        <v>37670192242</v>
      </c>
      <c r="G93" s="1808">
        <v>37670192242</v>
      </c>
    </row>
    <row r="94" spans="1:229" ht="36" customHeight="1" x14ac:dyDescent="0.3">
      <c r="A94" s="1760">
        <v>113600130</v>
      </c>
      <c r="B94" s="1761">
        <v>11</v>
      </c>
      <c r="C94" s="1766" t="s">
        <v>80</v>
      </c>
      <c r="D94" s="1762">
        <v>21300413208</v>
      </c>
      <c r="E94" s="1856">
        <v>0</v>
      </c>
      <c r="F94" s="1762">
        <f t="shared" si="3"/>
        <v>21300413208</v>
      </c>
      <c r="G94" s="1808">
        <v>21300413208</v>
      </c>
    </row>
    <row r="95" spans="1:229" ht="36" customHeight="1" x14ac:dyDescent="0.3">
      <c r="A95" s="1760">
        <v>113600131</v>
      </c>
      <c r="B95" s="1761">
        <v>11</v>
      </c>
      <c r="C95" s="1766" t="s">
        <v>81</v>
      </c>
      <c r="D95" s="1762">
        <v>1646021394</v>
      </c>
      <c r="E95" s="1856">
        <v>0</v>
      </c>
      <c r="F95" s="1762">
        <f t="shared" si="3"/>
        <v>1646021394</v>
      </c>
      <c r="G95" s="1808">
        <v>1646021394</v>
      </c>
    </row>
    <row r="96" spans="1:229" ht="36" customHeight="1" x14ac:dyDescent="0.3">
      <c r="A96" s="1760">
        <v>113600134</v>
      </c>
      <c r="B96" s="1761">
        <v>20</v>
      </c>
      <c r="C96" s="1766" t="s">
        <v>82</v>
      </c>
      <c r="D96" s="1762">
        <v>269945850826</v>
      </c>
      <c r="E96" s="1856">
        <v>0</v>
      </c>
      <c r="F96" s="1762">
        <f t="shared" si="3"/>
        <v>269945850826</v>
      </c>
      <c r="G96" s="1808">
        <v>32127039946</v>
      </c>
    </row>
    <row r="97" spans="1:229" ht="36" customHeight="1" x14ac:dyDescent="0.3">
      <c r="A97" s="1760">
        <v>113600136</v>
      </c>
      <c r="B97" s="1761">
        <v>10</v>
      </c>
      <c r="C97" s="1766" t="s">
        <v>83</v>
      </c>
      <c r="D97" s="1762">
        <v>57000000000</v>
      </c>
      <c r="E97" s="1856">
        <v>0</v>
      </c>
      <c r="F97" s="1762">
        <f t="shared" si="3"/>
        <v>57000000000</v>
      </c>
      <c r="G97" s="1808">
        <v>57000000000</v>
      </c>
    </row>
    <row r="98" spans="1:229" ht="52.5" customHeight="1" x14ac:dyDescent="0.3">
      <c r="A98" s="1760">
        <v>113600139</v>
      </c>
      <c r="B98" s="1761">
        <v>10</v>
      </c>
      <c r="C98" s="1766" t="s">
        <v>84</v>
      </c>
      <c r="D98" s="1762">
        <v>94180000000</v>
      </c>
      <c r="E98" s="1856">
        <v>0</v>
      </c>
      <c r="F98" s="1762">
        <f t="shared" si="3"/>
        <v>94180000000</v>
      </c>
      <c r="G98" s="1808">
        <v>94180000000</v>
      </c>
    </row>
    <row r="99" spans="1:229" ht="15.6" x14ac:dyDescent="0.3">
      <c r="A99" s="1760">
        <v>113601</v>
      </c>
      <c r="B99" s="1761"/>
      <c r="C99" s="1766" t="s">
        <v>85</v>
      </c>
      <c r="D99" s="1762">
        <f>+D100+D101</f>
        <v>59162718545</v>
      </c>
      <c r="E99" s="1762">
        <f>+E100+E101</f>
        <v>0</v>
      </c>
      <c r="F99" s="1762">
        <f t="shared" si="3"/>
        <v>59162718545</v>
      </c>
      <c r="G99" s="1808">
        <f>+G100+G101</f>
        <v>59162718545</v>
      </c>
    </row>
    <row r="100" spans="1:229" ht="79.5" customHeight="1" x14ac:dyDescent="0.3">
      <c r="A100" s="1760">
        <v>11360111</v>
      </c>
      <c r="B100" s="1761">
        <v>11</v>
      </c>
      <c r="C100" s="1878" t="s">
        <v>86</v>
      </c>
      <c r="D100" s="1762">
        <v>27586623923</v>
      </c>
      <c r="E100" s="1856">
        <v>0</v>
      </c>
      <c r="F100" s="1762">
        <f t="shared" si="3"/>
        <v>27586623923</v>
      </c>
      <c r="G100" s="1808">
        <v>27586623923</v>
      </c>
    </row>
    <row r="101" spans="1:229" ht="48.75" customHeight="1" x14ac:dyDescent="0.3">
      <c r="A101" s="1760">
        <v>11360112</v>
      </c>
      <c r="B101" s="1761">
        <v>11</v>
      </c>
      <c r="C101" s="1766" t="s">
        <v>87</v>
      </c>
      <c r="D101" s="1762">
        <v>31576094622</v>
      </c>
      <c r="E101" s="1856">
        <v>0</v>
      </c>
      <c r="F101" s="1762">
        <f t="shared" si="3"/>
        <v>31576094622</v>
      </c>
      <c r="G101" s="1808">
        <v>31576094622</v>
      </c>
    </row>
    <row r="102" spans="1:229" ht="15.6" x14ac:dyDescent="0.3">
      <c r="A102" s="1760">
        <v>113605</v>
      </c>
      <c r="B102" s="1761"/>
      <c r="C102" s="1766" t="s">
        <v>88</v>
      </c>
      <c r="D102" s="1762">
        <f>+D103+D104</f>
        <v>3688341671</v>
      </c>
      <c r="E102" s="1762">
        <f>+E103+E104</f>
        <v>0</v>
      </c>
      <c r="F102" s="1762">
        <f>+D102-E102</f>
        <v>3688341671</v>
      </c>
      <c r="G102" s="1808">
        <f>+G103+G104</f>
        <v>3688341671</v>
      </c>
    </row>
    <row r="103" spans="1:229" ht="39.75" customHeight="1" x14ac:dyDescent="0.3">
      <c r="A103" s="1760">
        <v>1136057</v>
      </c>
      <c r="B103" s="1761">
        <v>20</v>
      </c>
      <c r="C103" s="1766" t="s">
        <v>89</v>
      </c>
      <c r="D103" s="1762">
        <v>3545551352</v>
      </c>
      <c r="E103" s="1856">
        <v>0</v>
      </c>
      <c r="F103" s="1762">
        <f>+D103-E103</f>
        <v>3545551352</v>
      </c>
      <c r="G103" s="1808">
        <v>3545551352</v>
      </c>
    </row>
    <row r="104" spans="1:229" ht="41.25" customHeight="1" x14ac:dyDescent="0.3">
      <c r="A104" s="1760">
        <v>1136057</v>
      </c>
      <c r="B104" s="1761">
        <v>21</v>
      </c>
      <c r="C104" s="1766" t="s">
        <v>89</v>
      </c>
      <c r="D104" s="1762">
        <v>142790319</v>
      </c>
      <c r="E104" s="1856">
        <v>0</v>
      </c>
      <c r="F104" s="1762">
        <f>+D104-E104</f>
        <v>142790319</v>
      </c>
      <c r="G104" s="1808">
        <v>142790319</v>
      </c>
    </row>
    <row r="105" spans="1:229" ht="15.6" x14ac:dyDescent="0.3">
      <c r="A105" s="1760">
        <v>113607</v>
      </c>
      <c r="B105" s="1761"/>
      <c r="C105" s="1766" t="s">
        <v>90</v>
      </c>
      <c r="D105" s="1762">
        <f>+D106</f>
        <v>281232645.5</v>
      </c>
      <c r="E105" s="1762">
        <f>+E106</f>
        <v>0</v>
      </c>
      <c r="F105" s="1762">
        <f>+D105-E105</f>
        <v>281232645.5</v>
      </c>
      <c r="G105" s="1808">
        <f>+G106</f>
        <v>281232645.5</v>
      </c>
    </row>
    <row r="106" spans="1:229" ht="39.75" customHeight="1" thickBot="1" x14ac:dyDescent="0.35">
      <c r="A106" s="1782">
        <v>1136071</v>
      </c>
      <c r="B106" s="1783">
        <v>20</v>
      </c>
      <c r="C106" s="1784" t="s">
        <v>91</v>
      </c>
      <c r="D106" s="1787">
        <v>281232645.5</v>
      </c>
      <c r="E106" s="1863">
        <v>0</v>
      </c>
      <c r="F106" s="1787">
        <f>+D106-E106</f>
        <v>281232645.5</v>
      </c>
      <c r="G106" s="1858">
        <v>281232645.5</v>
      </c>
    </row>
    <row r="107" spans="1:229" ht="49.5" customHeight="1" thickBot="1" x14ac:dyDescent="0.35">
      <c r="A107" s="1789"/>
      <c r="B107" s="1790"/>
      <c r="C107" s="1791"/>
      <c r="D107" s="1794"/>
      <c r="E107" s="1859"/>
      <c r="F107" s="1794"/>
      <c r="G107" s="1794"/>
    </row>
    <row r="108" spans="1:229" ht="11.25" customHeight="1" x14ac:dyDescent="0.3">
      <c r="A108" s="2138" t="s">
        <v>1</v>
      </c>
      <c r="B108" s="2139"/>
      <c r="C108" s="2139"/>
      <c r="D108" s="2139"/>
      <c r="E108" s="2139"/>
      <c r="F108" s="2139"/>
      <c r="G108" s="2140"/>
      <c r="H108" s="1864"/>
      <c r="P108" s="2133"/>
      <c r="Q108" s="2133"/>
      <c r="R108" s="2133"/>
      <c r="S108" s="2133"/>
      <c r="T108" s="2133"/>
      <c r="U108" s="2133"/>
      <c r="V108" s="2133"/>
      <c r="W108" s="2133"/>
      <c r="X108" s="2133"/>
      <c r="Y108" s="2133"/>
      <c r="Z108" s="2133"/>
      <c r="AA108" s="2133"/>
      <c r="AB108" s="2133"/>
      <c r="AC108" s="2134"/>
      <c r="AD108" s="2132"/>
      <c r="AE108" s="2133"/>
      <c r="AF108" s="2133"/>
      <c r="AG108" s="2133"/>
      <c r="AH108" s="2133"/>
      <c r="AI108" s="2133"/>
      <c r="AJ108" s="2134"/>
      <c r="AK108" s="2132"/>
      <c r="AL108" s="2133"/>
      <c r="AM108" s="2133"/>
      <c r="AN108" s="2133"/>
      <c r="AO108" s="2133"/>
      <c r="AP108" s="2133"/>
      <c r="AQ108" s="2134"/>
      <c r="AR108" s="2132"/>
      <c r="AS108" s="2133"/>
      <c r="AT108" s="2133"/>
      <c r="AU108" s="2133"/>
      <c r="AV108" s="2133"/>
      <c r="AW108" s="2133"/>
      <c r="AX108" s="2134"/>
      <c r="AY108" s="2132"/>
      <c r="AZ108" s="2133"/>
      <c r="BA108" s="2133"/>
      <c r="BB108" s="2133"/>
      <c r="BC108" s="2133"/>
      <c r="BD108" s="2133"/>
      <c r="BE108" s="2134"/>
      <c r="BF108" s="2132"/>
      <c r="BG108" s="2133"/>
      <c r="BH108" s="2133"/>
      <c r="BI108" s="2133"/>
      <c r="BJ108" s="2133"/>
      <c r="BK108" s="2133"/>
      <c r="BL108" s="2134"/>
      <c r="BM108" s="2132"/>
      <c r="BN108" s="2133"/>
      <c r="BO108" s="2133"/>
      <c r="BP108" s="2133"/>
      <c r="BQ108" s="2133"/>
      <c r="BR108" s="2133"/>
      <c r="BS108" s="2134"/>
      <c r="BT108" s="2132"/>
      <c r="BU108" s="2133"/>
      <c r="BV108" s="2133"/>
      <c r="BW108" s="2133"/>
      <c r="BX108" s="2133"/>
      <c r="BY108" s="2133"/>
      <c r="BZ108" s="2134"/>
      <c r="CA108" s="2132"/>
      <c r="CB108" s="2133"/>
      <c r="CC108" s="2133"/>
      <c r="CD108" s="2133"/>
      <c r="CE108" s="2133"/>
      <c r="CF108" s="2133"/>
      <c r="CG108" s="2134"/>
      <c r="CH108" s="2132"/>
      <c r="CI108" s="2133"/>
      <c r="CJ108" s="2133"/>
      <c r="CK108" s="2133"/>
      <c r="CL108" s="2133"/>
      <c r="CM108" s="2133"/>
      <c r="CN108" s="2134"/>
      <c r="CO108" s="2132"/>
      <c r="CP108" s="2133"/>
      <c r="CQ108" s="2133"/>
      <c r="CR108" s="2133"/>
      <c r="CS108" s="2133"/>
      <c r="CT108" s="2133"/>
      <c r="CU108" s="2134"/>
      <c r="CV108" s="2132"/>
      <c r="CW108" s="2133"/>
      <c r="CX108" s="2133"/>
      <c r="CY108" s="2133"/>
      <c r="CZ108" s="2133"/>
      <c r="DA108" s="2133"/>
      <c r="DB108" s="2134"/>
      <c r="DC108" s="2132"/>
      <c r="DD108" s="2133"/>
      <c r="DE108" s="2133"/>
      <c r="DF108" s="2133"/>
      <c r="DG108" s="2133"/>
      <c r="DH108" s="2133"/>
      <c r="DI108" s="2134"/>
      <c r="DJ108" s="2132"/>
      <c r="DK108" s="2133"/>
      <c r="DL108" s="2133"/>
      <c r="DM108" s="2133"/>
      <c r="DN108" s="2133"/>
      <c r="DO108" s="2133"/>
      <c r="DP108" s="2134"/>
      <c r="DQ108" s="2132"/>
      <c r="DR108" s="2133"/>
      <c r="DS108" s="2133"/>
      <c r="DT108" s="2133"/>
      <c r="DU108" s="2133"/>
      <c r="DV108" s="2133"/>
      <c r="DW108" s="2134"/>
      <c r="DX108" s="2132"/>
      <c r="DY108" s="2133"/>
      <c r="DZ108" s="2133"/>
      <c r="EA108" s="2133"/>
      <c r="EB108" s="2133"/>
      <c r="EC108" s="2133"/>
      <c r="ED108" s="2134"/>
      <c r="EE108" s="2132"/>
      <c r="EF108" s="2133"/>
      <c r="EG108" s="2133"/>
      <c r="EH108" s="2133"/>
      <c r="EI108" s="2133"/>
      <c r="EJ108" s="2133"/>
      <c r="EK108" s="2134"/>
      <c r="EL108" s="2132"/>
      <c r="EM108" s="2133"/>
      <c r="EN108" s="2133"/>
      <c r="EO108" s="2133"/>
      <c r="EP108" s="2133"/>
      <c r="EQ108" s="2133"/>
      <c r="ER108" s="2134"/>
      <c r="ES108" s="2132"/>
      <c r="ET108" s="2133"/>
      <c r="EU108" s="2133"/>
      <c r="EV108" s="2133"/>
      <c r="EW108" s="2133"/>
      <c r="EX108" s="2133"/>
      <c r="EY108" s="2134"/>
      <c r="EZ108" s="2132"/>
      <c r="FA108" s="2133"/>
      <c r="FB108" s="2133"/>
      <c r="FC108" s="2133"/>
      <c r="FD108" s="2133"/>
      <c r="FE108" s="2133"/>
      <c r="FF108" s="2134"/>
      <c r="FG108" s="2132"/>
      <c r="FH108" s="2133"/>
      <c r="FI108" s="2133"/>
      <c r="FJ108" s="2133"/>
      <c r="FK108" s="2133"/>
      <c r="FL108" s="2133"/>
      <c r="FM108" s="2134"/>
      <c r="FN108" s="2132"/>
      <c r="FO108" s="2133"/>
      <c r="FP108" s="2133"/>
      <c r="FQ108" s="2133"/>
      <c r="FR108" s="2133"/>
      <c r="FS108" s="2133"/>
      <c r="FT108" s="2134"/>
      <c r="FU108" s="2132"/>
      <c r="FV108" s="2133"/>
      <c r="FW108" s="2133"/>
      <c r="FX108" s="2133"/>
      <c r="FY108" s="2133"/>
      <c r="FZ108" s="2133"/>
      <c r="GA108" s="2134"/>
      <c r="GB108" s="2132"/>
      <c r="GC108" s="2133"/>
      <c r="GD108" s="2133"/>
      <c r="GE108" s="2133"/>
      <c r="GF108" s="2133"/>
      <c r="GG108" s="2133"/>
      <c r="GH108" s="2134"/>
      <c r="GI108" s="2132"/>
      <c r="GJ108" s="2133"/>
      <c r="GK108" s="2133"/>
      <c r="GL108" s="2133"/>
      <c r="GM108" s="2133"/>
      <c r="GN108" s="2133"/>
      <c r="GO108" s="2134"/>
      <c r="GP108" s="2132"/>
      <c r="GQ108" s="2133"/>
      <c r="GR108" s="2133"/>
      <c r="GS108" s="2133"/>
      <c r="GT108" s="2133"/>
      <c r="GU108" s="2133"/>
      <c r="GV108" s="2134"/>
      <c r="GW108" s="2132"/>
      <c r="GX108" s="2133"/>
      <c r="GY108" s="2133"/>
      <c r="GZ108" s="2133"/>
      <c r="HA108" s="2133"/>
      <c r="HB108" s="2133"/>
      <c r="HC108" s="2134"/>
      <c r="HD108" s="2132"/>
      <c r="HE108" s="2133"/>
      <c r="HF108" s="2133"/>
      <c r="HG108" s="2133"/>
      <c r="HH108" s="2133"/>
      <c r="HI108" s="2133"/>
      <c r="HJ108" s="2134"/>
      <c r="HK108" s="2132"/>
      <c r="HL108" s="2133"/>
      <c r="HM108" s="2133"/>
      <c r="HN108" s="2133"/>
      <c r="HO108" s="2133"/>
      <c r="HP108" s="2133"/>
      <c r="HQ108" s="2134"/>
      <c r="HR108" s="2161"/>
      <c r="HS108" s="2161"/>
      <c r="HT108" s="2161"/>
      <c r="HU108" s="2161"/>
    </row>
    <row r="109" spans="1:229" ht="12" customHeight="1" x14ac:dyDescent="0.3">
      <c r="A109" s="2132" t="s">
        <v>2</v>
      </c>
      <c r="B109" s="2133"/>
      <c r="C109" s="2133"/>
      <c r="D109" s="2133"/>
      <c r="E109" s="2133"/>
      <c r="F109" s="2133"/>
      <c r="G109" s="2134"/>
      <c r="H109" s="1864"/>
      <c r="I109" s="2133"/>
      <c r="J109" s="2133"/>
      <c r="K109" s="2133"/>
      <c r="L109" s="2133"/>
      <c r="M109" s="2133"/>
      <c r="N109" s="2133"/>
      <c r="O109" s="2133"/>
      <c r="P109" s="2133"/>
      <c r="Q109" s="2133"/>
      <c r="R109" s="2133"/>
      <c r="S109" s="2133"/>
      <c r="T109" s="2133"/>
      <c r="U109" s="2133"/>
      <c r="V109" s="2133"/>
      <c r="W109" s="2133"/>
      <c r="X109" s="2133"/>
      <c r="Y109" s="2133"/>
      <c r="Z109" s="2133"/>
      <c r="AA109" s="2133"/>
      <c r="AB109" s="2133"/>
      <c r="AC109" s="2134"/>
      <c r="AD109" s="2132"/>
      <c r="AE109" s="2133"/>
      <c r="AF109" s="2133"/>
      <c r="AG109" s="2133"/>
      <c r="AH109" s="2133"/>
      <c r="AI109" s="2133"/>
      <c r="AJ109" s="2134"/>
      <c r="AK109" s="2132"/>
      <c r="AL109" s="2133"/>
      <c r="AM109" s="2133"/>
      <c r="AN109" s="2133"/>
      <c r="AO109" s="2133"/>
      <c r="AP109" s="2133"/>
      <c r="AQ109" s="2134"/>
      <c r="AR109" s="2132"/>
      <c r="AS109" s="2133"/>
      <c r="AT109" s="2133"/>
      <c r="AU109" s="2133"/>
      <c r="AV109" s="2133"/>
      <c r="AW109" s="2133"/>
      <c r="AX109" s="2134"/>
      <c r="AY109" s="2132"/>
      <c r="AZ109" s="2133"/>
      <c r="BA109" s="2133"/>
      <c r="BB109" s="2133"/>
      <c r="BC109" s="2133"/>
      <c r="BD109" s="2133"/>
      <c r="BE109" s="2134"/>
      <c r="BF109" s="2132"/>
      <c r="BG109" s="2133"/>
      <c r="BH109" s="2133"/>
      <c r="BI109" s="2133"/>
      <c r="BJ109" s="2133"/>
      <c r="BK109" s="2133"/>
      <c r="BL109" s="2134"/>
      <c r="BM109" s="2132"/>
      <c r="BN109" s="2133"/>
      <c r="BO109" s="2133"/>
      <c r="BP109" s="2133"/>
      <c r="BQ109" s="2133"/>
      <c r="BR109" s="2133"/>
      <c r="BS109" s="2134"/>
      <c r="BT109" s="2132"/>
      <c r="BU109" s="2133"/>
      <c r="BV109" s="2133"/>
      <c r="BW109" s="2133"/>
      <c r="BX109" s="2133"/>
      <c r="BY109" s="2133"/>
      <c r="BZ109" s="2134"/>
      <c r="CA109" s="2132"/>
      <c r="CB109" s="2133"/>
      <c r="CC109" s="2133"/>
      <c r="CD109" s="2133"/>
      <c r="CE109" s="2133"/>
      <c r="CF109" s="2133"/>
      <c r="CG109" s="2134"/>
      <c r="CH109" s="2132"/>
      <c r="CI109" s="2133"/>
      <c r="CJ109" s="2133"/>
      <c r="CK109" s="2133"/>
      <c r="CL109" s="2133"/>
      <c r="CM109" s="2133"/>
      <c r="CN109" s="2134"/>
      <c r="CO109" s="2132"/>
      <c r="CP109" s="2133"/>
      <c r="CQ109" s="2133"/>
      <c r="CR109" s="2133"/>
      <c r="CS109" s="2133"/>
      <c r="CT109" s="2133"/>
      <c r="CU109" s="2134"/>
      <c r="CV109" s="2132"/>
      <c r="CW109" s="2133"/>
      <c r="CX109" s="2133"/>
      <c r="CY109" s="2133"/>
      <c r="CZ109" s="2133"/>
      <c r="DA109" s="2133"/>
      <c r="DB109" s="2134"/>
      <c r="DC109" s="2132"/>
      <c r="DD109" s="2133"/>
      <c r="DE109" s="2133"/>
      <c r="DF109" s="2133"/>
      <c r="DG109" s="2133"/>
      <c r="DH109" s="2133"/>
      <c r="DI109" s="2134"/>
      <c r="DJ109" s="2132"/>
      <c r="DK109" s="2133"/>
      <c r="DL109" s="2133"/>
      <c r="DM109" s="2133"/>
      <c r="DN109" s="2133"/>
      <c r="DO109" s="2133"/>
      <c r="DP109" s="2134"/>
      <c r="DQ109" s="2132"/>
      <c r="DR109" s="2133"/>
      <c r="DS109" s="2133"/>
      <c r="DT109" s="2133"/>
      <c r="DU109" s="2133"/>
      <c r="DV109" s="2133"/>
      <c r="DW109" s="2134"/>
      <c r="DX109" s="2132"/>
      <c r="DY109" s="2133"/>
      <c r="DZ109" s="2133"/>
      <c r="EA109" s="2133"/>
      <c r="EB109" s="2133"/>
      <c r="EC109" s="2133"/>
      <c r="ED109" s="2134"/>
      <c r="EE109" s="2132"/>
      <c r="EF109" s="2133"/>
      <c r="EG109" s="2133"/>
      <c r="EH109" s="2133"/>
      <c r="EI109" s="2133"/>
      <c r="EJ109" s="2133"/>
      <c r="EK109" s="2134"/>
      <c r="EL109" s="2132"/>
      <c r="EM109" s="2133"/>
      <c r="EN109" s="2133"/>
      <c r="EO109" s="2133"/>
      <c r="EP109" s="2133"/>
      <c r="EQ109" s="2133"/>
      <c r="ER109" s="2134"/>
      <c r="ES109" s="2132"/>
      <c r="ET109" s="2133"/>
      <c r="EU109" s="2133"/>
      <c r="EV109" s="2133"/>
      <c r="EW109" s="2133"/>
      <c r="EX109" s="2133"/>
      <c r="EY109" s="2134"/>
      <c r="EZ109" s="2132"/>
      <c r="FA109" s="2133"/>
      <c r="FB109" s="2133"/>
      <c r="FC109" s="2133"/>
      <c r="FD109" s="2133"/>
      <c r="FE109" s="2133"/>
      <c r="FF109" s="2134"/>
      <c r="FG109" s="2132"/>
      <c r="FH109" s="2133"/>
      <c r="FI109" s="2133"/>
      <c r="FJ109" s="2133"/>
      <c r="FK109" s="2133"/>
      <c r="FL109" s="2133"/>
      <c r="FM109" s="2134"/>
      <c r="FN109" s="2132"/>
      <c r="FO109" s="2133"/>
      <c r="FP109" s="2133"/>
      <c r="FQ109" s="2133"/>
      <c r="FR109" s="2133"/>
      <c r="FS109" s="2133"/>
      <c r="FT109" s="2134"/>
      <c r="FU109" s="2132"/>
      <c r="FV109" s="2133"/>
      <c r="FW109" s="2133"/>
      <c r="FX109" s="2133"/>
      <c r="FY109" s="2133"/>
      <c r="FZ109" s="2133"/>
      <c r="GA109" s="2134"/>
      <c r="GB109" s="2132"/>
      <c r="GC109" s="2133"/>
      <c r="GD109" s="2133"/>
      <c r="GE109" s="2133"/>
      <c r="GF109" s="2133"/>
      <c r="GG109" s="2133"/>
      <c r="GH109" s="2134"/>
      <c r="GI109" s="2132"/>
      <c r="GJ109" s="2133"/>
      <c r="GK109" s="2133"/>
      <c r="GL109" s="2133"/>
      <c r="GM109" s="2133"/>
      <c r="GN109" s="2133"/>
      <c r="GO109" s="2134"/>
      <c r="GP109" s="2132"/>
      <c r="GQ109" s="2133"/>
      <c r="GR109" s="2133"/>
      <c r="GS109" s="2133"/>
      <c r="GT109" s="2133"/>
      <c r="GU109" s="2133"/>
      <c r="GV109" s="2134"/>
      <c r="GW109" s="2132"/>
      <c r="GX109" s="2133"/>
      <c r="GY109" s="2133"/>
      <c r="GZ109" s="2133"/>
      <c r="HA109" s="2133"/>
      <c r="HB109" s="2133"/>
      <c r="HC109" s="2134"/>
      <c r="HD109" s="2132"/>
      <c r="HE109" s="2133"/>
      <c r="HF109" s="2133"/>
      <c r="HG109" s="2133"/>
      <c r="HH109" s="2133"/>
      <c r="HI109" s="2133"/>
      <c r="HJ109" s="2134"/>
      <c r="HK109" s="2132"/>
      <c r="HL109" s="2133"/>
      <c r="HM109" s="2133"/>
      <c r="HN109" s="2133"/>
      <c r="HO109" s="2133"/>
      <c r="HP109" s="2133"/>
      <c r="HQ109" s="2134"/>
      <c r="HR109" s="2161"/>
      <c r="HS109" s="2161"/>
      <c r="HT109" s="2161"/>
      <c r="HU109" s="2161"/>
    </row>
    <row r="110" spans="1:229" ht="14.25" customHeight="1" x14ac:dyDescent="0.3">
      <c r="A110" s="1733" t="s">
        <v>0</v>
      </c>
      <c r="G110" s="1732"/>
      <c r="I110" s="2133"/>
      <c r="J110" s="2133"/>
      <c r="K110" s="2133"/>
      <c r="L110" s="2133"/>
      <c r="M110" s="2133"/>
      <c r="N110" s="2133"/>
      <c r="O110" s="2133"/>
    </row>
    <row r="111" spans="1:229" ht="18" customHeight="1" thickBot="1" x14ac:dyDescent="0.35">
      <c r="A111" s="1731" t="s">
        <v>3</v>
      </c>
      <c r="C111" s="1723" t="s">
        <v>4</v>
      </c>
      <c r="E111" s="1798" t="s">
        <v>5</v>
      </c>
      <c r="F111" s="1725" t="str">
        <f>F87</f>
        <v>DICIEMBRE</v>
      </c>
      <c r="G111" s="1732" t="str">
        <f>G87</f>
        <v>VIGENCIA FISCAL: 2017</v>
      </c>
    </row>
    <row r="112" spans="1:229" ht="63" customHeight="1" thickBot="1" x14ac:dyDescent="0.35">
      <c r="A112" s="1845" t="s">
        <v>7</v>
      </c>
      <c r="B112" s="1846"/>
      <c r="C112" s="1846" t="s">
        <v>8</v>
      </c>
      <c r="D112" s="1847" t="s">
        <v>9</v>
      </c>
      <c r="E112" s="1848" t="s">
        <v>10</v>
      </c>
      <c r="F112" s="1847" t="s">
        <v>11</v>
      </c>
      <c r="G112" s="1849" t="s">
        <v>12</v>
      </c>
    </row>
    <row r="113" spans="1:7" ht="39.75" customHeight="1" x14ac:dyDescent="0.3">
      <c r="A113" s="1801">
        <v>223</v>
      </c>
      <c r="B113" s="1777"/>
      <c r="C113" s="1777" t="s">
        <v>92</v>
      </c>
      <c r="D113" s="1780">
        <f>+D114</f>
        <v>0.12</v>
      </c>
      <c r="E113" s="1780">
        <f>+E114</f>
        <v>0</v>
      </c>
      <c r="F113" s="1780">
        <f t="shared" ref="F113:F119" si="4">+D113-E113</f>
        <v>0.12</v>
      </c>
      <c r="G113" s="1804">
        <f>+G114</f>
        <v>0.12</v>
      </c>
    </row>
    <row r="114" spans="1:7" ht="39.75" customHeight="1" x14ac:dyDescent="0.3">
      <c r="A114" s="1805">
        <v>223600</v>
      </c>
      <c r="B114" s="1766"/>
      <c r="C114" s="1766" t="s">
        <v>78</v>
      </c>
      <c r="D114" s="1762">
        <f>+D115</f>
        <v>0.12</v>
      </c>
      <c r="E114" s="1762">
        <f>+E115</f>
        <v>0</v>
      </c>
      <c r="F114" s="1762">
        <f t="shared" si="4"/>
        <v>0.12</v>
      </c>
      <c r="G114" s="1808">
        <f>+G115</f>
        <v>0.12</v>
      </c>
    </row>
    <row r="115" spans="1:7" ht="66.75" customHeight="1" x14ac:dyDescent="0.3">
      <c r="A115" s="1805">
        <v>2236001</v>
      </c>
      <c r="B115" s="1766">
        <v>20</v>
      </c>
      <c r="C115" s="1766" t="s">
        <v>93</v>
      </c>
      <c r="D115" s="1762">
        <v>0.12</v>
      </c>
      <c r="E115" s="1762">
        <v>0</v>
      </c>
      <c r="F115" s="1762">
        <f t="shared" si="4"/>
        <v>0.12</v>
      </c>
      <c r="G115" s="1808">
        <v>0.12</v>
      </c>
    </row>
    <row r="116" spans="1:7" s="1796" customFormat="1" ht="54" customHeight="1" x14ac:dyDescent="0.3">
      <c r="A116" s="1805">
        <v>520</v>
      </c>
      <c r="B116" s="1766"/>
      <c r="C116" s="1766" t="s">
        <v>94</v>
      </c>
      <c r="D116" s="1807">
        <f>+D117</f>
        <v>2423707360.2799997</v>
      </c>
      <c r="E116" s="1807">
        <f>+E117</f>
        <v>0</v>
      </c>
      <c r="F116" s="1807">
        <f t="shared" si="4"/>
        <v>2423707360.2799997</v>
      </c>
      <c r="G116" s="1862">
        <f>+G117</f>
        <v>2423707360.2799997</v>
      </c>
    </row>
    <row r="117" spans="1:7" s="1796" customFormat="1" ht="15.75" customHeight="1" x14ac:dyDescent="0.3">
      <c r="A117" s="1805">
        <v>520600</v>
      </c>
      <c r="B117" s="1766"/>
      <c r="C117" s="1766" t="s">
        <v>78</v>
      </c>
      <c r="D117" s="1807">
        <f>+D118+D119</f>
        <v>2423707360.2799997</v>
      </c>
      <c r="E117" s="1807">
        <f>+E118+E119</f>
        <v>0</v>
      </c>
      <c r="F117" s="1807">
        <f t="shared" si="4"/>
        <v>2423707360.2799997</v>
      </c>
      <c r="G117" s="1862">
        <f>+G118+G119</f>
        <v>2423707360.2799997</v>
      </c>
    </row>
    <row r="118" spans="1:7" ht="48" customHeight="1" x14ac:dyDescent="0.3">
      <c r="A118" s="1805">
        <v>5206002</v>
      </c>
      <c r="B118" s="1766">
        <v>20</v>
      </c>
      <c r="C118" s="1766" t="s">
        <v>95</v>
      </c>
      <c r="D118" s="1762">
        <v>632395691.27999997</v>
      </c>
      <c r="E118" s="1762">
        <v>0</v>
      </c>
      <c r="F118" s="1762">
        <f t="shared" si="4"/>
        <v>632395691.27999997</v>
      </c>
      <c r="G118" s="1808">
        <v>632395691.27999997</v>
      </c>
    </row>
    <row r="119" spans="1:7" ht="31.2" x14ac:dyDescent="0.3">
      <c r="A119" s="1805">
        <v>5206007</v>
      </c>
      <c r="B119" s="1766">
        <v>20</v>
      </c>
      <c r="C119" s="1766" t="s">
        <v>96</v>
      </c>
      <c r="D119" s="1762">
        <v>1791311669</v>
      </c>
      <c r="E119" s="1762">
        <v>0</v>
      </c>
      <c r="F119" s="1762">
        <f t="shared" si="4"/>
        <v>1791311669</v>
      </c>
      <c r="G119" s="1808">
        <v>1791311669</v>
      </c>
    </row>
    <row r="120" spans="1:7" s="1796" customFormat="1" ht="54" customHeight="1" x14ac:dyDescent="0.3">
      <c r="A120" s="1805">
        <v>530</v>
      </c>
      <c r="B120" s="1766"/>
      <c r="C120" s="1766" t="s">
        <v>97</v>
      </c>
      <c r="D120" s="1807">
        <f>+D121</f>
        <v>31221753033</v>
      </c>
      <c r="E120" s="1810">
        <f>+E121</f>
        <v>0</v>
      </c>
      <c r="F120" s="1807">
        <f>+D120-E120</f>
        <v>31221753033</v>
      </c>
      <c r="G120" s="1862">
        <f>+G121</f>
        <v>31221753033</v>
      </c>
    </row>
    <row r="121" spans="1:7" s="1796" customFormat="1" ht="15.75" customHeight="1" x14ac:dyDescent="0.3">
      <c r="A121" s="1805">
        <v>530600</v>
      </c>
      <c r="B121" s="1766"/>
      <c r="C121" s="1766" t="s">
        <v>78</v>
      </c>
      <c r="D121" s="1807">
        <f>+D122+D123</f>
        <v>31221753033</v>
      </c>
      <c r="E121" s="1810">
        <f>+E122</f>
        <v>0</v>
      </c>
      <c r="F121" s="1807">
        <f>+D121-E121</f>
        <v>31221753033</v>
      </c>
      <c r="G121" s="1862">
        <f>+G122+G123</f>
        <v>31221753033</v>
      </c>
    </row>
    <row r="122" spans="1:7" s="1796" customFormat="1" ht="57" customHeight="1" x14ac:dyDescent="0.3">
      <c r="A122" s="1805">
        <v>5306003</v>
      </c>
      <c r="B122" s="1766">
        <v>11</v>
      </c>
      <c r="C122" s="1766" t="s">
        <v>98</v>
      </c>
      <c r="D122" s="1807">
        <v>31181000000</v>
      </c>
      <c r="E122" s="1861">
        <v>0</v>
      </c>
      <c r="F122" s="1807">
        <f>+D122-E122</f>
        <v>31181000000</v>
      </c>
      <c r="G122" s="1862">
        <v>31181000000</v>
      </c>
    </row>
    <row r="123" spans="1:7" s="1796" customFormat="1" ht="46.2" customHeight="1" thickBot="1" x14ac:dyDescent="0.35">
      <c r="A123" s="1814">
        <v>5306003</v>
      </c>
      <c r="B123" s="1815">
        <v>20</v>
      </c>
      <c r="C123" s="1815" t="s">
        <v>98</v>
      </c>
      <c r="D123" s="1819">
        <v>40753033</v>
      </c>
      <c r="E123" s="1879">
        <v>0</v>
      </c>
      <c r="F123" s="1819">
        <f>+D123-E123</f>
        <v>40753033</v>
      </c>
      <c r="G123" s="1880">
        <v>40753033</v>
      </c>
    </row>
    <row r="124" spans="1:7" ht="16.2" thickBot="1" x14ac:dyDescent="0.35">
      <c r="A124" s="2130" t="s">
        <v>99</v>
      </c>
      <c r="B124" s="2131"/>
      <c r="C124" s="2162"/>
      <c r="D124" s="1881">
        <f>+D9+D90</f>
        <v>579396716849.48999</v>
      </c>
      <c r="E124" s="1882">
        <f>+E24+E92</f>
        <v>0</v>
      </c>
      <c r="F124" s="1881">
        <f>+F9+F90</f>
        <v>579396716849.48999</v>
      </c>
      <c r="G124" s="1881">
        <f>+G9+G90</f>
        <v>341577905969.49005</v>
      </c>
    </row>
    <row r="125" spans="1:7" x14ac:dyDescent="0.3">
      <c r="A125" s="1731"/>
      <c r="G125" s="1732"/>
    </row>
    <row r="126" spans="1:7" ht="35.25" customHeight="1" x14ac:dyDescent="0.3">
      <c r="A126" s="1731"/>
      <c r="G126" s="1883"/>
    </row>
    <row r="127" spans="1:7" x14ac:dyDescent="0.3">
      <c r="A127" s="1731"/>
      <c r="G127" s="1732"/>
    </row>
    <row r="128" spans="1:7" x14ac:dyDescent="0.3">
      <c r="A128" s="1827" t="s">
        <v>100</v>
      </c>
      <c r="B128" s="1828"/>
      <c r="C128" s="1828"/>
      <c r="D128" s="1828"/>
      <c r="E128" s="1829" t="s">
        <v>101</v>
      </c>
      <c r="F128" s="1829"/>
      <c r="G128" s="1830"/>
    </row>
    <row r="129" spans="1:7" x14ac:dyDescent="0.3">
      <c r="A129" s="1832" t="s">
        <v>283</v>
      </c>
      <c r="B129" s="1828"/>
      <c r="C129" s="1828"/>
      <c r="D129" s="1828"/>
      <c r="E129" s="1833" t="s">
        <v>103</v>
      </c>
      <c r="F129" s="1833"/>
      <c r="G129" s="1834"/>
    </row>
    <row r="130" spans="1:7" x14ac:dyDescent="0.3">
      <c r="A130" s="1832" t="s">
        <v>290</v>
      </c>
      <c r="B130" s="1828"/>
      <c r="C130" s="1828"/>
      <c r="D130" s="1884"/>
      <c r="E130" s="1836" t="s">
        <v>105</v>
      </c>
      <c r="F130" s="1829"/>
      <c r="G130" s="1830"/>
    </row>
    <row r="131" spans="1:7" x14ac:dyDescent="0.3">
      <c r="A131" s="1832"/>
      <c r="B131" s="1828"/>
      <c r="C131" s="1828"/>
      <c r="D131" s="1828"/>
      <c r="E131" s="1833"/>
      <c r="F131" s="1833"/>
      <c r="G131" s="1834"/>
    </row>
    <row r="132" spans="1:7" x14ac:dyDescent="0.3">
      <c r="A132" s="1827"/>
      <c r="B132" s="1828"/>
      <c r="C132" s="1828"/>
      <c r="D132" s="1836"/>
      <c r="E132" s="1837"/>
      <c r="F132" s="1836"/>
      <c r="G132" s="1830"/>
    </row>
    <row r="133" spans="1:7" x14ac:dyDescent="0.3">
      <c r="A133" s="1832"/>
      <c r="B133" s="1828"/>
      <c r="C133" s="1828"/>
      <c r="D133" s="1836"/>
      <c r="E133" s="1837"/>
      <c r="F133" s="1836"/>
      <c r="G133" s="1830"/>
    </row>
    <row r="134" spans="1:7" x14ac:dyDescent="0.3">
      <c r="A134" s="1832" t="s">
        <v>106</v>
      </c>
      <c r="B134" s="1828"/>
      <c r="C134" s="1828"/>
      <c r="D134" s="1725" t="s">
        <v>107</v>
      </c>
      <c r="F134" s="1828" t="s">
        <v>101</v>
      </c>
      <c r="G134" s="1885"/>
    </row>
    <row r="135" spans="1:7" x14ac:dyDescent="0.3">
      <c r="A135" s="1832" t="s">
        <v>108</v>
      </c>
      <c r="B135" s="1828"/>
      <c r="C135" s="1828"/>
      <c r="D135" s="1835" t="s">
        <v>109</v>
      </c>
      <c r="F135" s="1833" t="s">
        <v>110</v>
      </c>
      <c r="G135" s="1830"/>
    </row>
    <row r="136" spans="1:7" x14ac:dyDescent="0.3">
      <c r="A136" s="1832" t="s">
        <v>111</v>
      </c>
      <c r="B136" s="1828"/>
      <c r="C136" s="1828"/>
      <c r="D136" s="1835" t="s">
        <v>112</v>
      </c>
      <c r="F136" s="1836" t="s">
        <v>113</v>
      </c>
      <c r="G136" s="1830"/>
    </row>
    <row r="137" spans="1:7" ht="15" thickBot="1" x14ac:dyDescent="0.35">
      <c r="A137" s="1735"/>
      <c r="B137" s="1736"/>
      <c r="C137" s="1736"/>
      <c r="D137" s="1736"/>
      <c r="E137" s="1738"/>
      <c r="F137" s="1738"/>
      <c r="G137" s="1739"/>
    </row>
  </sheetData>
  <mergeCells count="106">
    <mergeCell ref="I110:O110"/>
    <mergeCell ref="A124:C124"/>
    <mergeCell ref="GI109:GO109"/>
    <mergeCell ref="GP109:GV109"/>
    <mergeCell ref="GW109:HC109"/>
    <mergeCell ref="HD109:HJ109"/>
    <mergeCell ref="HK109:HQ109"/>
    <mergeCell ref="HR109:HU109"/>
    <mergeCell ref="ES109:EY109"/>
    <mergeCell ref="EZ109:FF109"/>
    <mergeCell ref="FG109:FM109"/>
    <mergeCell ref="FN109:FT109"/>
    <mergeCell ref="FU109:GA109"/>
    <mergeCell ref="GB109:GH109"/>
    <mergeCell ref="DC109:DI109"/>
    <mergeCell ref="DJ109:DP109"/>
    <mergeCell ref="DQ109:DW109"/>
    <mergeCell ref="DX109:ED109"/>
    <mergeCell ref="EE109:EK109"/>
    <mergeCell ref="EL109:ER109"/>
    <mergeCell ref="BM109:BS109"/>
    <mergeCell ref="BT109:BZ109"/>
    <mergeCell ref="CA109:CG109"/>
    <mergeCell ref="CH109:CN109"/>
    <mergeCell ref="CO109:CU109"/>
    <mergeCell ref="CV109:DB109"/>
    <mergeCell ref="HR108:HU108"/>
    <mergeCell ref="A109:G109"/>
    <mergeCell ref="I109:O109"/>
    <mergeCell ref="P109:V109"/>
    <mergeCell ref="W109:AC109"/>
    <mergeCell ref="AD109:AJ109"/>
    <mergeCell ref="AK109:AQ109"/>
    <mergeCell ref="AR109:AX109"/>
    <mergeCell ref="AY109:BE109"/>
    <mergeCell ref="BF109:BL109"/>
    <mergeCell ref="GB108:GH108"/>
    <mergeCell ref="GI108:GO108"/>
    <mergeCell ref="GP108:GV108"/>
    <mergeCell ref="GW108:HC108"/>
    <mergeCell ref="HD108:HJ108"/>
    <mergeCell ref="HK108:HQ108"/>
    <mergeCell ref="EL108:ER108"/>
    <mergeCell ref="ES108:EY108"/>
    <mergeCell ref="EZ108:FF108"/>
    <mergeCell ref="FG108:FM108"/>
    <mergeCell ref="FN108:FT108"/>
    <mergeCell ref="FU108:GA108"/>
    <mergeCell ref="CV108:DB108"/>
    <mergeCell ref="DC108:DI108"/>
    <mergeCell ref="DJ108:DP108"/>
    <mergeCell ref="DQ108:DW108"/>
    <mergeCell ref="DX108:ED108"/>
    <mergeCell ref="EE108:EK108"/>
    <mergeCell ref="BF108:BL108"/>
    <mergeCell ref="BM108:BS108"/>
    <mergeCell ref="BT108:BZ108"/>
    <mergeCell ref="CA108:CG108"/>
    <mergeCell ref="CH108:CN108"/>
    <mergeCell ref="CO108:CU108"/>
    <mergeCell ref="HK83:HQ83"/>
    <mergeCell ref="HR83:HU83"/>
    <mergeCell ref="A84:G84"/>
    <mergeCell ref="A108:G108"/>
    <mergeCell ref="P108:V108"/>
    <mergeCell ref="W108:AC108"/>
    <mergeCell ref="AD108:AJ108"/>
    <mergeCell ref="AK108:AQ108"/>
    <mergeCell ref="AR108:AX108"/>
    <mergeCell ref="AY108:BE108"/>
    <mergeCell ref="FU83:GA83"/>
    <mergeCell ref="GB83:GH83"/>
    <mergeCell ref="GI83:GO83"/>
    <mergeCell ref="GP83:GV83"/>
    <mergeCell ref="GW83:HC83"/>
    <mergeCell ref="HD83:HJ83"/>
    <mergeCell ref="EE83:EK83"/>
    <mergeCell ref="EL83:ER83"/>
    <mergeCell ref="ES83:EY83"/>
    <mergeCell ref="EZ83:FF83"/>
    <mergeCell ref="FG83:FM83"/>
    <mergeCell ref="FN83:FT83"/>
    <mergeCell ref="CO83:CU83"/>
    <mergeCell ref="CV83:DB83"/>
    <mergeCell ref="DC83:DI83"/>
    <mergeCell ref="DJ83:DP83"/>
    <mergeCell ref="DQ83:DW83"/>
    <mergeCell ref="DX83:ED83"/>
    <mergeCell ref="AY83:BE83"/>
    <mergeCell ref="BF83:BL83"/>
    <mergeCell ref="BM83:BS83"/>
    <mergeCell ref="BT83:BZ83"/>
    <mergeCell ref="CA83:CG83"/>
    <mergeCell ref="CH83:CN83"/>
    <mergeCell ref="I83:O83"/>
    <mergeCell ref="P83:V83"/>
    <mergeCell ref="W83:AC83"/>
    <mergeCell ref="AD83:AJ83"/>
    <mergeCell ref="AK83:AQ83"/>
    <mergeCell ref="AR83:AX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57" orientation="landscape" horizontalDpi="4294967294" r:id="rId1"/>
  <rowBreaks count="3" manualBreakCount="3">
    <brk id="43" max="16383" man="1"/>
    <brk id="81" max="16383" man="1"/>
    <brk id="106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34</vt:i4>
      </vt:variant>
    </vt:vector>
  </HeadingPairs>
  <TitlesOfParts>
    <vt:vector size="70" baseType="lpstr">
      <vt:lpstr>VIGENCIA ENERO 2017</vt:lpstr>
      <vt:lpstr>VIGENCIA FEBRERO 2017 </vt:lpstr>
      <vt:lpstr>VIGENCIA MARZO 2017</vt:lpstr>
      <vt:lpstr>VIGENCIA ABRIL 2017</vt:lpstr>
      <vt:lpstr>VIGENCIA MAYO 2017</vt:lpstr>
      <vt:lpstr>VIGENCIA JUNIO 2017</vt:lpstr>
      <vt:lpstr>VIGENCIA JULIO 2017</vt:lpstr>
      <vt:lpstr>VIGENCIA AGOSTO 2017</vt:lpstr>
      <vt:lpstr>VIGENCIA SEPTIEMBRE 2017</vt:lpstr>
      <vt:lpstr>VIGENCIA OCTUBRE 2017</vt:lpstr>
      <vt:lpstr>VIGENCIA NOVIEMBRE 2017</vt:lpstr>
      <vt:lpstr>VIGENCIA DICIEMBRE 2017</vt:lpstr>
      <vt:lpstr>RESERVAS ENERO 2017</vt:lpstr>
      <vt:lpstr>RESERVAS FEB 2017</vt:lpstr>
      <vt:lpstr>RESERVAS MARZO 2017</vt:lpstr>
      <vt:lpstr>RESERVAS ABRIL 2017</vt:lpstr>
      <vt:lpstr>RESERVAS MAYO 2017</vt:lpstr>
      <vt:lpstr>RESERVAS JUNIO 2017</vt:lpstr>
      <vt:lpstr>RESERVAS JULIO 2017</vt:lpstr>
      <vt:lpstr>RESERVAS AGOSTO 2017</vt:lpstr>
      <vt:lpstr>RESERVAS SEPTIEMBRE 2017</vt:lpstr>
      <vt:lpstr>RESERVAS OCTUBRE 2017</vt:lpstr>
      <vt:lpstr>RESERVAS NOVIEMBRE 2017</vt:lpstr>
      <vt:lpstr>RESERVAS DICIEMBRE 2017</vt:lpstr>
      <vt:lpstr>CxP ENERO 2017</vt:lpstr>
      <vt:lpstr>CxP FEBRERO 2017</vt:lpstr>
      <vt:lpstr>CxP MARZO 2017</vt:lpstr>
      <vt:lpstr>CxP ABRIL 2017</vt:lpstr>
      <vt:lpstr>CxP MAYO 2017</vt:lpstr>
      <vt:lpstr>CxP JUNIO 2017</vt:lpstr>
      <vt:lpstr>CxP JULIO 2017</vt:lpstr>
      <vt:lpstr>CxP AGOSTO 2017</vt:lpstr>
      <vt:lpstr>CxP SEPTIEMBRE 2017</vt:lpstr>
      <vt:lpstr>CxP OCTUBRE 2017</vt:lpstr>
      <vt:lpstr>CxP NOVIEMBRE 2017</vt:lpstr>
      <vt:lpstr>CxP DICIEMBRE 2017</vt:lpstr>
      <vt:lpstr>'CxP ABRIL 2017'!Área_de_impresión</vt:lpstr>
      <vt:lpstr>'CxP AGOSTO 2017'!Área_de_impresión</vt:lpstr>
      <vt:lpstr>'CxP DICIEMBRE 2017'!Área_de_impresión</vt:lpstr>
      <vt:lpstr>'CxP ENERO 2017'!Área_de_impresión</vt:lpstr>
      <vt:lpstr>'CxP FEBRERO 2017'!Área_de_impresión</vt:lpstr>
      <vt:lpstr>'CxP JULIO 2017'!Área_de_impresión</vt:lpstr>
      <vt:lpstr>'CxP JUNIO 2017'!Área_de_impresión</vt:lpstr>
      <vt:lpstr>'CxP MARZO 2017'!Área_de_impresión</vt:lpstr>
      <vt:lpstr>'CxP MAYO 2017'!Área_de_impresión</vt:lpstr>
      <vt:lpstr>'CxP NOVIEMBRE 2017'!Área_de_impresión</vt:lpstr>
      <vt:lpstr>'CxP OCTUBRE 2017'!Área_de_impresión</vt:lpstr>
      <vt:lpstr>'CxP SEPTIEMBRE 2017'!Área_de_impresión</vt:lpstr>
      <vt:lpstr>'RESERVAS ABRIL 2017'!Área_de_impresión</vt:lpstr>
      <vt:lpstr>'RESERVAS AGOSTO 2017'!Área_de_impresión</vt:lpstr>
      <vt:lpstr>'RESERVAS DICIEMBRE 2017'!Área_de_impresión</vt:lpstr>
      <vt:lpstr>'RESERVAS ENERO 2017'!Área_de_impresión</vt:lpstr>
      <vt:lpstr>'RESERVAS JULIO 2017'!Área_de_impresión</vt:lpstr>
      <vt:lpstr>'RESERVAS JUNIO 2017'!Área_de_impresión</vt:lpstr>
      <vt:lpstr>'RESERVAS MAYO 2017'!Área_de_impresión</vt:lpstr>
      <vt:lpstr>'RESERVAS NOVIEMBRE 2017'!Área_de_impresión</vt:lpstr>
      <vt:lpstr>'RESERVAS OCTUBRE 2017'!Área_de_impresión</vt:lpstr>
      <vt:lpstr>'RESERVAS SEPTIEMBRE 2017'!Área_de_impresión</vt:lpstr>
      <vt:lpstr>'VIGENCIA ABRIL 2017'!Área_de_impresión</vt:lpstr>
      <vt:lpstr>'VIGENCIA AGOSTO 2017'!Área_de_impresión</vt:lpstr>
      <vt:lpstr>'VIGENCIA DICIEMBRE 2017'!Área_de_impresión</vt:lpstr>
      <vt:lpstr>'VIGENCIA ENERO 2017'!Área_de_impresión</vt:lpstr>
      <vt:lpstr>'VIGENCIA FEBRERO 2017 '!Área_de_impresión</vt:lpstr>
      <vt:lpstr>'VIGENCIA JULIO 2017'!Área_de_impresión</vt:lpstr>
      <vt:lpstr>'VIGENCIA JUNIO 2017'!Área_de_impresión</vt:lpstr>
      <vt:lpstr>'VIGENCIA MARZO 2017'!Área_de_impresión</vt:lpstr>
      <vt:lpstr>'VIGENCIA MAYO 2017'!Área_de_impresión</vt:lpstr>
      <vt:lpstr>'VIGENCIA NOVIEMBRE 2017'!Área_de_impresión</vt:lpstr>
      <vt:lpstr>'VIGENCIA OCTUBRE 2017'!Área_de_impresión</vt:lpstr>
      <vt:lpstr>'VIGENCIA SEPTIEMBRE 2017'!Área_de_impresión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2018-01-11T17:27:23Z</cp:lastPrinted>
  <dcterms:created xsi:type="dcterms:W3CDTF">2017-03-23T17:41:19Z</dcterms:created>
  <dcterms:modified xsi:type="dcterms:W3CDTF">2018-01-30T23:06:07Z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