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B30436DC-BCD4-464A-A540-0911B8EF4CB8}" xr6:coauthVersionLast="47" xr6:coauthVersionMax="47" xr10:uidLastSave="{00000000-0000-0000-0000-000000000000}"/>
  <bookViews>
    <workbookView xWindow="-120" yWindow="-120" windowWidth="20730" windowHeight="11160" tabRatio="7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YO" sheetId="1" state="hidden" r:id="rId4"/>
    <sheet name="Recuado" sheetId="7" state="hidden" r:id="rId5"/>
    <sheet name="Aforo Vs Recaudo Rec Propios" sheetId="3" r:id="rId6"/>
  </sheets>
  <definedNames>
    <definedName name="_xlnm.Print_Area" localSheetId="3">MAYO!$A$1:$G$10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  <c r="H9" i="1" l="1"/>
  <c r="G9" i="1"/>
  <c r="G8" i="1"/>
  <c r="C8" i="7"/>
  <c r="C10" i="7"/>
  <c r="C7" i="7"/>
  <c r="C6" i="7"/>
  <c r="C5" i="7"/>
  <c r="C2" i="7"/>
  <c r="C9" i="7" l="1"/>
  <c r="C4" i="7"/>
  <c r="G4" i="1" l="1"/>
  <c r="C3" i="7"/>
  <c r="E4" i="1"/>
  <c r="F4" i="1"/>
  <c r="H4" i="1"/>
  <c r="D4" i="1"/>
  <c r="H19" i="1"/>
  <c r="E8" i="3"/>
  <c r="E7" i="3"/>
  <c r="G2" i="1" l="1"/>
  <c r="G3" i="1" l="1"/>
  <c r="G5" i="1"/>
  <c r="G12" i="1"/>
  <c r="F12" i="1"/>
  <c r="H2" i="1"/>
  <c r="D2" i="1"/>
  <c r="G11" i="1"/>
  <c r="G10" i="1"/>
  <c r="F11" i="1"/>
  <c r="F10" i="1"/>
  <c r="D11" i="1"/>
  <c r="D12" i="1"/>
  <c r="D10" i="1"/>
  <c r="G28" i="1"/>
  <c r="D28" i="1"/>
  <c r="F16" i="1"/>
  <c r="E28" i="1"/>
  <c r="H26" i="1"/>
  <c r="H12" i="1" s="1"/>
  <c r="H25" i="1"/>
  <c r="H11" i="1" s="1"/>
  <c r="H24" i="1"/>
  <c r="H10" i="1" s="1"/>
  <c r="H22" i="1"/>
  <c r="H8" i="1" s="1"/>
  <c r="H21" i="1"/>
  <c r="H7" i="1" s="1"/>
  <c r="H20" i="1"/>
  <c r="H6" i="1" s="1"/>
  <c r="F28" i="1" l="1"/>
  <c r="H17" i="1"/>
  <c r="H3" i="1" s="1"/>
  <c r="F2" i="1"/>
  <c r="H28" i="1"/>
  <c r="H5" i="1"/>
</calcChain>
</file>

<file path=xl/sharedStrings.xml><?xml version="1.0" encoding="utf-8"?>
<sst xmlns="http://schemas.openxmlformats.org/spreadsheetml/2006/main" count="129" uniqueCount="43">
  <si>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</si>
  <si>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</si>
  <si>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</si>
  <si>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</si>
  <si>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</si>
  <si>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</si>
  <si>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</si>
  <si>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</si>
  <si>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</si>
  <si>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</si>
  <si>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</si>
  <si>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</si>
  <si>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</si>
  <si>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</si>
  <si>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</si>
  <si>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</si>
  <si>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</si>
  <si>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</si>
  <si>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</si>
  <si>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</si>
  <si>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</si>
  <si>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</si>
  <si>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</si>
  <si>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</si>
  <si>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</si>
  <si>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</si>
  <si>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</si>
  <si>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</si>
  <si>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</si>
  <si>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</si>
  <si>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</si>
  <si>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</si>
  <si>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</si>
  <si>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</si>
  <si>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</si>
  <si>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</si>
  <si>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</si>
  <si>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</si>
  <si>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</si>
  <si>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</si>
  <si>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</si>
  <si>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3-1-01-2-13-1-03</t>
  </si>
  <si>
    <t>REINTEGROS GASTOS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</si>
</sst>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19" fillId="0" borderId="0" xfId="0" applyFont="1" applyFill="1" applyBorder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0" fillId="0" borderId="0" xfId="2" applyNumberFormat="1" applyFont="1"/>
    <xf numFmtId="9" fontId="8" fillId="2" borderId="3" xfId="2" applyNumberFormat="1" applyFont="1" applyFill="1" applyBorder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4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Mayo_2022.xlsx]Parcitipación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Mayo_2022.xlsx]Recaudo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Propios'!$C$27:$C$34</c:f>
              <c:strCache>
                <c:ptCount val="7"/>
                <c:pt idx="0">
                  <c:v>REINTEGROS GASTOS DE FUNCIONAMIENTO</c:v>
                </c:pt>
                <c:pt idx="1">
                  <c:v>INTERESES SOBRE DEPOSITOS EN INSTITUCIONES FINANCIERAS</c:v>
                </c:pt>
                <c:pt idx="2">
                  <c:v>SANCIONES CONTRACTUALES</c:v>
                </c:pt>
                <c:pt idx="3">
                  <c:v>RENDIMIENTOS RECURSOS ENTREGADOS EN ADMINISTRACION</c:v>
                </c:pt>
                <c:pt idx="4">
                  <c:v>SERVICIOS DE ARRENDAMIENTO SIN OPCION DE COMPRA DE OTROS BIENES</c:v>
                </c:pt>
                <c:pt idx="5">
                  <c:v>RENDIMIENTOS RECURSOS ENTREGADOS POR LA ENTIDAD CONCEDENTE EN LOS PATRIMONIOS AUTÓNOMOS</c:v>
                </c:pt>
                <c:pt idx="6">
                  <c:v>TASA POR EL USO DE LA INFRAESTRUCTURA DE TRANSPORTE</c:v>
                </c:pt>
              </c:strCache>
            </c:strRef>
          </c:cat>
          <c:val>
            <c:numRef>
              <c:f>'Recaudo Recursos Propios'!$D$27:$D$34</c:f>
              <c:numCache>
                <c:formatCode>0.00%</c:formatCode>
                <c:ptCount val="7"/>
                <c:pt idx="0">
                  <c:v>3.4940190470712425E-5</c:v>
                </c:pt>
                <c:pt idx="1">
                  <c:v>1.4719801407043451E-4</c:v>
                </c:pt>
                <c:pt idx="2">
                  <c:v>6.9774450340881087E-4</c:v>
                </c:pt>
                <c:pt idx="3">
                  <c:v>9.4624876373089614E-4</c:v>
                </c:pt>
                <c:pt idx="4">
                  <c:v>4.5798168354936625E-3</c:v>
                </c:pt>
                <c:pt idx="5">
                  <c:v>1.0463112508732513E-2</c:v>
                </c:pt>
                <c:pt idx="6">
                  <c:v>0.98313093918409289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Mayo_2022.xlsx]Aforo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67010.853932309983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                  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mayo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mayo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245934</xdr:colOff>
      <xdr:row>19</xdr:row>
      <xdr:rowOff>0</xdr:rowOff>
    </xdr:from>
    <xdr:to>
      <xdr:col>6</xdr:col>
      <xdr:colOff>2245895</xdr:colOff>
      <xdr:row>42</xdr:row>
      <xdr:rowOff>70184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mayo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mayo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36%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24572916665" createdVersion="8" refreshedVersion="8" minRefreshableVersion="3" recordCount="8" xr:uid="{C7CA044A-3BCA-4452-AA6D-9983E9C1CADD}">
  <cacheSource type="worksheet">
    <worksheetSource ref="B1:H9" sheet="MAYO"/>
  </cacheSource>
  <cacheFields count="7">
    <cacheField name="CONCEPTO INGRESO" numFmtId="0">
      <sharedItems count="8">
        <s v="TASAS Y DERECHOS ADMINISTRATIVOS"/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0" maxValue="65880.443761999995"/>
    </cacheField>
    <cacheField name="_x000a_SALDO DE AFORO POR RECAUDAR_x000a_" numFmtId="164">
      <sharedItems containsSemiMixedTypes="0" containsString="0" containsNumber="1" minValue="-46756455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24573263888" createdVersion="7" refreshedVersion="8" minRefreshableVersion="3" recordCount="9" xr:uid="{EFA47B41-EC20-47EC-8100-A03536C02492}">
  <cacheSource type="worksheet">
    <worksheetSource ref="A1:C10" sheet="Recuado"/>
  </cacheSource>
  <cacheFields count="3">
    <cacheField name="CONCEPTO INGRESO" numFmtId="0">
      <sharedItems count="14"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DEUDA"/>
        <s v="INVERSIÓN"/>
        <s v="PEAJES" u="1"/>
        <s v="REINTEGROS INCAPACIDADES" u="1"/>
        <s v="RECUPERACIONES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2.3413719999999998" maxValue="329700.36135996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24574074073" createdVersion="6" refreshedVersion="8" minRefreshableVersion="3" recordCount="11" xr:uid="{00000000-000A-0000-FFFF-FFFF10000000}">
  <cacheSource type="worksheet">
    <worksheetSource ref="A1:G12" sheet="MAYO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0" maxValue="329700.36135996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84570.82431200001"/>
    <n v="0"/>
    <n v="184570.82431200001"/>
    <n v="0"/>
    <n v="184570.82431200001"/>
  </r>
  <r>
    <x v="1"/>
    <x v="0"/>
    <n v="0"/>
    <n v="0"/>
    <n v="0"/>
    <n v="65880.443761999995"/>
    <n v="118690.38055"/>
  </r>
  <r>
    <x v="2"/>
    <x v="0"/>
    <n v="0"/>
    <n v="0"/>
    <n v="0"/>
    <n v="46.756455000000003"/>
    <n v="-46756455"/>
  </r>
  <r>
    <x v="3"/>
    <x v="0"/>
    <n v="0"/>
    <n v="0"/>
    <n v="0"/>
    <n v="306.89743700000002"/>
    <n v="-306.89743700000002"/>
  </r>
  <r>
    <x v="4"/>
    <x v="0"/>
    <n v="0"/>
    <n v="0"/>
    <n v="0"/>
    <n v="9.8638646199999993"/>
    <n v="-9.8638646199999993"/>
  </r>
  <r>
    <x v="5"/>
    <x v="0"/>
    <n v="0"/>
    <n v="0"/>
    <n v="0"/>
    <n v="63.408937689999995"/>
    <n v="-63.408937689999995"/>
  </r>
  <r>
    <x v="6"/>
    <x v="0"/>
    <n v="0"/>
    <n v="0"/>
    <n v="0"/>
    <n v="701.14210400000002"/>
    <n v="-701.14210400000002"/>
  </r>
  <r>
    <x v="7"/>
    <x v="0"/>
    <n v="0"/>
    <n v="0"/>
    <n v="0"/>
    <n v="2.3413719999999998"/>
    <n v="-2.341371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65880.443761999995"/>
  </r>
  <r>
    <x v="1"/>
    <x v="0"/>
    <n v="46.756455000000003"/>
  </r>
  <r>
    <x v="2"/>
    <x v="0"/>
    <n v="306.89743700000002"/>
  </r>
  <r>
    <x v="3"/>
    <x v="0"/>
    <n v="9.8638646199999993"/>
  </r>
  <r>
    <x v="4"/>
    <x v="0"/>
    <n v="63.408937689999995"/>
  </r>
  <r>
    <x v="5"/>
    <x v="0"/>
    <n v="701.14210400000002"/>
  </r>
  <r>
    <x v="6"/>
    <x v="0"/>
    <n v="2.3413719999999998"/>
  </r>
  <r>
    <x v="7"/>
    <x v="1"/>
    <n v="157603.58227700001"/>
  </r>
  <r>
    <x v="8"/>
    <x v="1"/>
    <n v="329700.3613599699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65880.443761999995"/>
  </r>
  <r>
    <s v="3-1-01-1-02-3-01-04"/>
    <s v="SANCIONES CONTRACTUALES"/>
    <x v="0"/>
    <n v="0"/>
    <n v="0"/>
    <n v="0"/>
    <n v="46.756455000000003"/>
  </r>
  <r>
    <s v="3-1-01-1-02-5-02-07-3-2"/>
    <s v="SERVICIOS DE ARRENDAMIENTO SIN OPCION DE COMPRA DE OTROS BIENES"/>
    <x v="0"/>
    <n v="0"/>
    <n v="0"/>
    <n v="0"/>
    <n v="306.89743700000002"/>
  </r>
  <r>
    <s v="3-1-01-2-05-1-02-01"/>
    <s v="INTERESES SOBRE DEPOSITOS EN INSTITUCIONES FINANCIERAS"/>
    <x v="0"/>
    <n v="0"/>
    <n v="0"/>
    <n v="0"/>
    <n v="9.8638646199999993"/>
  </r>
  <r>
    <s v="3-1-01-2-05-1-02-04"/>
    <s v="RENDIMIENTOS RECURSOS ENTREGADOS EN ADMINISTRACION"/>
    <x v="0"/>
    <n v="0"/>
    <n v="0"/>
    <n v="0"/>
    <n v="63.408937689999995"/>
  </r>
  <r>
    <s v="3-1-01-2-05-3-05"/>
    <s v="RENDIMIENTOS RECURSOS ENTREGADOS POR LA ENTIDAD CONCEDENTE EN LOS PATRIMONIOS AUTÓNOMOS"/>
    <x v="0"/>
    <n v="0"/>
    <n v="0"/>
    <n v="0"/>
    <n v="701.14210400000002"/>
  </r>
  <r>
    <s v="3-1-01-2-13-1-03"/>
    <s v="REINTEGROS GASTOS DE FUNCIONAMIENTO"/>
    <x v="0"/>
    <n v="0"/>
    <n v="0"/>
    <n v="0"/>
    <n v="2.3413719999999998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157603.58227700001"/>
  </r>
  <r>
    <n v="43"/>
    <s v="INVERSIÓN"/>
    <x v="1"/>
    <n v="4418946.1436999999"/>
    <n v="0"/>
    <n v="4418946.1436999999"/>
    <n v="329700.36135996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3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6" firstHeaderRow="0" firstDataRow="1" firstDataCol="1" rowPageCount="1" colPageCount="1"/>
  <pivotFields count="3">
    <pivotField axis="axisRow" showAll="0" sortType="descending">
      <items count="15">
        <item x="7"/>
        <item m="1" x="13"/>
        <item x="3"/>
        <item x="8"/>
        <item m="1" x="9"/>
        <item m="1" x="11"/>
        <item m="1" x="10"/>
        <item x="4"/>
        <item x="5"/>
        <item x="2"/>
        <item x="0"/>
        <item m="1" x="12"/>
        <item x="1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8">
    <i>
      <x v="10"/>
    </i>
    <i>
      <x v="8"/>
    </i>
    <i>
      <x v="9"/>
    </i>
    <i>
      <x v="7"/>
    </i>
    <i>
      <x v="12"/>
    </i>
    <i>
      <x v="2"/>
    </i>
    <i>
      <x v="13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13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12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2">
            <x v="8"/>
            <x v="9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4" firstHeaderRow="1" firstDataRow="1" firstDataCol="1" rowPageCount="1" colPageCount="1"/>
  <pivotFields count="3">
    <pivotField axis="axisRow" showAll="0" sortType="ascending">
      <items count="15">
        <item m="1" x="10"/>
        <item x="4"/>
        <item x="3"/>
        <item m="1" x="11"/>
        <item m="1" x="9"/>
        <item x="0"/>
        <item x="2"/>
        <item x="5"/>
        <item m="1" x="13"/>
        <item x="7"/>
        <item x="8"/>
        <item m="1" x="12"/>
        <item x="1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8">
    <i>
      <x v="13"/>
    </i>
    <i>
      <x v="2"/>
    </i>
    <i>
      <x v="12"/>
    </i>
    <i>
      <x v="1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22">
      <pivotArea outline="0" collapsedLevelsAreSubtotals="1" fieldPosition="0"/>
    </format>
    <format dxfId="121">
      <pivotArea collapsedLevelsAreSubtotals="1" fieldPosition="0">
        <references count="1">
          <reference field="0" count="1">
            <x v="0"/>
          </reference>
        </references>
      </pivotArea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1FDA0C-12E3-4E12-93D0-5A664CDA333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9">
        <item x="5"/>
        <item x="0"/>
        <item x="4"/>
        <item x="1"/>
        <item x="3"/>
        <item x="6"/>
        <item x="2"/>
        <item x="7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15</v>
      </c>
    </row>
    <row r="10" spans="1:2" ht="36" x14ac:dyDescent="0.55000000000000004">
      <c r="A10" s="17"/>
      <c r="B10" s="18" t="s">
        <v>22</v>
      </c>
    </row>
    <row r="11" spans="1:2" ht="36" x14ac:dyDescent="0.55000000000000004">
      <c r="A11" s="17"/>
      <c r="B11" s="18" t="s">
        <v>21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bestFit="1" customWidth="1"/>
    <col min="4" max="4" width="24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65880.443761999995</v>
      </c>
      <c r="E9" s="10">
        <v>0.98313093918409311</v>
      </c>
    </row>
    <row r="10" spans="3:5" x14ac:dyDescent="0.25">
      <c r="C10" s="6" t="s">
        <v>26</v>
      </c>
      <c r="D10" s="9">
        <v>701.14210400000002</v>
      </c>
      <c r="E10" s="10">
        <v>1.0463112508732515E-2</v>
      </c>
    </row>
    <row r="11" spans="3:5" x14ac:dyDescent="0.25">
      <c r="C11" s="6" t="s">
        <v>38</v>
      </c>
      <c r="D11" s="9">
        <v>306.89743700000002</v>
      </c>
      <c r="E11" s="10">
        <v>4.5798168354936634E-3</v>
      </c>
    </row>
    <row r="12" spans="3:5" x14ac:dyDescent="0.25">
      <c r="C12" s="6" t="s">
        <v>11</v>
      </c>
      <c r="D12" s="9">
        <v>63.408937689999995</v>
      </c>
      <c r="E12" s="10">
        <v>9.4624876373089635E-4</v>
      </c>
    </row>
    <row r="13" spans="3:5" x14ac:dyDescent="0.25">
      <c r="C13" s="6" t="s">
        <v>40</v>
      </c>
      <c r="D13" s="9">
        <v>46.756455000000003</v>
      </c>
      <c r="E13" s="10">
        <v>6.9774450340881109E-4</v>
      </c>
    </row>
    <row r="14" spans="3:5" x14ac:dyDescent="0.25">
      <c r="C14" s="6" t="s">
        <v>19</v>
      </c>
      <c r="D14" s="9">
        <v>9.8638646199999993</v>
      </c>
      <c r="E14" s="10">
        <v>1.4719801407043454E-4</v>
      </c>
    </row>
    <row r="15" spans="3:5" x14ac:dyDescent="0.25">
      <c r="C15" s="6" t="s">
        <v>42</v>
      </c>
      <c r="D15" s="9">
        <v>2.3413719999999998</v>
      </c>
      <c r="E15" s="10">
        <v>3.4940190470712432E-5</v>
      </c>
    </row>
    <row r="16" spans="3:5" x14ac:dyDescent="0.25">
      <c r="C16" s="6" t="s">
        <v>5</v>
      </c>
      <c r="D16" s="37">
        <v>67010.853932309983</v>
      </c>
      <c r="E16" s="10">
        <v>1</v>
      </c>
    </row>
    <row r="20" spans="1:6" x14ac:dyDescent="0.25">
      <c r="A20" s="21"/>
      <c r="B20" s="32"/>
      <c r="F20" s="21"/>
    </row>
    <row r="21" spans="1:6" x14ac:dyDescent="0.25">
      <c r="A21" s="24"/>
      <c r="B21" s="31"/>
      <c r="C21" s="31"/>
      <c r="D21" s="31"/>
      <c r="E21" s="24"/>
      <c r="F21" s="22"/>
    </row>
    <row r="22" spans="1:6" x14ac:dyDescent="0.25">
      <c r="A22" s="24"/>
      <c r="B22" s="31"/>
      <c r="C22" s="31"/>
      <c r="D22" s="31"/>
      <c r="E22" s="24"/>
      <c r="F22" s="22"/>
    </row>
    <row r="23" spans="1:6" x14ac:dyDescent="0.25">
      <c r="A23" s="24"/>
      <c r="B23" s="31"/>
      <c r="E23" s="24"/>
      <c r="F23" s="22"/>
    </row>
    <row r="24" spans="1:6" x14ac:dyDescent="0.25">
      <c r="A24" s="24"/>
      <c r="B24" s="31"/>
      <c r="C24" s="25" t="s">
        <v>2</v>
      </c>
      <c r="D24" s="25" t="s">
        <v>3</v>
      </c>
      <c r="E24" s="24"/>
      <c r="F24" s="22"/>
    </row>
    <row r="25" spans="1:6" x14ac:dyDescent="0.25">
      <c r="A25" s="24"/>
      <c r="B25" s="31"/>
      <c r="C25" s="31"/>
      <c r="D25" s="31"/>
      <c r="E25" s="24"/>
      <c r="F25" s="22"/>
    </row>
    <row r="26" spans="1:6" x14ac:dyDescent="0.25">
      <c r="A26" s="24"/>
      <c r="B26" s="31"/>
      <c r="C26" s="25" t="s">
        <v>12</v>
      </c>
      <c r="D26" s="25" t="s">
        <v>34</v>
      </c>
      <c r="E26" s="24"/>
      <c r="F26" s="22"/>
    </row>
    <row r="27" spans="1:6" x14ac:dyDescent="0.25">
      <c r="A27" s="24"/>
      <c r="B27" s="31"/>
      <c r="C27" s="45" t="s">
        <v>42</v>
      </c>
      <c r="D27" s="44">
        <v>3.4940190470712425E-5</v>
      </c>
      <c r="E27" s="24"/>
      <c r="F27" s="22"/>
    </row>
    <row r="28" spans="1:6" x14ac:dyDescent="0.25">
      <c r="A28" s="24"/>
      <c r="B28" s="31"/>
      <c r="C28" s="26" t="s">
        <v>19</v>
      </c>
      <c r="D28" s="27">
        <v>1.4719801407043451E-4</v>
      </c>
      <c r="E28" s="24"/>
      <c r="F28" s="22"/>
    </row>
    <row r="29" spans="1:6" x14ac:dyDescent="0.25">
      <c r="A29" s="24"/>
      <c r="B29" s="31"/>
      <c r="C29" s="45" t="s">
        <v>40</v>
      </c>
      <c r="D29" s="44">
        <v>6.9774450340881087E-4</v>
      </c>
      <c r="E29" s="24"/>
      <c r="F29" s="22"/>
    </row>
    <row r="30" spans="1:6" x14ac:dyDescent="0.25">
      <c r="A30" s="24"/>
      <c r="B30" s="31"/>
      <c r="C30" s="26" t="s">
        <v>11</v>
      </c>
      <c r="D30" s="27">
        <v>9.4624876373089614E-4</v>
      </c>
      <c r="E30" s="24"/>
      <c r="F30" s="22"/>
    </row>
    <row r="31" spans="1:6" x14ac:dyDescent="0.25">
      <c r="A31" s="24"/>
      <c r="B31" s="31"/>
      <c r="C31" s="26" t="s">
        <v>38</v>
      </c>
      <c r="D31" s="27">
        <v>4.5798168354936625E-3</v>
      </c>
      <c r="E31" s="24"/>
      <c r="F31" s="22"/>
    </row>
    <row r="32" spans="1:6" x14ac:dyDescent="0.25">
      <c r="A32" s="24"/>
      <c r="B32" s="31"/>
      <c r="C32" s="26" t="s">
        <v>26</v>
      </c>
      <c r="D32" s="27">
        <v>1.0463112508732513E-2</v>
      </c>
      <c r="E32" s="24"/>
      <c r="F32" s="22"/>
    </row>
    <row r="33" spans="1:7" x14ac:dyDescent="0.25">
      <c r="A33" s="24"/>
      <c r="B33" s="31"/>
      <c r="C33" s="26" t="s">
        <v>24</v>
      </c>
      <c r="D33" s="27">
        <v>0.98313093918409289</v>
      </c>
      <c r="E33" s="24"/>
      <c r="F33" s="22"/>
    </row>
    <row r="34" spans="1:7" x14ac:dyDescent="0.25">
      <c r="A34" s="24"/>
      <c r="B34" s="31"/>
      <c r="C34" s="26" t="s">
        <v>5</v>
      </c>
      <c r="D34" s="27">
        <v>1</v>
      </c>
      <c r="E34" s="24"/>
      <c r="F34" s="22"/>
    </row>
    <row r="35" spans="1:7" x14ac:dyDescent="0.25">
      <c r="A35" s="24"/>
      <c r="B35" s="31"/>
      <c r="E35" s="24"/>
      <c r="F35" s="22"/>
    </row>
    <row r="36" spans="1:7" x14ac:dyDescent="0.25">
      <c r="A36" s="24"/>
      <c r="B36" s="31"/>
      <c r="E36" s="24"/>
      <c r="F36" s="22"/>
    </row>
    <row r="37" spans="1:7" x14ac:dyDescent="0.25">
      <c r="A37" s="24"/>
      <c r="B37" s="31"/>
      <c r="E37" s="24"/>
      <c r="F37" s="22"/>
    </row>
    <row r="38" spans="1:7" x14ac:dyDescent="0.25">
      <c r="A38" s="24"/>
      <c r="B38" s="31"/>
      <c r="E38" s="24"/>
      <c r="F38" s="22"/>
    </row>
    <row r="39" spans="1:7" x14ac:dyDescent="0.25">
      <c r="A39" s="24"/>
      <c r="B39" s="31"/>
      <c r="E39" s="24"/>
      <c r="F39" s="22"/>
    </row>
    <row r="40" spans="1:7" x14ac:dyDescent="0.25">
      <c r="A40" s="24"/>
      <c r="B40" s="31"/>
      <c r="E40" s="24"/>
      <c r="F40" s="22"/>
    </row>
    <row r="41" spans="1:7" x14ac:dyDescent="0.25">
      <c r="A41" s="22"/>
      <c r="B41" s="31"/>
      <c r="C41" s="32"/>
      <c r="D41" s="32"/>
      <c r="E41" s="22"/>
      <c r="F41" s="22"/>
    </row>
    <row r="42" spans="1:7" x14ac:dyDescent="0.25">
      <c r="A42" s="11"/>
      <c r="B42" s="31"/>
      <c r="C42" s="31"/>
      <c r="D42" s="31"/>
      <c r="E42" s="11"/>
      <c r="F42" s="11"/>
    </row>
    <row r="43" spans="1:7" x14ac:dyDescent="0.25">
      <c r="A43" s="11"/>
      <c r="B43" s="31"/>
      <c r="C43" s="31"/>
      <c r="D43" s="31"/>
      <c r="E43" s="11"/>
      <c r="F43" s="11"/>
    </row>
    <row r="44" spans="1:7" x14ac:dyDescent="0.25">
      <c r="B44" s="32"/>
      <c r="C44" s="32"/>
      <c r="D44" s="32"/>
    </row>
    <row r="45" spans="1:7" x14ac:dyDescent="0.25">
      <c r="B45" s="32"/>
      <c r="C45" s="32"/>
      <c r="D45" s="32"/>
    </row>
    <row r="46" spans="1:7" x14ac:dyDescent="0.25">
      <c r="B46" s="32"/>
      <c r="C46" s="32"/>
      <c r="D46" s="32"/>
    </row>
    <row r="47" spans="1:7" x14ac:dyDescent="0.25">
      <c r="A47" s="23"/>
      <c r="B47" s="32"/>
      <c r="C47" s="32"/>
      <c r="D47" s="32"/>
      <c r="E47" s="23"/>
      <c r="F47" s="23"/>
      <c r="G47" s="23"/>
    </row>
    <row r="48" spans="1:7" x14ac:dyDescent="0.25">
      <c r="A48" s="23"/>
      <c r="B48" s="32"/>
      <c r="C48" s="32"/>
      <c r="D48" s="32"/>
      <c r="E48" s="23"/>
      <c r="F48" s="23"/>
      <c r="G48" s="23"/>
    </row>
    <row r="49" spans="1:7" x14ac:dyDescent="0.25">
      <c r="A49" s="23"/>
      <c r="B49" s="32"/>
      <c r="C49" s="32"/>
      <c r="D49" s="32"/>
      <c r="E49" s="23"/>
      <c r="F49" s="23"/>
      <c r="G49" s="23"/>
    </row>
    <row r="50" spans="1:7" x14ac:dyDescent="0.25">
      <c r="A50" s="23"/>
      <c r="B50" s="32"/>
      <c r="C50" s="32"/>
      <c r="D50" s="32"/>
      <c r="E50" s="23"/>
      <c r="F50" s="23"/>
      <c r="G50" s="23"/>
    </row>
    <row r="51" spans="1:7" x14ac:dyDescent="0.25">
      <c r="A51" s="23"/>
      <c r="B51" s="32"/>
      <c r="C51" s="32"/>
      <c r="D51" s="32"/>
      <c r="E51" s="23"/>
      <c r="F51" s="23"/>
      <c r="G51" s="23"/>
    </row>
    <row r="52" spans="1:7" x14ac:dyDescent="0.25">
      <c r="A52" s="23"/>
      <c r="B52" s="23"/>
      <c r="C52" s="23"/>
      <c r="D52" s="23"/>
      <c r="E52" s="23"/>
      <c r="F52" s="23"/>
      <c r="G52" s="23"/>
    </row>
    <row r="53" spans="1:7" x14ac:dyDescent="0.25">
      <c r="A53" s="23"/>
      <c r="B53" s="23"/>
      <c r="C53" s="23"/>
      <c r="D53" s="23"/>
      <c r="E53" s="23"/>
      <c r="F53" s="23"/>
      <c r="G53" s="23"/>
    </row>
    <row r="54" spans="1:7" x14ac:dyDescent="0.25">
      <c r="A54" s="23"/>
      <c r="B54" s="23"/>
      <c r="C54" s="23"/>
      <c r="D54" s="23"/>
      <c r="E54" s="23"/>
      <c r="F54" s="23"/>
      <c r="G54" s="23"/>
    </row>
    <row r="55" spans="1:7" x14ac:dyDescent="0.25">
      <c r="A55" s="23"/>
      <c r="B55" s="23"/>
      <c r="C55" s="23"/>
      <c r="D55" s="23"/>
      <c r="E55" s="23"/>
      <c r="F55" s="23"/>
      <c r="G55" s="23"/>
    </row>
    <row r="56" spans="1:7" x14ac:dyDescent="0.25">
      <c r="A56" s="23"/>
      <c r="B56" s="23"/>
      <c r="C56" s="23"/>
      <c r="D56" s="23"/>
      <c r="E56" s="23"/>
      <c r="F56" s="23"/>
      <c r="G56" s="23"/>
    </row>
    <row r="57" spans="1:7" x14ac:dyDescent="0.25">
      <c r="A57" s="23"/>
      <c r="B57" s="23"/>
      <c r="C57" s="23"/>
      <c r="D57" s="23"/>
      <c r="E57" s="23"/>
      <c r="F57" s="23"/>
      <c r="G57" s="23"/>
    </row>
    <row r="58" spans="1:7" x14ac:dyDescent="0.25">
      <c r="A58" s="23"/>
      <c r="B58" s="23"/>
      <c r="C58" s="23"/>
      <c r="D58" s="23"/>
      <c r="E58" s="23"/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3"/>
      <c r="C60" s="23"/>
      <c r="D60" s="23"/>
      <c r="E60" s="23"/>
      <c r="F60" s="23"/>
      <c r="G60" s="23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topLeftCell="B17" zoomScale="90" zoomScaleNormal="90" workbookViewId="0">
      <selection activeCell="D28" sqref="D28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8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3" t="s">
        <v>0</v>
      </c>
      <c r="B1" s="34" t="s">
        <v>7</v>
      </c>
      <c r="C1" s="34" t="s">
        <v>2</v>
      </c>
      <c r="D1" s="35" t="s">
        <v>28</v>
      </c>
      <c r="E1" s="35" t="s">
        <v>1</v>
      </c>
      <c r="F1" s="35" t="s">
        <v>29</v>
      </c>
      <c r="G1" s="35" t="s">
        <v>30</v>
      </c>
      <c r="H1" s="36" t="s">
        <v>31</v>
      </c>
    </row>
    <row r="2" spans="1:9" s="3" customFormat="1" ht="18" customHeight="1" thickBot="1" x14ac:dyDescent="0.3">
      <c r="A2" s="19" t="s">
        <v>16</v>
      </c>
      <c r="B2" s="20" t="s">
        <v>17</v>
      </c>
      <c r="C2" s="20" t="s">
        <v>3</v>
      </c>
      <c r="D2" s="29">
        <f>D16/1000000</f>
        <v>184570.82431200001</v>
      </c>
      <c r="E2" s="29">
        <v>0</v>
      </c>
      <c r="F2" s="29">
        <f>F16/1000000</f>
        <v>184570.82431200001</v>
      </c>
      <c r="G2" s="43">
        <f>G16/1000000</f>
        <v>0</v>
      </c>
      <c r="H2" s="29">
        <f>H16/1000000</f>
        <v>184570.82431200001</v>
      </c>
    </row>
    <row r="3" spans="1:9" ht="18" customHeight="1" thickBot="1" x14ac:dyDescent="0.3">
      <c r="A3" s="19" t="s">
        <v>23</v>
      </c>
      <c r="B3" s="20" t="s">
        <v>24</v>
      </c>
      <c r="C3" s="20" t="s">
        <v>3</v>
      </c>
      <c r="D3" s="29">
        <v>0</v>
      </c>
      <c r="E3" s="29">
        <v>0</v>
      </c>
      <c r="F3" s="29">
        <v>0</v>
      </c>
      <c r="G3" s="29">
        <f>+G17/1000000</f>
        <v>65880.443761999995</v>
      </c>
      <c r="H3" s="29">
        <f t="shared" ref="H3" si="0">H17/1000000</f>
        <v>118690.38055</v>
      </c>
    </row>
    <row r="4" spans="1:9" ht="18" customHeight="1" thickBot="1" x14ac:dyDescent="0.3">
      <c r="A4" s="19" t="s">
        <v>39</v>
      </c>
      <c r="B4" s="20" t="s">
        <v>40</v>
      </c>
      <c r="C4" s="20" t="s">
        <v>3</v>
      </c>
      <c r="D4" s="29">
        <f>D18</f>
        <v>0</v>
      </c>
      <c r="E4" s="29">
        <f t="shared" ref="E4:H4" si="1">E18</f>
        <v>0</v>
      </c>
      <c r="F4" s="29">
        <f t="shared" si="1"/>
        <v>0</v>
      </c>
      <c r="G4" s="29">
        <f>G18/1000000</f>
        <v>46.756455000000003</v>
      </c>
      <c r="H4" s="29">
        <f t="shared" si="1"/>
        <v>-46756455</v>
      </c>
    </row>
    <row r="5" spans="1:9" ht="18" customHeight="1" thickBot="1" x14ac:dyDescent="0.3">
      <c r="A5" s="19" t="s">
        <v>37</v>
      </c>
      <c r="B5" s="20" t="s">
        <v>38</v>
      </c>
      <c r="C5" s="20" t="s">
        <v>3</v>
      </c>
      <c r="D5" s="29">
        <v>0</v>
      </c>
      <c r="E5" s="29">
        <v>0</v>
      </c>
      <c r="F5" s="29">
        <v>0</v>
      </c>
      <c r="G5" s="29">
        <f>+G19/1000000</f>
        <v>306.89743700000002</v>
      </c>
      <c r="H5" s="29">
        <f t="shared" ref="H5:H8" si="2">H19/1000000</f>
        <v>-306.89743700000002</v>
      </c>
    </row>
    <row r="6" spans="1:9" ht="18" customHeight="1" thickBot="1" x14ac:dyDescent="0.3">
      <c r="A6" s="19" t="s">
        <v>18</v>
      </c>
      <c r="B6" s="20" t="s">
        <v>19</v>
      </c>
      <c r="C6" s="20" t="s">
        <v>3</v>
      </c>
      <c r="D6" s="29">
        <v>0</v>
      </c>
      <c r="E6" s="29">
        <v>0</v>
      </c>
      <c r="F6" s="29">
        <v>0</v>
      </c>
      <c r="G6" s="29">
        <f>+G20/1000000</f>
        <v>9.8638646199999993</v>
      </c>
      <c r="H6" s="29">
        <f t="shared" si="2"/>
        <v>-9.8638646199999993</v>
      </c>
      <c r="I6" s="4"/>
    </row>
    <row r="7" spans="1:9" ht="18" customHeight="1" thickBot="1" x14ac:dyDescent="0.3">
      <c r="A7" s="19" t="s">
        <v>25</v>
      </c>
      <c r="B7" s="20" t="s">
        <v>11</v>
      </c>
      <c r="C7" s="20" t="s">
        <v>3</v>
      </c>
      <c r="D7" s="29">
        <v>0</v>
      </c>
      <c r="E7" s="29">
        <v>0</v>
      </c>
      <c r="F7" s="29">
        <v>0</v>
      </c>
      <c r="G7" s="29">
        <f>G21/1000000</f>
        <v>63.408937689999995</v>
      </c>
      <c r="H7" s="29">
        <f t="shared" si="2"/>
        <v>-63.408937689999995</v>
      </c>
      <c r="I7" s="4"/>
    </row>
    <row r="8" spans="1:9" ht="18" customHeight="1" thickBot="1" x14ac:dyDescent="0.3">
      <c r="A8" s="19" t="s">
        <v>20</v>
      </c>
      <c r="B8" s="20" t="s">
        <v>26</v>
      </c>
      <c r="C8" s="20" t="s">
        <v>3</v>
      </c>
      <c r="D8" s="29">
        <v>0</v>
      </c>
      <c r="E8" s="29">
        <v>0</v>
      </c>
      <c r="F8" s="29">
        <v>0</v>
      </c>
      <c r="G8" s="29">
        <f>G22/1000000</f>
        <v>701.14210400000002</v>
      </c>
      <c r="H8" s="29">
        <f t="shared" si="2"/>
        <v>-701.14210400000002</v>
      </c>
    </row>
    <row r="9" spans="1:9" ht="18" customHeight="1" thickBot="1" x14ac:dyDescent="0.3">
      <c r="A9" s="19" t="s">
        <v>41</v>
      </c>
      <c r="B9" s="20" t="s">
        <v>42</v>
      </c>
      <c r="C9" s="20" t="s">
        <v>3</v>
      </c>
      <c r="D9" s="29">
        <v>0</v>
      </c>
      <c r="E9" s="29">
        <v>0</v>
      </c>
      <c r="F9" s="29">
        <v>0</v>
      </c>
      <c r="G9" s="29">
        <f>G23/1000000</f>
        <v>2.3413719999999998</v>
      </c>
      <c r="H9" s="29">
        <f>H23/1000000</f>
        <v>-2.3413719999999998</v>
      </c>
    </row>
    <row r="10" spans="1:9" ht="18" customHeight="1" thickBot="1" x14ac:dyDescent="0.3">
      <c r="A10" s="19">
        <v>41</v>
      </c>
      <c r="B10" s="20" t="s">
        <v>27</v>
      </c>
      <c r="C10" s="20" t="s">
        <v>4</v>
      </c>
      <c r="D10" s="29">
        <f>D24/1000000</f>
        <v>1451.0423699999999</v>
      </c>
      <c r="E10" s="29">
        <v>0</v>
      </c>
      <c r="F10" s="29">
        <f>F24/1000000</f>
        <v>1451.0423699999999</v>
      </c>
      <c r="G10" s="29">
        <f>G24/1000000</f>
        <v>0</v>
      </c>
      <c r="H10" s="29">
        <f>H24/1000000</f>
        <v>1451.0423699999999</v>
      </c>
    </row>
    <row r="11" spans="1:9" ht="18" customHeight="1" thickBot="1" x14ac:dyDescent="0.3">
      <c r="A11" s="19">
        <v>42</v>
      </c>
      <c r="B11" s="20" t="s">
        <v>8</v>
      </c>
      <c r="C11" s="20" t="s">
        <v>4</v>
      </c>
      <c r="D11" s="29">
        <f t="shared" ref="D11:D12" si="3">D25/1000000</f>
        <v>1167604.3350470001</v>
      </c>
      <c r="E11" s="29">
        <v>0</v>
      </c>
      <c r="F11" s="29">
        <f t="shared" ref="F11:G11" si="4">F25/1000000</f>
        <v>1167604.3350470001</v>
      </c>
      <c r="G11" s="29">
        <f t="shared" si="4"/>
        <v>157603.58227700001</v>
      </c>
      <c r="H11" s="29">
        <f>H25/1000000</f>
        <v>1010000.75277</v>
      </c>
    </row>
    <row r="12" spans="1:9" ht="20.100000000000001" customHeight="1" thickBot="1" x14ac:dyDescent="0.3">
      <c r="A12" s="19">
        <v>43</v>
      </c>
      <c r="B12" s="20" t="s">
        <v>9</v>
      </c>
      <c r="C12" s="20" t="s">
        <v>4</v>
      </c>
      <c r="D12" s="29">
        <f t="shared" si="3"/>
        <v>4418946.1436999999</v>
      </c>
      <c r="E12" s="29">
        <v>0</v>
      </c>
      <c r="F12" s="29">
        <f>F26/1000000</f>
        <v>4418946.1436999999</v>
      </c>
      <c r="G12" s="29">
        <f>G26/1000000</f>
        <v>329700.36135996995</v>
      </c>
      <c r="H12" s="29">
        <f>H26/1000000</f>
        <v>4089245.7823400302</v>
      </c>
    </row>
    <row r="16" spans="1:9" ht="20.100000000000001" customHeight="1" x14ac:dyDescent="0.25">
      <c r="A16" s="1" t="s">
        <v>16</v>
      </c>
      <c r="B16" s="1" t="s">
        <v>17</v>
      </c>
      <c r="C16" s="1" t="s">
        <v>3</v>
      </c>
      <c r="D16" s="2">
        <v>184570824312</v>
      </c>
      <c r="E16" s="2">
        <v>0</v>
      </c>
      <c r="F16" s="2">
        <f>D16</f>
        <v>184570824312</v>
      </c>
      <c r="H16" s="28">
        <v>184570824312</v>
      </c>
    </row>
    <row r="17" spans="1:8" ht="20.100000000000001" customHeight="1" x14ac:dyDescent="0.25">
      <c r="A17" s="1" t="s">
        <v>23</v>
      </c>
      <c r="B17" s="1" t="s">
        <v>24</v>
      </c>
      <c r="C17" s="1" t="s">
        <v>3</v>
      </c>
      <c r="D17" s="2">
        <v>0</v>
      </c>
      <c r="E17" s="2">
        <v>0</v>
      </c>
      <c r="F17" s="2">
        <v>0</v>
      </c>
      <c r="G17" s="2">
        <v>65880443762</v>
      </c>
      <c r="H17" s="28">
        <f>F16-G17</f>
        <v>118690380550</v>
      </c>
    </row>
    <row r="18" spans="1:8" ht="20.100000000000001" customHeight="1" x14ac:dyDescent="0.25">
      <c r="A18" s="1" t="s">
        <v>39</v>
      </c>
      <c r="B18" s="1" t="s">
        <v>40</v>
      </c>
      <c r="C18" s="1" t="s">
        <v>3</v>
      </c>
      <c r="D18" s="2">
        <v>0</v>
      </c>
      <c r="E18" s="2">
        <v>0</v>
      </c>
      <c r="F18" s="2">
        <v>0</v>
      </c>
      <c r="G18" s="2">
        <v>46756455</v>
      </c>
      <c r="H18" s="28">
        <v>-46756455</v>
      </c>
    </row>
    <row r="19" spans="1:8" s="40" customFormat="1" ht="30" customHeight="1" x14ac:dyDescent="0.25">
      <c r="A19" s="1" t="s">
        <v>37</v>
      </c>
      <c r="B19" s="1" t="s">
        <v>38</v>
      </c>
      <c r="C19" s="40" t="s">
        <v>3</v>
      </c>
      <c r="D19" s="41">
        <v>0</v>
      </c>
      <c r="E19" s="41">
        <v>0</v>
      </c>
      <c r="F19" s="41">
        <v>0</v>
      </c>
      <c r="G19" s="2">
        <v>306897437</v>
      </c>
      <c r="H19" s="42">
        <f>-G19</f>
        <v>-306897437</v>
      </c>
    </row>
    <row r="20" spans="1:8" ht="20.100000000000001" customHeight="1" x14ac:dyDescent="0.25">
      <c r="A20" s="1" t="s">
        <v>18</v>
      </c>
      <c r="B20" s="1" t="s">
        <v>19</v>
      </c>
      <c r="C20" s="1" t="s">
        <v>3</v>
      </c>
      <c r="D20" s="2">
        <v>0</v>
      </c>
      <c r="E20" s="2">
        <v>0</v>
      </c>
      <c r="F20" s="2">
        <v>0</v>
      </c>
      <c r="G20" s="2">
        <v>9863864.6199999992</v>
      </c>
      <c r="H20" s="28">
        <f t="shared" ref="H20:H26" si="5">+F20-G20</f>
        <v>-9863864.6199999992</v>
      </c>
    </row>
    <row r="21" spans="1:8" ht="20.100000000000001" customHeight="1" x14ac:dyDescent="0.25">
      <c r="A21" s="1" t="s">
        <v>25</v>
      </c>
      <c r="B21" s="1" t="s">
        <v>11</v>
      </c>
      <c r="C21" s="1" t="s">
        <v>3</v>
      </c>
      <c r="D21" s="2">
        <v>0</v>
      </c>
      <c r="E21" s="2">
        <v>0</v>
      </c>
      <c r="F21" s="2">
        <v>0</v>
      </c>
      <c r="G21" s="2">
        <v>63408937.689999998</v>
      </c>
      <c r="H21" s="28">
        <f t="shared" si="5"/>
        <v>-63408937.689999998</v>
      </c>
    </row>
    <row r="22" spans="1:8" ht="20.100000000000001" customHeight="1" x14ac:dyDescent="0.25">
      <c r="A22" s="1" t="s">
        <v>20</v>
      </c>
      <c r="B22" s="1" t="s">
        <v>26</v>
      </c>
      <c r="C22" s="1" t="s">
        <v>3</v>
      </c>
      <c r="D22" s="2">
        <v>0</v>
      </c>
      <c r="E22" s="2">
        <v>0</v>
      </c>
      <c r="F22" s="2">
        <v>0</v>
      </c>
      <c r="G22" s="2">
        <v>701142104</v>
      </c>
      <c r="H22" s="28">
        <f t="shared" si="5"/>
        <v>-701142104</v>
      </c>
    </row>
    <row r="23" spans="1:8" ht="20.100000000000001" customHeight="1" x14ac:dyDescent="0.25">
      <c r="A23" s="1" t="s">
        <v>41</v>
      </c>
      <c r="B23" s="1" t="s">
        <v>42</v>
      </c>
      <c r="C23" s="1" t="s">
        <v>3</v>
      </c>
      <c r="D23" s="2">
        <v>0</v>
      </c>
      <c r="E23" s="2">
        <v>0</v>
      </c>
      <c r="F23" s="2">
        <v>0</v>
      </c>
      <c r="G23" s="2">
        <v>2341372</v>
      </c>
      <c r="H23" s="28">
        <v>-2341372</v>
      </c>
    </row>
    <row r="24" spans="1:8" ht="20.100000000000001" customHeight="1" x14ac:dyDescent="0.25">
      <c r="A24" s="1">
        <v>41</v>
      </c>
      <c r="B24" s="1" t="s">
        <v>27</v>
      </c>
      <c r="C24" s="1" t="s">
        <v>4</v>
      </c>
      <c r="D24" s="2">
        <v>1451042370</v>
      </c>
      <c r="E24" s="2">
        <v>0</v>
      </c>
      <c r="F24" s="2">
        <v>1451042370</v>
      </c>
      <c r="G24" s="2">
        <v>0</v>
      </c>
      <c r="H24" s="28">
        <f t="shared" si="5"/>
        <v>1451042370</v>
      </c>
    </row>
    <row r="25" spans="1:8" ht="20.100000000000001" customHeight="1" x14ac:dyDescent="0.25">
      <c r="A25" s="1">
        <v>42</v>
      </c>
      <c r="B25" s="1" t="s">
        <v>8</v>
      </c>
      <c r="C25" s="1" t="s">
        <v>4</v>
      </c>
      <c r="D25" s="2">
        <v>1167604335047</v>
      </c>
      <c r="E25" s="2">
        <v>0</v>
      </c>
      <c r="F25" s="2">
        <v>1167604335047</v>
      </c>
      <c r="G25" s="2">
        <v>157603582277</v>
      </c>
      <c r="H25" s="28">
        <f t="shared" si="5"/>
        <v>1010000752770</v>
      </c>
    </row>
    <row r="26" spans="1:8" ht="20.100000000000001" customHeight="1" x14ac:dyDescent="0.25">
      <c r="A26" s="1">
        <v>43</v>
      </c>
      <c r="B26" s="1" t="s">
        <v>9</v>
      </c>
      <c r="C26" s="1" t="s">
        <v>4</v>
      </c>
      <c r="D26" s="2">
        <v>4418946143700</v>
      </c>
      <c r="E26" s="2">
        <v>0</v>
      </c>
      <c r="F26" s="2">
        <v>4418946143700</v>
      </c>
      <c r="G26" s="2">
        <v>329700361359.96997</v>
      </c>
      <c r="H26" s="28">
        <f t="shared" si="5"/>
        <v>4089245782340.0303</v>
      </c>
    </row>
    <row r="27" spans="1:8" ht="20.100000000000001" customHeight="1" x14ac:dyDescent="0.25">
      <c r="G27" s="2">
        <v>0</v>
      </c>
    </row>
    <row r="28" spans="1:8" ht="20.100000000000001" customHeight="1" x14ac:dyDescent="0.25">
      <c r="D28" s="2">
        <f>+SUM(D16:D26)</f>
        <v>5772572345429</v>
      </c>
      <c r="E28" s="2">
        <f t="shared" ref="E28:F28" si="6">+SUM(E16:E26)</f>
        <v>0</v>
      </c>
      <c r="F28" s="2">
        <f t="shared" si="6"/>
        <v>5772572345429</v>
      </c>
      <c r="G28" s="2">
        <f>+SUM(G17:G26)</f>
        <v>554314797569.28003</v>
      </c>
      <c r="H28" s="28">
        <f>SUM(H17:H26)</f>
        <v>5218257547859.7207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5"/>
  <sheetViews>
    <sheetView workbookViewId="0">
      <selection activeCell="C2" sqref="C2:C8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4" t="s">
        <v>7</v>
      </c>
      <c r="B1" s="34" t="s">
        <v>2</v>
      </c>
      <c r="C1" s="38" t="s">
        <v>30</v>
      </c>
    </row>
    <row r="2" spans="1:3" ht="15.75" thickBot="1" x14ac:dyDescent="0.3">
      <c r="A2" s="39" t="s">
        <v>24</v>
      </c>
      <c r="B2" s="39" t="s">
        <v>3</v>
      </c>
      <c r="C2" s="29">
        <f>65880443762/C15</f>
        <v>65880.443761999995</v>
      </c>
    </row>
    <row r="3" spans="1:3" ht="15.75" thickBot="1" x14ac:dyDescent="0.3">
      <c r="A3" s="20" t="s">
        <v>40</v>
      </c>
      <c r="B3" s="20" t="s">
        <v>3</v>
      </c>
      <c r="C3" s="29">
        <f>46756455/C15</f>
        <v>46.756455000000003</v>
      </c>
    </row>
    <row r="4" spans="1:3" ht="15.75" thickBot="1" x14ac:dyDescent="0.3">
      <c r="A4" s="39" t="s">
        <v>38</v>
      </c>
      <c r="B4" s="39" t="s">
        <v>3</v>
      </c>
      <c r="C4" s="29">
        <f>306897437/C15</f>
        <v>306.89743700000002</v>
      </c>
    </row>
    <row r="5" spans="1:3" ht="15.75" thickBot="1" x14ac:dyDescent="0.3">
      <c r="A5" s="39" t="s">
        <v>19</v>
      </c>
      <c r="B5" s="39" t="s">
        <v>3</v>
      </c>
      <c r="C5" s="29">
        <f>9863864.62/C15</f>
        <v>9.8638646199999993</v>
      </c>
    </row>
    <row r="6" spans="1:3" ht="15.75" thickBot="1" x14ac:dyDescent="0.3">
      <c r="A6" s="39" t="s">
        <v>11</v>
      </c>
      <c r="B6" s="39" t="s">
        <v>3</v>
      </c>
      <c r="C6" s="29">
        <f>63408937.69/C15</f>
        <v>63.408937689999995</v>
      </c>
    </row>
    <row r="7" spans="1:3" ht="15.75" thickBot="1" x14ac:dyDescent="0.3">
      <c r="A7" s="39" t="s">
        <v>26</v>
      </c>
      <c r="B7" s="39" t="s">
        <v>3</v>
      </c>
      <c r="C7" s="29">
        <f>701142104/C15</f>
        <v>701.14210400000002</v>
      </c>
    </row>
    <row r="8" spans="1:3" ht="15.75" thickBot="1" x14ac:dyDescent="0.3">
      <c r="A8" s="39" t="s">
        <v>42</v>
      </c>
      <c r="B8" s="39" t="s">
        <v>3</v>
      </c>
      <c r="C8" s="29">
        <f>2341372/C15</f>
        <v>2.3413719999999998</v>
      </c>
    </row>
    <row r="9" spans="1:3" ht="15.75" thickBot="1" x14ac:dyDescent="0.3">
      <c r="A9" s="20" t="s">
        <v>8</v>
      </c>
      <c r="B9" s="20" t="s">
        <v>4</v>
      </c>
      <c r="C9" s="29">
        <f>157603582277/C15</f>
        <v>157603.58227700001</v>
      </c>
    </row>
    <row r="10" spans="1:3" ht="15.75" thickBot="1" x14ac:dyDescent="0.3">
      <c r="A10" s="39" t="s">
        <v>9</v>
      </c>
      <c r="B10" s="39" t="s">
        <v>4</v>
      </c>
      <c r="C10" s="29">
        <f>329700361359.97/C15</f>
        <v>329700.36135996995</v>
      </c>
    </row>
    <row r="15" spans="1:3" x14ac:dyDescent="0.25">
      <c r="C15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7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7" x14ac:dyDescent="0.25">
      <c r="B7" s="6" t="s">
        <v>3</v>
      </c>
      <c r="C7" s="30">
        <v>184570.82431200001</v>
      </c>
      <c r="D7" s="30">
        <v>67010.853932309983</v>
      </c>
      <c r="E7" s="46">
        <f>+GETPIVOTDATA("Suma de 
RECAUDO EN EFECTIVO 
",$B$6,"Aportes","Propios")/GETPIVOTDATA("Suma de 
AFORO VIGENTE
",$B$6,"Aportes","Propios")</f>
        <v>0.36306309072464399</v>
      </c>
      <c r="G7" s="13"/>
    </row>
    <row r="8" spans="2:7" x14ac:dyDescent="0.25">
      <c r="B8" s="6" t="s">
        <v>5</v>
      </c>
      <c r="C8" s="30">
        <v>184570.82431200001</v>
      </c>
      <c r="D8" s="30">
        <v>67010.853932309983</v>
      </c>
      <c r="E8" s="47">
        <f>+GETPIVOTDATA("Suma de 
RECAUDO EN EFECTIVO 
",$B$6)/GETPIVOTDATA("Suma de 
AFORO VIGENTE
",$B$6)</f>
        <v>0.36306309072464399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MAYO</vt:lpstr>
      <vt:lpstr>Recuado</vt:lpstr>
      <vt:lpstr>Aforo Vs Recaudo Rec Propios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