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ml.chartshapes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5.xml" ContentType="application/vnd.openxmlformats-officedocument.drawingml.chartshapes+xml"/>
  <Override PartName="/xl/pivotTables/pivotTable4.xml" ContentType="application/vnd.openxmlformats-officedocument.spreadsheetml.pivotTable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7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AAA_PENDIENTE GRAFICAS INGRESOS Y GASTOS ENE-JUN 2022\GRÁFICAS INGRESOS ENERO A JUNIO 2022\"/>
    </mc:Choice>
  </mc:AlternateContent>
  <xr:revisionPtr revIDLastSave="0" documentId="13_ncr:1_{C509BE6C-08DE-4122-886E-3C51082FFA39}" xr6:coauthVersionLast="47" xr6:coauthVersionMax="47" xr10:uidLastSave="{00000000-0000-0000-0000-000000000000}"/>
  <bookViews>
    <workbookView xWindow="-120" yWindow="-120" windowWidth="20730" windowHeight="11160" tabRatio="0" xr2:uid="{00000000-000D-0000-FFFF-FFFF00000000}"/>
  </bookViews>
  <sheets>
    <sheet name="Menú" sheetId="6" r:id="rId1"/>
    <sheet name="Parcitipación Aforo por Concept" sheetId="2" r:id="rId2"/>
    <sheet name="Recaudo Recursos Propios" sheetId="4" r:id="rId3"/>
    <sheet name="MARZ" sheetId="1" state="hidden" r:id="rId4"/>
    <sheet name="Recuado" sheetId="7" state="hidden" r:id="rId5"/>
    <sheet name="Aforo Vs Recaudo Rec Propios" sheetId="3" r:id="rId6"/>
  </sheets>
  <definedNames>
    <definedName name="_xlnm.Print_Area" localSheetId="3">MARZ!$A$1:$G$9</definedName>
  </definedNames>
  <calcPr calcId="191029"/>
  <pivotCaches>
    <pivotCache cacheId="0" r:id="rId7"/>
    <pivotCache cacheId="1" r:id="rId8"/>
    <pivotCache cacheId="2" r:id="rId9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4" i="1" l="1"/>
  <c r="E7" i="3" l="1"/>
  <c r="E8" i="3"/>
  <c r="C9" i="7"/>
  <c r="C8" i="7"/>
  <c r="C7" i="7"/>
  <c r="C6" i="7"/>
  <c r="C5" i="7"/>
  <c r="C4" i="7"/>
  <c r="C3" i="7"/>
  <c r="C2" i="7"/>
  <c r="E4" i="1"/>
  <c r="F4" i="1"/>
  <c r="H4" i="1"/>
  <c r="D4" i="1"/>
  <c r="H18" i="1"/>
  <c r="G2" i="1" l="1"/>
  <c r="G8" i="1" l="1"/>
  <c r="G3" i="1"/>
  <c r="G5" i="1"/>
  <c r="G11" i="1"/>
  <c r="F11" i="1"/>
  <c r="H3" i="1"/>
  <c r="H2" i="1"/>
  <c r="D2" i="1"/>
  <c r="G10" i="1"/>
  <c r="G9" i="1"/>
  <c r="F10" i="1"/>
  <c r="F9" i="1"/>
  <c r="D10" i="1"/>
  <c r="D11" i="1"/>
  <c r="D9" i="1"/>
  <c r="G26" i="1"/>
  <c r="D26" i="1"/>
  <c r="G7" i="1"/>
  <c r="G6" i="1"/>
  <c r="F15" i="1"/>
  <c r="F26" i="1" s="1"/>
  <c r="E26" i="1"/>
  <c r="H24" i="1"/>
  <c r="H11" i="1" s="1"/>
  <c r="H23" i="1"/>
  <c r="H10" i="1" s="1"/>
  <c r="H22" i="1"/>
  <c r="H9" i="1" s="1"/>
  <c r="H21" i="1"/>
  <c r="H8" i="1" s="1"/>
  <c r="H20" i="1"/>
  <c r="H7" i="1" s="1"/>
  <c r="H19" i="1"/>
  <c r="H6" i="1" s="1"/>
  <c r="F2" i="1" l="1"/>
  <c r="H26" i="1"/>
  <c r="H5" i="1"/>
</calcChain>
</file>

<file path=xl/sharedStrings.xml><?xml version="1.0" encoding="utf-8"?>
<sst xmlns="http://schemas.openxmlformats.org/spreadsheetml/2006/main" count="119" uniqueCount="41">
  <si>
    <t>CODIFICACION
PRESUPUESTAL</t>
  </si>
  <si>
    <t>MODIFICACIONES AFORO</t>
  </si>
  <si>
    <t>Aportes</t>
  </si>
  <si>
    <t>Propios</t>
  </si>
  <si>
    <t>Nación</t>
  </si>
  <si>
    <t>Total general</t>
  </si>
  <si>
    <t>Cifras en Millones de Pesos</t>
  </si>
  <si>
    <t>CONCEPTO INGRESO</t>
  </si>
  <si>
    <t>DEUDA</t>
  </si>
  <si>
    <t>INVERSIÓN</t>
  </si>
  <si>
    <t>Concepto Ingreso</t>
  </si>
  <si>
    <t>RENDIMIENTOS RECURSOS ENTREGADOS EN ADMINISTRACION</t>
  </si>
  <si>
    <t xml:space="preserve">Concepto de Ingreso </t>
  </si>
  <si>
    <t xml:space="preserve">% Recaudo </t>
  </si>
  <si>
    <t xml:space="preserve">Tipo Recurso </t>
  </si>
  <si>
    <t>Participación Aforo  de Ingresos  Vigente por Tipo de Recurso</t>
  </si>
  <si>
    <t>3-1-01-1-02-2</t>
  </si>
  <si>
    <t>TASAS Y DERECHOS ADMINISTRATIVOS</t>
  </si>
  <si>
    <t>3-1-01-2-05-1-02-01</t>
  </si>
  <si>
    <t>INTERESES SOBRE DEPOSITOS EN INSTITUCIONES FINANCIERAS</t>
  </si>
  <si>
    <t>3-1-01-2-05-3-05</t>
  </si>
  <si>
    <t>Recaudo Recursos Propios Vs Aforo</t>
  </si>
  <si>
    <t>Desagregación Recaudo Recursos  Propios  por Concepto</t>
  </si>
  <si>
    <t>3-1-01-1-02-2-66</t>
  </si>
  <si>
    <t>TASA POR EL USO DE LA INFRAESTRUCTURA DE TRANSPORTE</t>
  </si>
  <si>
    <t>3-1-01-2-05-1-02-04</t>
  </si>
  <si>
    <t>RENDIMIENTOS RECURSOS ENTREGADOS POR LA ENTIDAD CONCEDENTE EN LOS PATRIMONIOS AUTÓNOMOS</t>
  </si>
  <si>
    <t>FUNCIONAMIENTO</t>
  </si>
  <si>
    <t xml:space="preserve">
AFORO INICIAL
</t>
  </si>
  <si>
    <t xml:space="preserve">
AFORO VIGENTE
</t>
  </si>
  <si>
    <t xml:space="preserve">
RECAUDO EN EFECTIVO 
</t>
  </si>
  <si>
    <t xml:space="preserve">
SALDO DE AFORO POR RECAUDAR
</t>
  </si>
  <si>
    <t xml:space="preserve">Suma de 
AFORO VIGENTE
</t>
  </si>
  <si>
    <t xml:space="preserve">Suma de 
RECAUDO EN EFECTIVO 
</t>
  </si>
  <si>
    <t xml:space="preserve">Suma de </t>
  </si>
  <si>
    <t xml:space="preserve"> 
RECAUDO EN EFECTIVO 
</t>
  </si>
  <si>
    <t>%
 RECAUDO EN EFECTIVO 
2</t>
  </si>
  <si>
    <t>3-1-01-1-02-5-02-07-3-2</t>
  </si>
  <si>
    <t>SERVICIOS DE ARRENDAMIENTO SIN OPCION DE COMPRA DE OTROS BIENES</t>
  </si>
  <si>
    <t>3-1-01-1-02-3-01-04</t>
  </si>
  <si>
    <t>SANCIONES CONTRACTUALES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</si>
</sst>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??_);_(@_)"/>
    <numFmt numFmtId="165" formatCode="_-* #,##0.00_-;\-* #,##0.00_-;_-* &quot;-&quot;_-;_-@_-"/>
  </numFmts>
  <fonts count="21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i/>
      <sz val="11"/>
      <color theme="4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4"/>
      <name val="Calibri"/>
      <family val="2"/>
      <scheme val="minor"/>
    </font>
    <font>
      <i/>
      <sz val="28"/>
      <color theme="4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u/>
      <sz val="28"/>
      <color theme="10"/>
      <name val="Calibri"/>
      <family val="2"/>
      <scheme val="minor"/>
    </font>
    <font>
      <sz val="28"/>
      <color theme="1"/>
      <name val="Calibri"/>
      <family val="2"/>
      <scheme val="minor"/>
    </font>
    <font>
      <u/>
      <sz val="28"/>
      <color theme="1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1"/>
      <color theme="0"/>
      <name val="Calibri"/>
      <family val="2"/>
    </font>
    <font>
      <sz val="10"/>
      <name val="Calibri"/>
      <family val="2"/>
    </font>
    <font>
      <sz val="10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-0.249977111117893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ck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6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3" fillId="0" borderId="0"/>
    <xf numFmtId="0" fontId="12" fillId="0" borderId="0" applyNumberFormat="0" applyFill="0" applyBorder="0" applyAlignment="0" applyProtection="0"/>
    <xf numFmtId="0" fontId="1" fillId="0" borderId="0"/>
  </cellStyleXfs>
  <cellXfs count="49">
    <xf numFmtId="0" fontId="0" fillId="0" borderId="0" xfId="0"/>
    <xf numFmtId="0" fontId="5" fillId="0" borderId="0" xfId="0" applyFont="1" applyFill="1" applyBorder="1" applyAlignment="1">
      <alignment vertical="center"/>
    </xf>
    <xf numFmtId="164" fontId="5" fillId="0" borderId="0" xfId="1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43" fontId="5" fillId="0" borderId="0" xfId="0" applyNumberFormat="1" applyFont="1" applyFill="1" applyBorder="1" applyAlignment="1">
      <alignment vertical="center"/>
    </xf>
    <xf numFmtId="0" fontId="0" fillId="0" borderId="0" xfId="0" pivotButton="1"/>
    <xf numFmtId="0" fontId="0" fillId="0" borderId="0" xfId="0" applyAlignment="1">
      <alignment horizontal="left"/>
    </xf>
    <xf numFmtId="0" fontId="7" fillId="0" borderId="0" xfId="0" applyFont="1"/>
    <xf numFmtId="0" fontId="8" fillId="2" borderId="2" xfId="0" applyFont="1" applyFill="1" applyBorder="1"/>
    <xf numFmtId="165" fontId="0" fillId="0" borderId="0" xfId="0" applyNumberFormat="1"/>
    <xf numFmtId="10" fontId="0" fillId="0" borderId="0" xfId="0" applyNumberFormat="1"/>
    <xf numFmtId="0" fontId="9" fillId="3" borderId="0" xfId="0" applyFont="1" applyFill="1" applyBorder="1"/>
    <xf numFmtId="0" fontId="10" fillId="0" borderId="0" xfId="0" applyFont="1"/>
    <xf numFmtId="0" fontId="3" fillId="0" borderId="0" xfId="3"/>
    <xf numFmtId="0" fontId="11" fillId="0" borderId="0" xfId="3" applyFont="1"/>
    <xf numFmtId="0" fontId="13" fillId="0" borderId="0" xfId="4" applyFont="1"/>
    <xf numFmtId="0" fontId="14" fillId="0" borderId="0" xfId="3" applyFont="1"/>
    <xf numFmtId="0" fontId="15" fillId="0" borderId="0" xfId="4" applyFont="1"/>
    <xf numFmtId="0" fontId="5" fillId="4" borderId="1" xfId="0" applyFont="1" applyFill="1" applyBorder="1" applyAlignment="1">
      <alignment horizontal="left" vertical="center"/>
    </xf>
    <xf numFmtId="0" fontId="0" fillId="4" borderId="1" xfId="0" applyNumberFormat="1" applyFont="1" applyFill="1" applyBorder="1" applyAlignment="1">
      <alignment vertical="top" wrapText="1" readingOrder="1"/>
    </xf>
    <xf numFmtId="0" fontId="16" fillId="0" borderId="0" xfId="0" applyFont="1" applyFill="1"/>
    <xf numFmtId="0" fontId="16" fillId="0" borderId="0" xfId="0" applyFont="1" applyFill="1" applyBorder="1"/>
    <xf numFmtId="0" fontId="2" fillId="0" borderId="0" xfId="0" applyFont="1"/>
    <xf numFmtId="0" fontId="2" fillId="0" borderId="0" xfId="0" applyFont="1" applyFill="1" applyBorder="1"/>
    <xf numFmtId="0" fontId="9" fillId="0" borderId="0" xfId="0" applyFont="1" applyFill="1"/>
    <xf numFmtId="0" fontId="9" fillId="0" borderId="0" xfId="0" applyFont="1" applyFill="1" applyAlignment="1">
      <alignment horizontal="left"/>
    </xf>
    <xf numFmtId="10" fontId="9" fillId="0" borderId="0" xfId="0" applyNumberFormat="1" applyFont="1" applyFill="1"/>
    <xf numFmtId="165" fontId="5" fillId="0" borderId="0" xfId="0" applyNumberFormat="1" applyFont="1" applyFill="1" applyBorder="1" applyAlignment="1">
      <alignment vertical="center"/>
    </xf>
    <xf numFmtId="164" fontId="5" fillId="4" borderId="1" xfId="1" applyNumberFormat="1" applyFont="1" applyFill="1" applyBorder="1" applyAlignment="1">
      <alignment vertical="center"/>
    </xf>
    <xf numFmtId="164" fontId="0" fillId="0" borderId="0" xfId="0" applyNumberFormat="1"/>
    <xf numFmtId="164" fontId="9" fillId="0" borderId="0" xfId="1" applyFont="1" applyFill="1" applyBorder="1"/>
    <xf numFmtId="164" fontId="9" fillId="0" borderId="0" xfId="1" applyFont="1" applyFill="1"/>
    <xf numFmtId="0" fontId="18" fillId="5" borderId="1" xfId="0" applyFont="1" applyFill="1" applyBorder="1" applyAlignment="1">
      <alignment horizontal="center" vertical="center" wrapText="1"/>
    </xf>
    <xf numFmtId="0" fontId="18" fillId="5" borderId="1" xfId="0" applyFont="1" applyFill="1" applyBorder="1" applyAlignment="1">
      <alignment horizontal="center" vertical="center"/>
    </xf>
    <xf numFmtId="164" fontId="18" fillId="5" borderId="1" xfId="1" applyNumberFormat="1" applyFont="1" applyFill="1" applyBorder="1" applyAlignment="1">
      <alignment horizontal="center" vertical="center" wrapText="1"/>
    </xf>
    <xf numFmtId="164" fontId="17" fillId="5" borderId="1" xfId="1" applyNumberFormat="1" applyFont="1" applyFill="1" applyBorder="1" applyAlignment="1">
      <alignment horizontal="center" vertical="center" wrapText="1"/>
    </xf>
    <xf numFmtId="41" fontId="0" fillId="0" borderId="0" xfId="0" applyNumberFormat="1"/>
    <xf numFmtId="164" fontId="18" fillId="5" borderId="1" xfId="1" applyNumberFormat="1" applyFont="1" applyFill="1" applyBorder="1" applyAlignment="1">
      <alignment horizontal="center" vertical="center"/>
    </xf>
    <xf numFmtId="0" fontId="0" fillId="4" borderId="1" xfId="0" applyNumberFormat="1" applyFont="1" applyFill="1" applyBorder="1" applyAlignment="1">
      <alignment vertical="top" readingOrder="1"/>
    </xf>
    <xf numFmtId="0" fontId="19" fillId="0" borderId="0" xfId="0" applyFont="1" applyFill="1" applyBorder="1" applyAlignment="1">
      <alignment vertical="center"/>
    </xf>
    <xf numFmtId="164" fontId="19" fillId="0" borderId="0" xfId="1" applyFont="1" applyFill="1" applyBorder="1" applyAlignment="1">
      <alignment vertical="center"/>
    </xf>
    <xf numFmtId="165" fontId="19" fillId="0" borderId="0" xfId="0" applyNumberFormat="1" applyFont="1" applyFill="1" applyBorder="1" applyAlignment="1">
      <alignment vertical="center"/>
    </xf>
    <xf numFmtId="49" fontId="20" fillId="3" borderId="5" xfId="0" applyNumberFormat="1" applyFont="1" applyFill="1" applyBorder="1" applyAlignment="1">
      <alignment horizontal="left" vertical="center" wrapText="1" readingOrder="1"/>
    </xf>
    <xf numFmtId="0" fontId="20" fillId="3" borderId="4" xfId="0" applyFont="1" applyFill="1" applyBorder="1" applyAlignment="1">
      <alignment vertical="center" wrapText="1" readingOrder="1"/>
    </xf>
    <xf numFmtId="43" fontId="5" fillId="4" borderId="1" xfId="1" applyNumberFormat="1" applyFont="1" applyFill="1" applyBorder="1" applyAlignment="1">
      <alignment vertical="center"/>
    </xf>
    <xf numFmtId="10" fontId="9" fillId="5" borderId="0" xfId="0" applyNumberFormat="1" applyFont="1" applyFill="1"/>
    <xf numFmtId="0" fontId="9" fillId="5" borderId="0" xfId="0" applyFont="1" applyFill="1" applyAlignment="1">
      <alignment horizontal="left"/>
    </xf>
    <xf numFmtId="9" fontId="0" fillId="0" borderId="0" xfId="2" applyNumberFormat="1" applyFont="1"/>
    <xf numFmtId="9" fontId="8" fillId="2" borderId="3" xfId="2" applyNumberFormat="1" applyFont="1" applyFill="1" applyBorder="1"/>
  </cellXfs>
  <cellStyles count="6">
    <cellStyle name="Hipervínculo" xfId="4" builtinId="8"/>
    <cellStyle name="Millares" xfId="1" builtinId="3"/>
    <cellStyle name="Normal" xfId="0" builtinId="0"/>
    <cellStyle name="Normal 14" xfId="5" xr:uid="{7AD09175-23B3-4CC8-8BCA-C4680AF0900B}"/>
    <cellStyle name="Normal 2" xfId="3" xr:uid="{00000000-0005-0000-0000-000004000000}"/>
    <cellStyle name="Porcentaje" xfId="2" builtinId="5"/>
  </cellStyles>
  <dxfs count="119">
    <dxf>
      <numFmt numFmtId="164" formatCode="_(* #,##0.00_);_(* \(#,##0.00\);_(* &quot;-&quot;??_);_(@_)"/>
    </dxf>
    <dxf>
      <numFmt numFmtId="165" formatCode="_-* #,##0.00_-;\-* #,##0.00_-;_-* &quot;-&quot;_-;_-@_-"/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14" formatCode="0.00%"/>
    </dxf>
    <dxf>
      <numFmt numFmtId="166" formatCode="0.0%"/>
    </dxf>
    <dxf>
      <fill>
        <patternFill patternType="solid">
          <bgColor theme="4" tint="-0.249977111117893"/>
        </patternFill>
      </fill>
    </dxf>
    <dxf>
      <fill>
        <patternFill patternType="solid">
          <bgColor theme="4" tint="-0.249977111117893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14" formatCode="0.00%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numFmt numFmtId="165" formatCode="_-* #,##0.00_-;\-* #,##0.00_-;_-* &quot;-&quot;_-;_-@_-"/>
    </dxf>
    <dxf>
      <numFmt numFmtId="33" formatCode="_-* #,##0_-;\-* #,##0_-;_-* &quot;-&quot;_-;_-@_-"/>
    </dxf>
    <dxf>
      <numFmt numFmtId="165" formatCode="_-* #,##0.00_-;\-* #,##0.00_-;_-* &quot;-&quot;_-;_-@_-"/>
    </dxf>
    <dxf>
      <numFmt numFmtId="14" formatCode="0.00%"/>
    </dxf>
    <dxf>
      <alignment wrapText="0"/>
    </dxf>
    <dxf>
      <numFmt numFmtId="14" formatCode="0.00%"/>
    </dxf>
    <dxf>
      <numFmt numFmtId="165" formatCode="_-* #,##0.00_-;\-* #,##0.00_-;_-* &quot;-&quot;_-;_-@_-"/>
    </dxf>
    <dxf>
      <numFmt numFmtId="33" formatCode="_-* #,##0_-;\-* #,##0_-;_-* &quot;-&quot;_-;_-@_-"/>
    </dxf>
    <dxf>
      <numFmt numFmtId="165" formatCode="_-* #,##0.00_-;\-* #,##0.00_-;_-* &quot;-&quot;_-;_-@_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2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1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3.xml"/><Relationship Id="rId14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[Gráficas Presupuesto de Ingresos Cierre Mes de Marzo_2022.xlsx]Parcitipación Aforo por Concept!TablaDinámica1</c:name>
    <c:fmtId val="0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Participación Aforo Vigente por Tipo de Recurso</a:t>
            </a:r>
          </a:p>
        </c:rich>
      </c:tx>
      <c:layout>
        <c:manualLayout>
          <c:xMode val="edge"/>
          <c:yMode val="edge"/>
          <c:x val="0.11419822522184726"/>
          <c:y val="3.86964970724813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ivotFmts>
      <c:pivotFmt>
        <c:idx val="0"/>
        <c:dLbl>
          <c:idx val="0"/>
          <c:showLegendKey val="1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</c:pivotFmt>
      <c:pivotFmt>
        <c:idx val="2"/>
        <c:dLbl>
          <c:idx val="0"/>
          <c:layout>
            <c:manualLayout>
              <c:x val="5.3960818188865632E-3"/>
              <c:y val="1.6643649999713898E-3"/>
            </c:manualLayout>
          </c:layout>
          <c:showLegendKey val="1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dLbl>
          <c:idx val="0"/>
          <c:layout>
            <c:manualLayout>
              <c:x val="-7.6221469151799059E-2"/>
              <c:y val="-0.16799637571460097"/>
            </c:manualLayout>
          </c:layout>
          <c:showLegendKey val="1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dLbl>
          <c:idx val="0"/>
          <c:layout>
            <c:manualLayout>
              <c:x val="-3.3105766451593063E-2"/>
              <c:y val="-4.0626818964297456E-2"/>
            </c:manualLayout>
          </c:layout>
          <c:showLegendKey val="1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layout>
                <c:manualLayout>
                  <c:w val="8.5666835302880745E-2"/>
                  <c:h val="4.8223618288421373E-2"/>
                </c:manualLayout>
              </c15:layout>
            </c:ext>
          </c:extLst>
        </c:dLbl>
      </c:pivotFmt>
      <c:pivotFmt>
        <c:idx val="5"/>
        <c:dLbl>
          <c:idx val="0"/>
          <c:layout>
            <c:manualLayout>
              <c:x val="2.0542944700405734E-2"/>
              <c:y val="-0.20933900727239102"/>
            </c:manualLayout>
          </c:layout>
          <c:showLegendKey val="1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layout>
                <c:manualLayout>
                  <c:w val="9.4020538392472319E-2"/>
                  <c:h val="3.7826206946623364E-2"/>
                </c:manualLayout>
              </c15:layout>
            </c:ext>
          </c:extLst>
        </c:dLbl>
      </c:pivotFmt>
      <c:pivotFmt>
        <c:idx val="6"/>
        <c:dLbl>
          <c:idx val="0"/>
          <c:layout>
            <c:manualLayout>
              <c:x val="-1.2694773912754576E-2"/>
              <c:y val="2.3821317356092758E-2"/>
            </c:manualLayout>
          </c:layout>
          <c:showLegendKey val="1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dLbl>
          <c:idx val="0"/>
          <c:layout>
            <c:manualLayout>
              <c:x val="-4.6727922204530328E-2"/>
              <c:y val="-0.11208982389846586"/>
            </c:manualLayout>
          </c:layout>
          <c:showLegendKey val="1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layout>
                <c:manualLayout>
                  <c:w val="8.6764317944062974E-2"/>
                  <c:h val="4.0365073740374312E-2"/>
                </c:manualLayout>
              </c15:layout>
            </c:ext>
          </c:extLst>
        </c:dLbl>
      </c:pivotFmt>
      <c:pivotFmt>
        <c:idx val="8"/>
      </c:pivotFmt>
      <c:pivotFmt>
        <c:idx val="9"/>
      </c:pivotFmt>
      <c:pivotFmt>
        <c:idx val="10"/>
        <c:dLbl>
          <c:idx val="0"/>
          <c:showLegendKey val="0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dLbl>
          <c:idx val="0"/>
          <c:showLegendKey val="0"/>
          <c:showVal val="1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dLbl>
          <c:idx val="0"/>
          <c:layout>
            <c:manualLayout>
              <c:x val="0.21192925068342719"/>
              <c:y val="-0.16511634363012315"/>
            </c:manualLayout>
          </c:layout>
          <c:showLegendKey val="0"/>
          <c:showVal val="1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dLbl>
          <c:idx val="0"/>
          <c:layout>
            <c:manualLayout>
              <c:x val="-1.3150641443980468E-2"/>
              <c:y val="-2.1719664849586141E-2"/>
            </c:manualLayout>
          </c:layout>
          <c:showLegendKey val="0"/>
          <c:showVal val="1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layout>
                <c:manualLayout>
                  <c:w val="0.24832122245846863"/>
                  <c:h val="5.689102564102564E-2"/>
                </c:manualLayout>
              </c15:layout>
            </c:ext>
          </c:extLst>
        </c:dLbl>
      </c:pivotFmt>
      <c:pivotFmt>
        <c:idx val="14"/>
        <c:dLbl>
          <c:idx val="0"/>
          <c:dLblPos val="outEnd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"/>
      </c:pivotFmt>
      <c:pivotFmt>
        <c:idx val="16"/>
      </c:pivotFmt>
      <c:pivotFmt>
        <c:idx val="17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  <c:marker>
          <c:symbol val="none"/>
        </c:marker>
        <c:dLbl>
          <c:idx val="0"/>
          <c:spPr>
            <a:pattFill prst="pct75">
              <a:fgClr>
                <a:sysClr val="windowText" lastClr="000000">
                  <a:lumMod val="75000"/>
                  <a:lumOff val="25000"/>
                </a:sysClr>
              </a:fgClr>
              <a:bgClr>
                <a:sysClr val="windowText" lastClr="000000">
                  <a:lumMod val="65000"/>
                  <a:lumOff val="35000"/>
                </a:sysClr>
              </a:bgClr>
            </a:patt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ctr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8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  <c:dLbl>
          <c:idx val="0"/>
          <c:layout>
            <c:manualLayout>
              <c:x val="5.6642847389741019E-3"/>
              <c:y val="5.4287805370482533E-3"/>
            </c:manualLayout>
          </c:layout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fld id="{723EAB91-32B7-4CE1-B8AA-5767185702F5}" type="CATEGORYNAME">
                  <a:rPr lang="en-US">
                    <a:solidFill>
                      <a:schemeClr val="accent2"/>
                    </a:solidFill>
                  </a:rPr>
                  <a:pPr>
                    <a:defRPr>
                      <a:solidFill>
                        <a:schemeClr val="tx1"/>
                      </a:solidFill>
                    </a:defRPr>
                  </a:pPr>
                  <a:t>[NOMBRE DE CATEGORÍA]</a:t>
                </a:fld>
                <a:r>
                  <a:rPr lang="en-US" baseline="0">
                    <a:solidFill>
                      <a:schemeClr val="accent2"/>
                    </a:solidFill>
                  </a:rPr>
                  <a:t>
</a:t>
                </a:r>
                <a:fld id="{6C2E48B4-9E91-452A-AB5E-C5E3D748DA9C}" type="PERCENTAGE">
                  <a:rPr lang="en-US" baseline="0">
                    <a:solidFill>
                      <a:schemeClr val="accent2"/>
                    </a:solidFill>
                  </a:rPr>
                  <a:pPr>
                    <a:defRPr>
                      <a:solidFill>
                        <a:schemeClr val="tx1"/>
                      </a:solidFill>
                    </a:defRPr>
                  </a:pPr>
                  <a:t>[PORCENTAJE]</a:t>
                </a:fld>
                <a:endParaRPr lang="en-US" baseline="0">
                  <a:solidFill>
                    <a:schemeClr val="accent2"/>
                  </a:solidFill>
                </a:endParaRPr>
              </a:p>
            </c:rich>
          </c:tx>
          <c:spPr>
            <a:solidFill>
              <a:schemeClr val="bg1"/>
            </a:solid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bestFit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dlblFieldTable/>
              <c15:showDataLabelsRange val="0"/>
            </c:ext>
          </c:extLst>
        </c:dLbl>
      </c:pivotFmt>
      <c:pivotFmt>
        <c:idx val="19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fld id="{91F30363-01C2-4292-BFC9-1E5780E7BE6E}" type="CATEGORYNAME">
                  <a:rPr lang="en-US">
                    <a:solidFill>
                      <a:schemeClr val="accent1">
                        <a:lumMod val="50000"/>
                      </a:schemeClr>
                    </a:solidFill>
                  </a:rPr>
                  <a:pPr>
                    <a:defRPr>
                      <a:solidFill>
                        <a:schemeClr val="tx1"/>
                      </a:solidFill>
                    </a:defRPr>
                  </a:pPr>
                  <a:t>[NOMBRE DE CATEGORÍA]</a:t>
                </a:fld>
                <a:r>
                  <a:rPr lang="en-US" baseline="0">
                    <a:solidFill>
                      <a:schemeClr val="accent1">
                        <a:lumMod val="50000"/>
                      </a:schemeClr>
                    </a:solidFill>
                  </a:rPr>
                  <a:t>
</a:t>
                </a:r>
                <a:fld id="{B00E4682-8600-46CE-A633-A09B448AE9A4}" type="PERCENTAGE">
                  <a:rPr lang="en-US" baseline="0">
                    <a:solidFill>
                      <a:schemeClr val="accent1">
                        <a:lumMod val="50000"/>
                      </a:schemeClr>
                    </a:solidFill>
                  </a:rPr>
                  <a:pPr>
                    <a:defRPr>
                      <a:solidFill>
                        <a:schemeClr val="tx1"/>
                      </a:solidFill>
                    </a:defRPr>
                  </a:pPr>
                  <a:t>[PORCENTAJE]</a:t>
                </a:fld>
                <a:endParaRPr lang="en-US" baseline="0">
                  <a:solidFill>
                    <a:schemeClr val="accent1">
                      <a:lumMod val="50000"/>
                    </a:schemeClr>
                  </a:solidFill>
                </a:endParaRPr>
              </a:p>
            </c:rich>
          </c:tx>
          <c:spPr>
            <a:solidFill>
              <a:schemeClr val="bg1"/>
            </a:solid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ctr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dlblFieldTable/>
              <c15:showDataLabelsRange val="0"/>
            </c:ext>
          </c:extLst>
        </c:dLbl>
      </c:pivotFmt>
    </c:pivotFmts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20799224280941145"/>
          <c:y val="0.21479002624671914"/>
          <c:w val="0.55950729260108312"/>
          <c:h val="0.62399556567387748"/>
        </c:manualLayout>
      </c:layout>
      <c:pie3DChart>
        <c:varyColors val="1"/>
        <c:ser>
          <c:idx val="0"/>
          <c:order val="0"/>
          <c:tx>
            <c:strRef>
              <c:f>'Parcitipación Aforo por Concept'!$C$5</c:f>
              <c:strCache>
                <c:ptCount val="1"/>
                <c:pt idx="0">
                  <c:v>Total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BFE8-4A1F-975D-B8CABD1800D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A-BFE8-4A1F-975D-B8CABD1800DD}"/>
              </c:ext>
            </c:extLst>
          </c:dPt>
          <c:dLbls>
            <c:dLbl>
              <c:idx val="0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00" b="1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91F30363-01C2-4292-BFC9-1E5780E7BE6E}" type="CATEGORYNAME">
                      <a:rPr lang="en-US">
                        <a:solidFill>
                          <a:schemeClr val="accent1">
                            <a:lumMod val="50000"/>
                          </a:schemeClr>
                        </a:solidFill>
                      </a:rPr>
                      <a:pPr>
                        <a:defRPr>
                          <a:solidFill>
                            <a:schemeClr val="tx1"/>
                          </a:solidFill>
                        </a:defRPr>
                      </a:pPr>
                      <a:t>[NOMBRE DE CATEGORÍA]</a:t>
                    </a:fld>
                    <a:r>
                      <a:rPr lang="en-US" baseline="0">
                        <a:solidFill>
                          <a:schemeClr val="accent1">
                            <a:lumMod val="50000"/>
                          </a:schemeClr>
                        </a:solidFill>
                      </a:rPr>
                      <a:t>
</a:t>
                    </a:r>
                    <a:fld id="{B00E4682-8600-46CE-A633-A09B448AE9A4}" type="PERCENTAGE">
                      <a:rPr lang="en-US" baseline="0">
                        <a:solidFill>
                          <a:schemeClr val="accent1">
                            <a:lumMod val="50000"/>
                          </a:schemeClr>
                        </a:solidFill>
                      </a:rPr>
                      <a:pPr>
                        <a:defRPr>
                          <a:solidFill>
                            <a:schemeClr val="tx1"/>
                          </a:solidFill>
                        </a:defRPr>
                      </a:pPr>
                      <a:t>[PORCENTAJE]</a:t>
                    </a:fld>
                    <a:endParaRPr lang="en-US" baseline="0">
                      <a:solidFill>
                        <a:schemeClr val="accent1">
                          <a:lumMod val="50000"/>
                        </a:schemeClr>
                      </a:solidFill>
                    </a:endParaRPr>
                  </a:p>
                </c:rich>
              </c:tx>
              <c:spPr>
                <a:solidFill>
                  <a:schemeClr val="bg1"/>
                </a:solidFill>
                <a:ln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ctr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BFE8-4A1F-975D-B8CABD1800DD}"/>
                </c:ext>
              </c:extLst>
            </c:dLbl>
            <c:dLbl>
              <c:idx val="1"/>
              <c:layout>
                <c:manualLayout>
                  <c:x val="5.6642847389741019E-3"/>
                  <c:y val="5.4287805370482533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00" b="1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723EAB91-32B7-4CE1-B8AA-5767185702F5}" type="CATEGORYNAME">
                      <a:rPr lang="en-US">
                        <a:solidFill>
                          <a:schemeClr val="accent2"/>
                        </a:solidFill>
                      </a:rPr>
                      <a:pPr>
                        <a:defRPr>
                          <a:solidFill>
                            <a:schemeClr val="tx1"/>
                          </a:solidFill>
                        </a:defRPr>
                      </a:pPr>
                      <a:t>[NOMBRE DE CATEGORÍA]</a:t>
                    </a:fld>
                    <a:r>
                      <a:rPr lang="en-US" baseline="0">
                        <a:solidFill>
                          <a:schemeClr val="accent2"/>
                        </a:solidFill>
                      </a:rPr>
                      <a:t>
</a:t>
                    </a:r>
                    <a:fld id="{6C2E48B4-9E91-452A-AB5E-C5E3D748DA9C}" type="PERCENTAGE">
                      <a:rPr lang="en-US" baseline="0">
                        <a:solidFill>
                          <a:schemeClr val="accent2"/>
                        </a:solidFill>
                      </a:rPr>
                      <a:pPr>
                        <a:defRPr>
                          <a:solidFill>
                            <a:schemeClr val="tx1"/>
                          </a:solidFill>
                        </a:defRPr>
                      </a:pPr>
                      <a:t>[PORCENTAJE]</a:t>
                    </a:fld>
                    <a:endParaRPr lang="en-US" baseline="0">
                      <a:solidFill>
                        <a:schemeClr val="accent2"/>
                      </a:solidFill>
                    </a:endParaRPr>
                  </a:p>
                </c:rich>
              </c:tx>
              <c:spPr>
                <a:solidFill>
                  <a:schemeClr val="bg1"/>
                </a:solidFill>
                <a:ln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A-BFE8-4A1F-975D-B8CABD1800DD}"/>
                </c:ext>
              </c:extLst>
            </c:dLbl>
            <c:spPr>
              <a:pattFill prst="pct75">
                <a:fgClr>
                  <a:sysClr val="windowText" lastClr="000000">
                    <a:lumMod val="75000"/>
                    <a:lumOff val="25000"/>
                  </a:sysClr>
                </a:fgClr>
                <a:bgClr>
                  <a:sysClr val="windowText" lastClr="000000">
                    <a:lumMod val="65000"/>
                    <a:lumOff val="35000"/>
                  </a:sys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ctr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'Parcitipación Aforo por Concept'!$B$6:$B$8</c:f>
              <c:strCache>
                <c:ptCount val="2"/>
                <c:pt idx="0">
                  <c:v>Nación</c:v>
                </c:pt>
                <c:pt idx="1">
                  <c:v>Propios</c:v>
                </c:pt>
              </c:strCache>
            </c:strRef>
          </c:cat>
          <c:val>
            <c:numRef>
              <c:f>'Parcitipación Aforo por Concept'!$C$6:$C$8</c:f>
              <c:numCache>
                <c:formatCode>_-* #,##0.00_-;\-* #,##0.00_-;_-* "-"_-;_-@_-</c:formatCode>
                <c:ptCount val="2"/>
                <c:pt idx="0">
                  <c:v>5588001.5211169999</c:v>
                </c:pt>
                <c:pt idx="1">
                  <c:v>184570.82431200001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FE8-4A1F-975D-B8CABD1800DD}"/>
            </c:ext>
          </c:extLst>
        </c:ser>
        <c:dLbls>
          <c:dLblPos val="ctr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userShapes r:id="rId3"/>
  <c:extLst>
    <c:ext xmlns:c14="http://schemas.microsoft.com/office/drawing/2007/8/2/chart" uri="{781A3756-C4B2-4CAC-9D66-4F8BD8637D16}">
      <c14:pivotOptions>
        <c14:dropZoneFilter val="1"/>
        <c14:dropZoneCategories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[Gráficas Presupuesto de Ingresos Cierre Mes de Marzo_2022.xlsx]Recaudo Recursos Propios!TablaDinámica4</c:name>
    <c:fmtId val="4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Porcentaje de Recaudo Recursos Propios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ivotFmts>
      <c:pivotFmt>
        <c:idx val="0"/>
        <c:dLbl>
          <c:idx val="0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</c:pivotFmt>
      <c:pivotFmt>
        <c:idx val="2"/>
      </c:pivotFmt>
      <c:pivotFmt>
        <c:idx val="3"/>
      </c:pivotFmt>
      <c:pivotFmt>
        <c:idx val="4"/>
        <c:dLbl>
          <c:idx val="0"/>
          <c:tx>
            <c:rich>
              <a:bodyPr/>
              <a:lstStyle/>
              <a:p>
                <a:r>
                  <a:rPr lang="en-US"/>
                  <a:t>0,0004%</a:t>
                </a:r>
              </a:p>
            </c:rich>
          </c:tx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howDataLabelsRange val="0"/>
            </c:ext>
          </c:extLst>
        </c:dLbl>
      </c:pivotFmt>
      <c:pivotFmt>
        <c:idx val="5"/>
      </c:pivotFmt>
      <c:pivotFmt>
        <c:idx val="6"/>
      </c:pivotFmt>
      <c:pivotFmt>
        <c:idx val="7"/>
      </c:pivotFmt>
      <c:pivotFmt>
        <c:idx val="8"/>
      </c:pivotFmt>
      <c:pivotFmt>
        <c:idx val="9"/>
      </c:pivotFmt>
      <c:pivotFmt>
        <c:idx val="10"/>
      </c:pivotFmt>
      <c:pivotFmt>
        <c:idx val="11"/>
        <c:spPr>
          <a:solidFill>
            <a:schemeClr val="accent1">
              <a:alpha val="85000"/>
            </a:schemeClr>
          </a:solidFill>
          <a:ln w="9525" cap="flat" cmpd="sng" algn="ctr">
            <a:solidFill>
              <a:schemeClr val="lt1">
                <a:alpha val="50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in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'Recaudo Recursos Propios'!$D$26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'Recaudo Recursos Propios'!$C$27:$C$33</c:f>
              <c:strCache>
                <c:ptCount val="6"/>
                <c:pt idx="0">
                  <c:v>INTERESES SOBRE DEPOSITOS EN INSTITUCIONES FINANCIERAS</c:v>
                </c:pt>
                <c:pt idx="1">
                  <c:v>RENDIMIENTOS RECURSOS ENTREGADOS EN ADMINISTRACION</c:v>
                </c:pt>
                <c:pt idx="2">
                  <c:v>SANCIONES CONTRACTUALES</c:v>
                </c:pt>
                <c:pt idx="3">
                  <c:v>SERVICIOS DE ARRENDAMIENTO SIN OPCION DE COMPRA DE OTROS BIENES</c:v>
                </c:pt>
                <c:pt idx="4">
                  <c:v>RENDIMIENTOS RECURSOS ENTREGADOS POR LA ENTIDAD CONCEDENTE EN LOS PATRIMONIOS AUTÓNOMOS</c:v>
                </c:pt>
                <c:pt idx="5">
                  <c:v>TASA POR EL USO DE LA INFRAESTRUCTURA DE TRANSPORTE</c:v>
                </c:pt>
              </c:strCache>
            </c:strRef>
          </c:cat>
          <c:val>
            <c:numRef>
              <c:f>'Recaudo Recursos Propios'!$D$27:$D$33</c:f>
              <c:numCache>
                <c:formatCode>0.00%</c:formatCode>
                <c:ptCount val="6"/>
                <c:pt idx="0">
                  <c:v>1.687311554906132E-4</c:v>
                </c:pt>
                <c:pt idx="1">
                  <c:v>7.6471315826242116E-4</c:v>
                </c:pt>
                <c:pt idx="2">
                  <c:v>1.1163128712018671E-3</c:v>
                </c:pt>
                <c:pt idx="3">
                  <c:v>5.5616870846000597E-3</c:v>
                </c:pt>
                <c:pt idx="4">
                  <c:v>5.7322778761363111E-3</c:v>
                </c:pt>
                <c:pt idx="5">
                  <c:v>0.98665627785430854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3C6E-47E2-9F0F-27AF10568AB7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-751252544"/>
        <c:axId val="-751255808"/>
      </c:barChart>
      <c:catAx>
        <c:axId val="-7512525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-751255808"/>
        <c:crosses val="autoZero"/>
        <c:auto val="1"/>
        <c:lblAlgn val="ctr"/>
        <c:lblOffset val="100"/>
        <c:noMultiLvlLbl val="0"/>
      </c:catAx>
      <c:valAx>
        <c:axId val="-751255808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-7512525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userShapes r:id="rId3"/>
  <c:extLst>
    <c:ext xmlns:c14="http://schemas.microsoft.com/office/drawing/2007/8/2/chart" uri="{781A3756-C4B2-4CAC-9D66-4F8BD8637D16}">
      <c14:pivotOptions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[Gráficas Presupuesto de Ingresos Cierre Mes de Marzo_2022.xlsx]Aforo Vs Recaudo Rec Propios!TablaDinámica1</c:name>
    <c:fmtId val="35"/>
  </c:pivotSource>
  <c:chart>
    <c:autoTitleDeleted val="0"/>
    <c:pivotFmts>
      <c:pivotFmt>
        <c:idx val="0"/>
        <c:dLbl>
          <c:idx val="0"/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1"/>
        <c:dLbl>
          <c:idx val="0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dLbl>
          <c:idx val="0"/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3"/>
        <c:dLbl>
          <c:idx val="0"/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4"/>
        <c:dLbl>
          <c:idx val="0"/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5"/>
        <c:dLbl>
          <c:idx val="0"/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6"/>
        <c:dLbl>
          <c:idx val="0"/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7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dLbl>
          <c:idx val="0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dLbl>
          <c:idx val="0"/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10"/>
        <c:dLbl>
          <c:idx val="0"/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11"/>
      </c:pivotFmt>
      <c:pivotFmt>
        <c:idx val="12"/>
      </c:pivotFmt>
      <c:pivotFmt>
        <c:idx val="13"/>
      </c:pivotFmt>
      <c:pivotFmt>
        <c:idx val="14"/>
        <c:spPr>
          <a:solidFill>
            <a:schemeClr val="accent1">
              <a:alpha val="85000"/>
            </a:schemeClr>
          </a:solidFill>
          <a:ln w="9525" cap="flat" cmpd="sng" algn="ctr">
            <a:solidFill>
              <a:schemeClr val="lt1">
                <a:alpha val="50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in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"/>
        <c:spPr>
          <a:solidFill>
            <a:schemeClr val="accent1">
              <a:alpha val="85000"/>
            </a:schemeClr>
          </a:solidFill>
          <a:ln w="9525" cap="flat" cmpd="sng" algn="ctr">
            <a:solidFill>
              <a:schemeClr val="lt1">
                <a:alpha val="50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in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"/>
        <c:spPr>
          <a:solidFill>
            <a:schemeClr val="accent2">
              <a:alpha val="85000"/>
            </a:schemeClr>
          </a:solidFill>
          <a:ln w="9525" cap="flat" cmpd="sng" algn="ctr">
            <a:solidFill>
              <a:schemeClr val="lt1">
                <a:alpha val="50000"/>
              </a:schemeClr>
            </a:solidFill>
            <a:round/>
          </a:ln>
          <a:effectLst/>
        </c:spPr>
        <c:dLbl>
          <c:idx val="0"/>
          <c:layout>
            <c:manualLayout>
              <c:x val="-6.5832684946002307E-2"/>
              <c:y val="-5.2185257664709717E-3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>
        <c:manualLayout>
          <c:layoutTarget val="inner"/>
          <c:xMode val="edge"/>
          <c:yMode val="edge"/>
          <c:x val="0.17441550575408843"/>
          <c:y val="0.14554160182032039"/>
          <c:w val="0.66061693099721563"/>
          <c:h val="0.6449746521410849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'Aforo Vs Recaudo Rec Propios'!$C$6</c:f>
              <c:strCache>
                <c:ptCount val="1"/>
                <c:pt idx="0">
                  <c:v>Suma de 
AFORO VIGENTE
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'Aforo Vs Recaudo Rec Propios'!$B$7:$B$8</c:f>
              <c:strCache>
                <c:ptCount val="1"/>
                <c:pt idx="0">
                  <c:v>Propios</c:v>
                </c:pt>
              </c:strCache>
            </c:strRef>
          </c:cat>
          <c:val>
            <c:numRef>
              <c:f>'Aforo Vs Recaudo Rec Propios'!$C$7:$C$8</c:f>
              <c:numCache>
                <c:formatCode>_(* #,##0.00_);_(* \(#,##0.00\);_(* "-"??_);_(@_)</c:formatCode>
                <c:ptCount val="1"/>
                <c:pt idx="0">
                  <c:v>184570.82431200001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F6E-4672-86B0-F44C0434F907}"/>
            </c:ext>
          </c:extLst>
        </c:ser>
        <c:ser>
          <c:idx val="1"/>
          <c:order val="1"/>
          <c:tx>
            <c:strRef>
              <c:f>'Aforo Vs Recaudo Rec Propios'!$D$6</c:f>
              <c:strCache>
                <c:ptCount val="1"/>
                <c:pt idx="0">
                  <c:v>Suma de 
RECAUDO EN EFECTIVO 
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2">
                  <a:alpha val="85000"/>
                </a:schemeClr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4-49BB-4EC2-AE61-5871F06C796B}"/>
              </c:ext>
            </c:extLst>
          </c:dPt>
          <c:dLbls>
            <c:dLbl>
              <c:idx val="0"/>
              <c:layout>
                <c:manualLayout>
                  <c:x val="-6.5832684946002307E-2"/>
                  <c:y val="-5.218525766470971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9BB-4EC2-AE61-5871F06C796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'Aforo Vs Recaudo Rec Propios'!$B$7:$B$8</c:f>
              <c:strCache>
                <c:ptCount val="1"/>
                <c:pt idx="0">
                  <c:v>Propios</c:v>
                </c:pt>
              </c:strCache>
            </c:strRef>
          </c:cat>
          <c:val>
            <c:numRef>
              <c:f>'Aforo Vs Recaudo Rec Propios'!$D$7:$D$8</c:f>
              <c:numCache>
                <c:formatCode>_(* #,##0.00_);_(* \(#,##0.00\);_(* "-"??_);_(@_)</c:formatCode>
                <c:ptCount val="1"/>
                <c:pt idx="0">
                  <c:v>41884.722649180003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9BB-4EC2-AE61-5871F06C796B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-751249280"/>
        <c:axId val="-751256352"/>
      </c:barChart>
      <c:catAx>
        <c:axId val="-75124928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-751256352"/>
        <c:crosses val="autoZero"/>
        <c:auto val="1"/>
        <c:lblAlgn val="ctr"/>
        <c:lblOffset val="100"/>
        <c:noMultiLvlLbl val="0"/>
      </c:catAx>
      <c:valAx>
        <c:axId val="-751256352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-7512492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s-CO"/>
    </a:p>
  </c:txPr>
  <c:printSettings>
    <c:headerFooter/>
    <c:pageMargins b="0.75" l="0.7" r="0.7" t="0.75" header="0.3" footer="0.3"/>
    <c:pageSetup/>
  </c:printSettings>
  <c:userShapes r:id="rId3"/>
  <c:extLst>
    <c:ext xmlns:c14="http://schemas.microsoft.com/office/drawing/2007/8/2/chart" uri="{781A3756-C4B2-4CAC-9D66-4F8BD8637D16}">
      <c14:pivotOptions>
        <c14:dropZoneFilter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7" Type="http://schemas.openxmlformats.org/officeDocument/2006/relationships/hyperlink" Target="#'Aforo Vs Recaudo Rec Propios'!A1"/><Relationship Id="rId2" Type="http://schemas.openxmlformats.org/officeDocument/2006/relationships/image" Target="../media/image1.png"/><Relationship Id="rId1" Type="http://schemas.openxmlformats.org/officeDocument/2006/relationships/hyperlink" Target="#'Parcitipaci&#243;n Aforo por Concept'!A1"/><Relationship Id="rId6" Type="http://schemas.openxmlformats.org/officeDocument/2006/relationships/hyperlink" Target="#'Recaudo Recursos Propios'!A1"/><Relationship Id="rId5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Men&#250;!A1"/><Relationship Id="rId2" Type="http://schemas.openxmlformats.org/officeDocument/2006/relationships/image" Target="../media/image2.png"/><Relationship Id="rId1" Type="http://schemas.openxmlformats.org/officeDocument/2006/relationships/chart" Target="../charts/chart1.xml"/><Relationship Id="rId4" Type="http://schemas.openxmlformats.org/officeDocument/2006/relationships/image" Target="../media/image5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hyperlink" Target="#Men&#250;!A1"/><Relationship Id="rId2" Type="http://schemas.openxmlformats.org/officeDocument/2006/relationships/image" Target="../media/image2.png"/><Relationship Id="rId1" Type="http://schemas.openxmlformats.org/officeDocument/2006/relationships/chart" Target="../charts/chart2.xml"/><Relationship Id="rId4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hyperlink" Target="#Men&#250;!A1"/><Relationship Id="rId2" Type="http://schemas.openxmlformats.org/officeDocument/2006/relationships/image" Target="../media/image2.png"/><Relationship Id="rId1" Type="http://schemas.openxmlformats.org/officeDocument/2006/relationships/chart" Target="../charts/chart3.xml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885824</xdr:colOff>
      <xdr:row>8</xdr:row>
      <xdr:rowOff>361949</xdr:rowOff>
    </xdr:from>
    <xdr:to>
      <xdr:col>1</xdr:col>
      <xdr:colOff>47624</xdr:colOff>
      <xdr:row>10</xdr:row>
      <xdr:rowOff>285749</xdr:rowOff>
    </xdr:to>
    <xdr:pic>
      <xdr:nvPicPr>
        <xdr:cNvPr id="5" name="Imagen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333"/>
        <a:stretch/>
      </xdr:blipFill>
      <xdr:spPr bwMode="auto">
        <a:xfrm rot="4962740">
          <a:off x="1085849" y="1685924"/>
          <a:ext cx="838200" cy="12382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oneCellAnchor>
    <xdr:from>
      <xdr:col>0</xdr:col>
      <xdr:colOff>323850</xdr:colOff>
      <xdr:row>0</xdr:row>
      <xdr:rowOff>66675</xdr:rowOff>
    </xdr:from>
    <xdr:ext cx="2529333" cy="628650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66675"/>
          <a:ext cx="2529333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981075</xdr:colOff>
      <xdr:row>0</xdr:row>
      <xdr:rowOff>123825</xdr:rowOff>
    </xdr:from>
    <xdr:ext cx="4861209" cy="718530"/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524000" y="123825"/>
          <a:ext cx="4861209" cy="718530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2000" b="0" i="1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Vicepresidencia Administrativa y Financiera 31 de  marzo de 2022</a:t>
          </a:r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5724525" cy="809625"/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238500"/>
          <a:ext cx="5724525" cy="809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1</xdr:col>
      <xdr:colOff>8705850</xdr:colOff>
      <xdr:row>7</xdr:row>
      <xdr:rowOff>133350</xdr:rowOff>
    </xdr:from>
    <xdr:to>
      <xdr:col>1</xdr:col>
      <xdr:colOff>9201150</xdr:colOff>
      <xdr:row>9</xdr:row>
      <xdr:rowOff>142875</xdr:rowOff>
    </xdr:to>
    <xdr:pic>
      <xdr:nvPicPr>
        <xdr:cNvPr id="7" name="Imagen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82300" y="1466850"/>
          <a:ext cx="495300" cy="657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8086725</xdr:colOff>
      <xdr:row>8</xdr:row>
      <xdr:rowOff>400050</xdr:rowOff>
    </xdr:from>
    <xdr:to>
      <xdr:col>1</xdr:col>
      <xdr:colOff>8582025</xdr:colOff>
      <xdr:row>10</xdr:row>
      <xdr:rowOff>142875</xdr:rowOff>
    </xdr:to>
    <xdr:pic>
      <xdr:nvPicPr>
        <xdr:cNvPr id="8" name="Imagen 2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63175" y="1924050"/>
          <a:ext cx="495300" cy="657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5114925</xdr:colOff>
      <xdr:row>9</xdr:row>
      <xdr:rowOff>438150</xdr:rowOff>
    </xdr:from>
    <xdr:to>
      <xdr:col>1</xdr:col>
      <xdr:colOff>5610225</xdr:colOff>
      <xdr:row>11</xdr:row>
      <xdr:rowOff>180975</xdr:rowOff>
    </xdr:to>
    <xdr:pic>
      <xdr:nvPicPr>
        <xdr:cNvPr id="9" name="Imagen 2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91375" y="2419350"/>
          <a:ext cx="495300" cy="657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38099</xdr:colOff>
      <xdr:row>9</xdr:row>
      <xdr:rowOff>38100</xdr:rowOff>
    </xdr:from>
    <xdr:to>
      <xdr:col>6</xdr:col>
      <xdr:colOff>571499</xdr:colOff>
      <xdr:row>30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495300</xdr:colOff>
      <xdr:row>0</xdr:row>
      <xdr:rowOff>76200</xdr:rowOff>
    </xdr:from>
    <xdr:to>
      <xdr:col>2</xdr:col>
      <xdr:colOff>1262508</xdr:colOff>
      <xdr:row>3</xdr:row>
      <xdr:rowOff>133350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76200"/>
          <a:ext cx="2529333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1581150</xdr:colOff>
      <xdr:row>0</xdr:row>
      <xdr:rowOff>171450</xdr:rowOff>
    </xdr:from>
    <xdr:ext cx="4861209" cy="718530"/>
    <xdr:sp macro="" textlink="">
      <xdr:nvSpPr>
        <xdr:cNvPr id="4" name="Rectángulo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3514725" y="171450"/>
          <a:ext cx="4861209" cy="718530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2000" b="0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Vicepresidencia Administrativa y Financiera </a:t>
          </a:r>
        </a:p>
        <a:p>
          <a:pPr algn="ctr"/>
          <a:r>
            <a:rPr lang="es-ES" sz="2000" b="0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 31 de marzo de  2022</a:t>
          </a:r>
        </a:p>
      </xdr:txBody>
    </xdr:sp>
    <xdr:clientData/>
  </xdr:oneCellAnchor>
  <xdr:twoCellAnchor editAs="oneCell">
    <xdr:from>
      <xdr:col>6</xdr:col>
      <xdr:colOff>704850</xdr:colOff>
      <xdr:row>5</xdr:row>
      <xdr:rowOff>28575</xdr:rowOff>
    </xdr:from>
    <xdr:to>
      <xdr:col>6</xdr:col>
      <xdr:colOff>2562225</xdr:colOff>
      <xdr:row>14</xdr:row>
      <xdr:rowOff>114300</xdr:rowOff>
    </xdr:to>
    <xdr:pic>
      <xdr:nvPicPr>
        <xdr:cNvPr id="6" name="Imagen 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34200" y="981075"/>
          <a:ext cx="1857375" cy="1800225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0.60952</cdr:x>
      <cdr:y>0.90625</cdr:y>
    </cdr:from>
    <cdr:to>
      <cdr:x>0.96825</cdr:x>
      <cdr:y>0.97596</cdr:y>
    </cdr:to>
    <cdr:sp macro="" textlink="">
      <cdr:nvSpPr>
        <cdr:cNvPr id="2" name="CuadroTexto 1">
          <a:extLst xmlns:a="http://schemas.openxmlformats.org/drawingml/2006/main">
            <a:ext uri="{FF2B5EF4-FFF2-40B4-BE49-F238E27FC236}">
              <a16:creationId xmlns:a16="http://schemas.microsoft.com/office/drawing/2014/main" id="{2EF24F56-E726-440B-A3C2-AF25F049C9C8}"/>
            </a:ext>
          </a:extLst>
        </cdr:cNvPr>
        <cdr:cNvSpPr txBox="1"/>
      </cdr:nvSpPr>
      <cdr:spPr>
        <a:xfrm xmlns:a="http://schemas.openxmlformats.org/drawingml/2006/main">
          <a:off x="3657601" y="3590925"/>
          <a:ext cx="2152650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CO" sz="1100">
              <a:solidFill>
                <a:schemeClr val="accent1"/>
              </a:solidFill>
            </a:rPr>
            <a:t>Cifras en Millones de pesos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245935</xdr:colOff>
      <xdr:row>19</xdr:row>
      <xdr:rowOff>0</xdr:rowOff>
    </xdr:from>
    <xdr:to>
      <xdr:col>6</xdr:col>
      <xdr:colOff>1203158</xdr:colOff>
      <xdr:row>42</xdr:row>
      <xdr:rowOff>70184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459441</xdr:colOff>
      <xdr:row>0</xdr:row>
      <xdr:rowOff>33618</xdr:rowOff>
    </xdr:from>
    <xdr:to>
      <xdr:col>2</xdr:col>
      <xdr:colOff>2988774</xdr:colOff>
      <xdr:row>3</xdr:row>
      <xdr:rowOff>90768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1441" y="33618"/>
          <a:ext cx="2529333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2409265</xdr:colOff>
      <xdr:row>0</xdr:row>
      <xdr:rowOff>33618</xdr:rowOff>
    </xdr:from>
    <xdr:ext cx="9837164" cy="718530"/>
    <xdr:sp macro="" textlink="">
      <xdr:nvSpPr>
        <xdr:cNvPr id="10" name="Rectángulo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3171265" y="33618"/>
          <a:ext cx="9837164" cy="718530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2000" b="0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Vicepresidencia Administrativa y Financiera </a:t>
          </a:r>
        </a:p>
        <a:p>
          <a:pPr algn="ctr"/>
          <a:r>
            <a:rPr lang="es-ES" sz="2000" b="0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Fecha</a:t>
          </a:r>
          <a:r>
            <a:rPr lang="es-ES" sz="2000" b="0" cap="none" spc="0" baseline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 de Corte</a:t>
          </a:r>
          <a:r>
            <a:rPr lang="es-ES" sz="2000" b="0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  31 de marzo</a:t>
          </a:r>
          <a:r>
            <a:rPr lang="es-ES" sz="2000" b="0" cap="none" spc="0" baseline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 </a:t>
          </a:r>
          <a:r>
            <a:rPr lang="es-ES" sz="2000" b="0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de  2022</a:t>
          </a:r>
        </a:p>
      </xdr:txBody>
    </xdr:sp>
    <xdr:clientData/>
  </xdr:oneCellAnchor>
  <xdr:twoCellAnchor editAs="oneCell">
    <xdr:from>
      <xdr:col>5</xdr:col>
      <xdr:colOff>155116</xdr:colOff>
      <xdr:row>5</xdr:row>
      <xdr:rowOff>38924</xdr:rowOff>
    </xdr:from>
    <xdr:to>
      <xdr:col>6</xdr:col>
      <xdr:colOff>365225</xdr:colOff>
      <xdr:row>14</xdr:row>
      <xdr:rowOff>124649</xdr:rowOff>
    </xdr:to>
    <xdr:pic>
      <xdr:nvPicPr>
        <xdr:cNvPr id="11" name="Imagen 10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91458" y="991424"/>
          <a:ext cx="1854425" cy="1800225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40106</xdr:colOff>
      <xdr:row>18</xdr:row>
      <xdr:rowOff>0</xdr:rowOff>
    </xdr:from>
    <xdr:to>
      <xdr:col>5</xdr:col>
      <xdr:colOff>1477753</xdr:colOff>
      <xdr:row>18</xdr:row>
      <xdr:rowOff>100855</xdr:rowOff>
    </xdr:to>
    <xdr:sp macro="" textlink="">
      <xdr:nvSpPr>
        <xdr:cNvPr id="12" name="CuadroTexto 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/>
      </xdr:nvSpPr>
      <xdr:spPr>
        <a:xfrm>
          <a:off x="9725527" y="4301290"/>
          <a:ext cx="3051884" cy="181065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sz="1100">
              <a:solidFill>
                <a:schemeClr val="accent1"/>
              </a:solidFill>
            </a:rPr>
            <a:t>Cifras en Millones de pesos</a:t>
          </a:r>
        </a:p>
      </xdr:txBody>
    </xdr:sp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0.77056</cdr:x>
      <cdr:y>0.02479</cdr:y>
    </cdr:from>
    <cdr:to>
      <cdr:x>0.97944</cdr:x>
      <cdr:y>0.05785</cdr:y>
    </cdr:to>
    <cdr:sp macro="" textlink="">
      <cdr:nvSpPr>
        <cdr:cNvPr id="2" name="CuadroTexto 1"/>
        <cdr:cNvSpPr txBox="1"/>
      </cdr:nvSpPr>
      <cdr:spPr>
        <a:xfrm xmlns:a="http://schemas.openxmlformats.org/drawingml/2006/main">
          <a:off x="7978590" y="134471"/>
          <a:ext cx="2162735" cy="17929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>
            <a:solidFill>
              <a:schemeClr val="accent1"/>
            </a:solidFill>
          </a:endParaRP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333375</xdr:colOff>
      <xdr:row>10</xdr:row>
      <xdr:rowOff>104775</xdr:rowOff>
    </xdr:from>
    <xdr:to>
      <xdr:col>9</xdr:col>
      <xdr:colOff>257175</xdr:colOff>
      <xdr:row>36</xdr:row>
      <xdr:rowOff>19050</xdr:rowOff>
    </xdr:to>
    <xdr:graphicFrame macro="">
      <xdr:nvGraphicFramePr>
        <xdr:cNvPr id="2" name="Gráfico 1" descr="Aforo Vs Recaudo" title="Aforo Vs Recaudo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9525</xdr:colOff>
      <xdr:row>0</xdr:row>
      <xdr:rowOff>152400</xdr:rowOff>
    </xdr:from>
    <xdr:to>
      <xdr:col>2</xdr:col>
      <xdr:colOff>1281558</xdr:colOff>
      <xdr:row>4</xdr:row>
      <xdr:rowOff>19050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1525" y="152400"/>
          <a:ext cx="2529333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3</xdr:col>
      <xdr:colOff>333375</xdr:colOff>
      <xdr:row>0</xdr:row>
      <xdr:rowOff>161925</xdr:rowOff>
    </xdr:from>
    <xdr:ext cx="4861209" cy="718530"/>
    <xdr:sp macro="" textlink="">
      <xdr:nvSpPr>
        <xdr:cNvPr id="5" name="Rectángulo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/>
      </xdr:nvSpPr>
      <xdr:spPr>
        <a:xfrm>
          <a:off x="3495675" y="161925"/>
          <a:ext cx="4861209" cy="718530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2000" b="0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Vicepresidencia Administrativa y Financiera </a:t>
          </a:r>
        </a:p>
        <a:p>
          <a:pPr algn="ctr"/>
          <a:r>
            <a:rPr lang="es-ES" sz="2000" b="0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 31 de marzo</a:t>
          </a:r>
          <a:r>
            <a:rPr lang="es-ES" sz="2000" b="0" cap="none" spc="0" baseline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 </a:t>
          </a:r>
          <a:r>
            <a:rPr lang="es-ES" sz="2000" b="0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de  2022</a:t>
          </a:r>
        </a:p>
      </xdr:txBody>
    </xdr:sp>
    <xdr:clientData/>
  </xdr:oneCellAnchor>
  <xdr:twoCellAnchor editAs="oneCell">
    <xdr:from>
      <xdr:col>9</xdr:col>
      <xdr:colOff>257175</xdr:colOff>
      <xdr:row>1</xdr:row>
      <xdr:rowOff>9525</xdr:rowOff>
    </xdr:from>
    <xdr:to>
      <xdr:col>11</xdr:col>
      <xdr:colOff>590550</xdr:colOff>
      <xdr:row>10</xdr:row>
      <xdr:rowOff>95250</xdr:rowOff>
    </xdr:to>
    <xdr:pic>
      <xdr:nvPicPr>
        <xdr:cNvPr id="6" name="Imagen 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15375" y="200025"/>
          <a:ext cx="1857375" cy="1800225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0.05917</cdr:x>
      <cdr:y>0</cdr:y>
    </cdr:from>
    <cdr:to>
      <cdr:x>0.86466</cdr:x>
      <cdr:y>0.19194</cdr:y>
    </cdr:to>
    <cdr:sp macro="" textlink="">
      <cdr:nvSpPr>
        <cdr:cNvPr id="2" name="Rectángulo 1">
          <a:extLst xmlns:a="http://schemas.openxmlformats.org/drawingml/2006/main">
            <a:ext uri="{FF2B5EF4-FFF2-40B4-BE49-F238E27FC236}">
              <a16:creationId xmlns:a16="http://schemas.microsoft.com/office/drawing/2014/main" id="{03EF6A5B-C833-4127-B4DD-1DA71EEE51CC}"/>
            </a:ext>
          </a:extLst>
        </cdr:cNvPr>
        <cdr:cNvSpPr/>
      </cdr:nvSpPr>
      <cdr:spPr>
        <a:xfrm xmlns:a="http://schemas.openxmlformats.org/drawingml/2006/main">
          <a:off x="917496" y="0"/>
          <a:ext cx="12490492" cy="837329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none" lIns="91440" tIns="45720" rIns="91440" bIns="45720">
          <a:spAutoFit/>
        </a:bodyPr>
        <a:lstStyle xmlns:a="http://schemas.openxmlformats.org/drawingml/2006/main"/>
        <a:p xmlns:a="http://schemas.openxmlformats.org/drawingml/2006/main">
          <a:pPr algn="ctr"/>
          <a:r>
            <a:rPr lang="es-ES" sz="4000" b="0" cap="none" spc="0">
              <a:ln w="0"/>
              <a:solidFill>
                <a:schemeClr val="accent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Aforo vs Recaudo Rec</a:t>
          </a:r>
          <a:r>
            <a:rPr lang="es-ES" sz="4000" b="0" cap="none" spc="0" baseline="0">
              <a:ln w="0"/>
              <a:solidFill>
                <a:schemeClr val="accent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 Propios</a:t>
          </a:r>
          <a:endParaRPr lang="es-ES" sz="4000" b="0" cap="none" spc="0">
            <a:ln w="0"/>
            <a:solidFill>
              <a:schemeClr val="accent1"/>
            </a:solidFill>
            <a:effectLst>
              <a:outerShdw blurRad="38100" dist="25400" dir="5400000" algn="ctr" rotWithShape="0">
                <a:srgbClr val="6E747A">
                  <a:alpha val="43000"/>
                </a:srgbClr>
              </a:outerShdw>
            </a:effectLst>
          </a:endParaRPr>
        </a:p>
      </cdr:txBody>
    </cdr:sp>
  </cdr:relSizeAnchor>
  <cdr:relSizeAnchor xmlns:cdr="http://schemas.openxmlformats.org/drawingml/2006/chartDrawing">
    <cdr:from>
      <cdr:x>0</cdr:x>
      <cdr:y>0.23495</cdr:y>
    </cdr:from>
    <cdr:to>
      <cdr:x>0.17188</cdr:x>
      <cdr:y>0.36387</cdr:y>
    </cdr:to>
    <cdr:sp macro="" textlink="'Aforo Vs Recaudo Rec Propios'!$E$7">
      <cdr:nvSpPr>
        <cdr:cNvPr id="6" name="Rectángulo 5">
          <a:extLst xmlns:a="http://schemas.openxmlformats.org/drawingml/2006/main">
            <a:ext uri="{FF2B5EF4-FFF2-40B4-BE49-F238E27FC236}">
              <a16:creationId xmlns:a16="http://schemas.microsoft.com/office/drawing/2014/main" id="{4BFE564E-17AC-40AA-A89D-BC127EC5C6A8}"/>
            </a:ext>
          </a:extLst>
        </cdr:cNvPr>
        <cdr:cNvSpPr/>
      </cdr:nvSpPr>
      <cdr:spPr>
        <a:xfrm xmlns:a="http://schemas.openxmlformats.org/drawingml/2006/main">
          <a:off x="0" y="1143566"/>
          <a:ext cx="1440698" cy="627489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lIns="91440" tIns="45720" rIns="91440" bIns="45720">
          <a:no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fld id="{41891E4F-444B-480E-81E0-2686DD543B32}" type="TxLink">
            <a:rPr lang="en-US" sz="5400" b="0" i="0" u="none" strike="noStrike" cap="none" spc="0">
              <a:ln w="0"/>
              <a:solidFill>
                <a:schemeClr val="accent1">
                  <a:lumMod val="50000"/>
                </a:schemeClr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  <a:latin typeface="Calibri"/>
              <a:cs typeface="Calibri"/>
            </a:rPr>
            <a:pPr algn="ctr"/>
            <a:t>23%</a:t>
          </a:fld>
          <a:endParaRPr lang="es-ES" sz="5400" b="0" cap="none" spc="0">
            <a:ln w="0"/>
            <a:solidFill>
              <a:schemeClr val="accent1">
                <a:lumMod val="50000"/>
              </a:schemeClr>
            </a:solidFill>
            <a:effectLst>
              <a:outerShdw blurRad="38100" dist="25400" dir="5400000" algn="ctr" rotWithShape="0">
                <a:srgbClr val="6E747A">
                  <a:alpha val="43000"/>
                </a:srgbClr>
              </a:outerShdw>
            </a:effectLst>
          </a:endParaRPr>
        </a:p>
      </cdr:txBody>
    </cdr:sp>
  </cdr:relSizeAnchor>
  <cdr:relSizeAnchor xmlns:cdr="http://schemas.openxmlformats.org/drawingml/2006/chartDrawing">
    <cdr:from>
      <cdr:x>0.71136</cdr:x>
      <cdr:y>0.86106</cdr:y>
    </cdr:from>
    <cdr:to>
      <cdr:x>0.97841</cdr:x>
      <cdr:y>1</cdr:y>
    </cdr:to>
    <cdr:sp macro="" textlink="">
      <cdr:nvSpPr>
        <cdr:cNvPr id="5" name="CuadroTexto 4">
          <a:extLst xmlns:a="http://schemas.openxmlformats.org/drawingml/2006/main">
            <a:ext uri="{FF2B5EF4-FFF2-40B4-BE49-F238E27FC236}">
              <a16:creationId xmlns:a16="http://schemas.microsoft.com/office/drawing/2014/main" id="{B6CF103E-DF60-41C1-9F67-AF47DC308D55}"/>
            </a:ext>
          </a:extLst>
        </cdr:cNvPr>
        <cdr:cNvSpPr txBox="1"/>
      </cdr:nvSpPr>
      <cdr:spPr>
        <a:xfrm xmlns:a="http://schemas.openxmlformats.org/drawingml/2006/main">
          <a:off x="5962649" y="4190999"/>
          <a:ext cx="2238375" cy="6762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CO" sz="1100"/>
        </a:p>
      </cdr:txBody>
    </cdr:sp>
  </cdr:relSizeAnchor>
  <cdr:relSizeAnchor xmlns:cdr="http://schemas.openxmlformats.org/drawingml/2006/chartDrawing">
    <cdr:from>
      <cdr:x>0.63864</cdr:x>
      <cdr:y>0.90802</cdr:y>
    </cdr:from>
    <cdr:to>
      <cdr:x>0.94886</cdr:x>
      <cdr:y>0.97652</cdr:y>
    </cdr:to>
    <cdr:sp macro="" textlink="">
      <cdr:nvSpPr>
        <cdr:cNvPr id="7" name="CuadroTexto 6">
          <a:extLst xmlns:a="http://schemas.openxmlformats.org/drawingml/2006/main">
            <a:ext uri="{FF2B5EF4-FFF2-40B4-BE49-F238E27FC236}">
              <a16:creationId xmlns:a16="http://schemas.microsoft.com/office/drawing/2014/main" id="{19FF49CF-8C28-4541-840A-F9E74DD7F89F}"/>
            </a:ext>
          </a:extLst>
        </cdr:cNvPr>
        <cdr:cNvSpPr txBox="1"/>
      </cdr:nvSpPr>
      <cdr:spPr>
        <a:xfrm xmlns:a="http://schemas.openxmlformats.org/drawingml/2006/main">
          <a:off x="5353050" y="4419600"/>
          <a:ext cx="2600325" cy="3333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CO" sz="1100">
              <a:solidFill>
                <a:schemeClr val="accent1"/>
              </a:solidFill>
            </a:rPr>
            <a:t>Cifras en Millones de Pesos</a:t>
          </a:r>
        </a:p>
      </cdr:txBody>
    </cdr:sp>
  </cdr:relSizeAnchor>
</c:userShape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Ludy Maritza Montoya Roberto" refreshedDate="44763.389305439814" createdVersion="7" refreshedVersion="8" minRefreshableVersion="3" recordCount="7" xr:uid="{6E44326E-B13E-4233-8F24-139DE02D3685}">
  <cacheSource type="worksheet">
    <worksheetSource ref="B1:H8" sheet="MARZ"/>
  </cacheSource>
  <cacheFields count="7">
    <cacheField name="CONCEPTO INGRESO" numFmtId="0">
      <sharedItems count="11">
        <s v="TASAS Y DERECHOS ADMINISTRATIVOS"/>
        <s v="TASA POR EL USO DE LA INFRAESTRUCTURA DE TRANSPORTE"/>
        <s v="SANCIONES CONTRACTUALES"/>
        <s v="SERVICIOS DE ARRENDAMIENTO SIN OPCION DE COMPRA DE OTROS BIENES"/>
        <s v="INTERESES SOBRE DEPOSITOS EN INSTITUCIONES FINANCIERAS"/>
        <s v="RENDIMIENTOS RECURSOS ENTREGADOS EN ADMINISTRACION"/>
        <s v="RENDIMIENTOS RECURSOS ENTREGADOS POR LA ENTIDAD CONCEDENTE EN LOS PATRIMONIOS AUTÓNOMOS"/>
        <s v="PEAJES" u="1"/>
        <s v="REINTEGROS INCAPACIDADES" u="1"/>
        <s v="RECUPERACIONES" u="1"/>
        <s v="SERVICIOS FINANCIEROS Y SERVICIOS CONEXOS, SERVICIOS INMOBILIARIOS Y SERVICIOS DE LEASING" u="1"/>
      </sharedItems>
    </cacheField>
    <cacheField name="Aportes" numFmtId="0">
      <sharedItems count="1">
        <s v="Propios"/>
      </sharedItems>
    </cacheField>
    <cacheField name="_x000a_AFORO INICIAL_x000a_" numFmtId="164">
      <sharedItems containsSemiMixedTypes="0" containsString="0" containsNumber="1" minValue="0" maxValue="184570.82431200001"/>
    </cacheField>
    <cacheField name="MODIFICACIONES AFORO" numFmtId="164">
      <sharedItems containsSemiMixedTypes="0" containsString="0" containsNumber="1" containsInteger="1" minValue="0" maxValue="0"/>
    </cacheField>
    <cacheField name="_x000a_AFORO VIGENTE_x000a_" numFmtId="164">
      <sharedItems containsSemiMixedTypes="0" containsString="0" containsNumber="1" minValue="0" maxValue="184570.82431200001"/>
    </cacheField>
    <cacheField name="_x000a_RECAUDO EN EFECTIVO _x000a_" numFmtId="0">
      <sharedItems containsSemiMixedTypes="0" containsString="0" containsNumber="1" minValue="0" maxValue="41325.824547999997"/>
    </cacheField>
    <cacheField name="_x000a_SALDO DE AFORO POR RECAUDAR_x000a_" numFmtId="164">
      <sharedItems containsSemiMixedTypes="0" containsString="0" containsNumber="1" minValue="-46756455" maxValue="184570.8243120000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Ludy Maritza Montoya Roberto" refreshedDate="44763.389306018522" createdVersion="6" refreshedVersion="8" minRefreshableVersion="3" recordCount="10" xr:uid="{00000000-000A-0000-FFFF-FFFF10000000}">
  <cacheSource type="worksheet">
    <worksheetSource ref="A1:G11" sheet="MARZ"/>
  </cacheSource>
  <cacheFields count="7">
    <cacheField name="CODIFICACION_x000a_PRESUPUESTAL" numFmtId="0">
      <sharedItems containsMixedTypes="1" containsNumber="1" containsInteger="1" minValue="41" maxValue="43"/>
    </cacheField>
    <cacheField name="CONCEPTO INGRESO" numFmtId="0">
      <sharedItems/>
    </cacheField>
    <cacheField name="Aportes" numFmtId="0">
      <sharedItems count="2">
        <s v="Propios"/>
        <s v="Nación"/>
      </sharedItems>
    </cacheField>
    <cacheField name="_x000a_AFORO INICIAL_x000a_" numFmtId="164">
      <sharedItems containsSemiMixedTypes="0" containsString="0" containsNumber="1" minValue="0" maxValue="4418946.1436999999"/>
    </cacheField>
    <cacheField name="MODIFICACIONES AFORO" numFmtId="164">
      <sharedItems containsSemiMixedTypes="0" containsString="0" containsNumber="1" containsInteger="1" minValue="0" maxValue="0"/>
    </cacheField>
    <cacheField name="_x000a_AFORO VIGENTE_x000a_" numFmtId="164">
      <sharedItems containsSemiMixedTypes="0" containsString="0" containsNumber="1" minValue="0" maxValue="4418946.1436999999"/>
    </cacheField>
    <cacheField name="_x000a_RECAUDO EN EFECTIVO _x000a_" numFmtId="0">
      <sharedItems containsSemiMixedTypes="0" containsString="0" containsNumber="1" minValue="0" maxValue="323000.47673614003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Ludy Maritza Montoya Roberto" refreshedDate="44763.389306365738" createdVersion="7" refreshedVersion="8" minRefreshableVersion="3" recordCount="8" xr:uid="{EFA47B41-EC20-47EC-8100-A03536C02492}">
  <cacheSource type="worksheet">
    <worksheetSource ref="A1:C9" sheet="Recuado"/>
  </cacheSource>
  <cacheFields count="3">
    <cacheField name="CONCEPTO INGRESO" numFmtId="0">
      <sharedItems count="13">
        <s v="TASA POR EL USO DE LA INFRAESTRUCTURA DE TRANSPORTE"/>
        <s v="SANCIONES CONTRACTUALES"/>
        <s v="SERVICIOS DE ARRENDAMIENTO SIN OPCION DE COMPRA DE OTROS BIENES"/>
        <s v="INTERESES SOBRE DEPOSITOS EN INSTITUCIONES FINANCIERAS"/>
        <s v="RENDIMIENTOS RECURSOS ENTREGADOS EN ADMINISTRACION"/>
        <s v="RENDIMIENTOS RECURSOS ENTREGADOS POR LA ENTIDAD CONCEDENTE EN LOS PATRIMONIOS AUTÓNOMOS"/>
        <s v="DEUDA"/>
        <s v="INVERSIÓN"/>
        <s v="PEAJES" u="1"/>
        <s v="REINTEGROS INCAPACIDADES" u="1"/>
        <s v="RECUPERACIONES" u="1"/>
        <s v="SERVICIOS FINANCIEROS Y SERVICIOS CONEXOS, SERVICIOS INMOBILIARIOS Y SERVICIOS DE LEASING" u="1"/>
        <s v="FUNCIONAMIENTO" u="1"/>
      </sharedItems>
    </cacheField>
    <cacheField name="Aportes" numFmtId="0">
      <sharedItems count="2">
        <s v="Propios"/>
        <s v="Nación"/>
      </sharedItems>
    </cacheField>
    <cacheField name="_x000a_RECAUDO EN EFECTIVO _x000a_" numFmtId="164">
      <sharedItems containsSemiMixedTypes="0" containsString="0" containsNumber="1" minValue="7.0672576500000002" maxValue="323000.47673614003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7">
  <r>
    <x v="0"/>
    <x v="0"/>
    <n v="184570.82431200001"/>
    <n v="0"/>
    <n v="184570.82431200001"/>
    <n v="0"/>
    <n v="184570.82431200001"/>
  </r>
  <r>
    <x v="1"/>
    <x v="0"/>
    <n v="0"/>
    <n v="0"/>
    <n v="0"/>
    <n v="41325.824547999997"/>
    <n v="143244.99976400001"/>
  </r>
  <r>
    <x v="2"/>
    <x v="0"/>
    <n v="0"/>
    <n v="0"/>
    <n v="0"/>
    <n v="46.756455000000003"/>
    <n v="-46756455"/>
  </r>
  <r>
    <x v="3"/>
    <x v="0"/>
    <n v="0"/>
    <n v="0"/>
    <n v="0"/>
    <n v="232.94972100000001"/>
    <n v="-232.94972100000001"/>
  </r>
  <r>
    <x v="4"/>
    <x v="0"/>
    <n v="0"/>
    <n v="0"/>
    <n v="0"/>
    <n v="7.0672576500000002"/>
    <n v="-7.0672576500000002"/>
  </r>
  <r>
    <x v="5"/>
    <x v="0"/>
    <n v="0"/>
    <n v="0"/>
    <n v="0"/>
    <n v="32.029798540000002"/>
    <n v="-32.029798540000002"/>
  </r>
  <r>
    <x v="6"/>
    <x v="0"/>
    <n v="0"/>
    <n v="0"/>
    <n v="0"/>
    <n v="240.09486899000001"/>
    <n v="-240.09486899000001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0">
  <r>
    <s v="3-1-01-1-02-2"/>
    <s v="TASAS Y DERECHOS ADMINISTRATIVOS"/>
    <x v="0"/>
    <n v="184570.82431200001"/>
    <n v="0"/>
    <n v="184570.82431200001"/>
    <n v="0"/>
  </r>
  <r>
    <s v="3-1-01-1-02-2-66"/>
    <s v="TASA POR EL USO DE LA INFRAESTRUCTURA DE TRANSPORTE"/>
    <x v="0"/>
    <n v="0"/>
    <n v="0"/>
    <n v="0"/>
    <n v="41325.824547999997"/>
  </r>
  <r>
    <s v="3-1-01-1-02-3-01-04"/>
    <s v="SANCIONES CONTRACTUALES"/>
    <x v="0"/>
    <n v="0"/>
    <n v="0"/>
    <n v="0"/>
    <n v="46.756455000000003"/>
  </r>
  <r>
    <s v="3-1-01-1-02-5-02-07-3-2"/>
    <s v="SERVICIOS DE ARRENDAMIENTO SIN OPCION DE COMPRA DE OTROS BIENES"/>
    <x v="0"/>
    <n v="0"/>
    <n v="0"/>
    <n v="0"/>
    <n v="232.94972100000001"/>
  </r>
  <r>
    <s v="3-1-01-2-05-1-02-01"/>
    <s v="INTERESES SOBRE DEPOSITOS EN INSTITUCIONES FINANCIERAS"/>
    <x v="0"/>
    <n v="0"/>
    <n v="0"/>
    <n v="0"/>
    <n v="7.0672576500000002"/>
  </r>
  <r>
    <s v="3-1-01-2-05-1-02-04"/>
    <s v="RENDIMIENTOS RECURSOS ENTREGADOS EN ADMINISTRACION"/>
    <x v="0"/>
    <n v="0"/>
    <n v="0"/>
    <n v="0"/>
    <n v="32.029798540000002"/>
  </r>
  <r>
    <s v="3-1-01-2-05-3-05"/>
    <s v="RENDIMIENTOS RECURSOS ENTREGADOS POR LA ENTIDAD CONCEDENTE EN LOS PATRIMONIOS AUTÓNOMOS"/>
    <x v="0"/>
    <n v="0"/>
    <n v="0"/>
    <n v="0"/>
    <n v="240.09486899000001"/>
  </r>
  <r>
    <n v="41"/>
    <s v="FUNCIONAMIENTO"/>
    <x v="1"/>
    <n v="1451.0423699999999"/>
    <n v="0"/>
    <n v="1451.0423699999999"/>
    <n v="0"/>
  </r>
  <r>
    <n v="42"/>
    <s v="DEUDA"/>
    <x v="1"/>
    <n v="1167604.3350470001"/>
    <n v="0"/>
    <n v="1167604.3350470001"/>
    <n v="82787.334910000005"/>
  </r>
  <r>
    <n v="43"/>
    <s v="INVERSIÓN"/>
    <x v="1"/>
    <n v="4418946.1436999999"/>
    <n v="0"/>
    <n v="4418946.1436999999"/>
    <n v="323000.47673614003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8">
  <r>
    <x v="0"/>
    <x v="0"/>
    <n v="41325.824547999997"/>
  </r>
  <r>
    <x v="1"/>
    <x v="0"/>
    <n v="46.756455000000003"/>
  </r>
  <r>
    <x v="2"/>
    <x v="0"/>
    <n v="232.94972100000001"/>
  </r>
  <r>
    <x v="3"/>
    <x v="0"/>
    <n v="7.0672576500000002"/>
  </r>
  <r>
    <x v="4"/>
    <x v="0"/>
    <n v="32.029798540000002"/>
  </r>
  <r>
    <x v="5"/>
    <x v="0"/>
    <n v="240.09486899000001"/>
  </r>
  <r>
    <x v="6"/>
    <x v="1"/>
    <n v="82787.334910000005"/>
  </r>
  <r>
    <x v="7"/>
    <x v="1"/>
    <n v="323000.4767361400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TablaDinámica1" cacheId="1" applyNumberFormats="0" applyBorderFormats="0" applyFontFormats="0" applyPatternFormats="0" applyAlignmentFormats="0" applyWidthHeightFormats="1" dataCaption="Valores" updatedVersion="8" minRefreshableVersion="3" useAutoFormatting="1" itemPrintTitles="1" createdVersion="6" indent="0" outline="1" outlineData="1" multipleFieldFilters="0" chartFormat="2" rowHeaderCaption="Tipo Recurso ">
  <location ref="B5:C8" firstHeaderRow="1" firstDataRow="1" firstDataCol="1"/>
  <pivotFields count="7">
    <pivotField subtotalTop="0" showAll="0"/>
    <pivotField showAll="0"/>
    <pivotField axis="axisRow" subtotalTop="0" multipleItemSelectionAllowed="1" showAll="0">
      <items count="3">
        <item sd="0" x="1"/>
        <item sd="0" x="0"/>
        <item t="default"/>
      </items>
    </pivotField>
    <pivotField numFmtId="164" showAll="0"/>
    <pivotField subtotalTop="0" showAll="0"/>
    <pivotField dataField="1" numFmtId="164" showAll="0"/>
    <pivotField numFmtId="164" showAll="0"/>
  </pivotFields>
  <rowFields count="1">
    <field x="2"/>
  </rowFields>
  <rowItems count="3">
    <i>
      <x/>
    </i>
    <i>
      <x v="1"/>
    </i>
    <i t="grand">
      <x/>
    </i>
  </rowItems>
  <colItems count="1">
    <i/>
  </colItems>
  <dataFields count="1">
    <dataField name="Suma de _x000a_AFORO VIGENTE_x000a_" fld="5" baseField="0" baseItem="0"/>
  </dataFields>
  <formats count="1">
    <format dxfId="118">
      <pivotArea outline="0" collapsedLevelsAreSubtotals="1" fieldPosition="0"/>
    </format>
  </formats>
  <chartFormats count="3">
    <chartFormat chart="0" format="17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8">
      <pivotArea type="data" outline="0" fieldPosition="0">
        <references count="2">
          <reference field="4294967294" count="1" selected="0">
            <x v="0"/>
          </reference>
          <reference field="2" count="1" selected="0">
            <x v="1"/>
          </reference>
        </references>
      </pivotArea>
    </chartFormat>
    <chartFormat chart="0" format="19">
      <pivotArea type="data" outline="0" fieldPosition="0">
        <references count="2">
          <reference field="4294967294" count="1" selected="0">
            <x v="0"/>
          </reference>
          <reference field="2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9FE5C33-783C-412E-ABCF-5DB29EDBEFEC}" name="TablaDinámica4" cacheId="2" applyNumberFormats="0" applyBorderFormats="0" applyFontFormats="0" applyPatternFormats="0" applyAlignmentFormats="0" applyWidthHeightFormats="1" dataCaption="Valores" updatedVersion="8" minRefreshableVersion="3" useAutoFormatting="1" itemPrintTitles="1" createdVersion="6" indent="0" outline="1" outlineData="1" multipleFieldFilters="0" chartFormat="8" rowHeaderCaption="Concepto de Ingreso ">
  <location ref="C26:D33" firstHeaderRow="1" firstDataRow="1" firstDataCol="1" rowPageCount="1" colPageCount="1"/>
  <pivotFields count="3">
    <pivotField axis="axisRow" showAll="0" sortType="ascending">
      <items count="14">
        <item m="1" x="9"/>
        <item x="4"/>
        <item x="3"/>
        <item m="1" x="10"/>
        <item m="1" x="8"/>
        <item x="0"/>
        <item x="2"/>
        <item x="5"/>
        <item m="1" x="12"/>
        <item x="6"/>
        <item x="7"/>
        <item m="1" x="11"/>
        <item x="1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axis="axisPage" subtotalTop="0" multipleItemSelectionAllowed="1" showAll="0">
      <items count="3">
        <item sd="0" x="0"/>
        <item h="1" x="1"/>
        <item t="default"/>
      </items>
    </pivotField>
    <pivotField dataField="1" numFmtId="164" showAll="0"/>
  </pivotFields>
  <rowFields count="1">
    <field x="0"/>
  </rowFields>
  <rowItems count="7">
    <i>
      <x v="2"/>
    </i>
    <i>
      <x v="1"/>
    </i>
    <i>
      <x v="12"/>
    </i>
    <i>
      <x v="6"/>
    </i>
    <i>
      <x v="7"/>
    </i>
    <i>
      <x v="5"/>
    </i>
    <i t="grand">
      <x/>
    </i>
  </rowItems>
  <colItems count="1">
    <i/>
  </colItems>
  <pageFields count="1">
    <pageField fld="1" hier="-1"/>
  </pageFields>
  <dataFields count="1">
    <dataField name="Suma de " fld="2" showDataAs="percentOfTotal" baseField="0" baseItem="3" numFmtId="10"/>
  </dataFields>
  <formats count="110">
    <format dxfId="111">
      <pivotArea outline="0" collapsedLevelsAreSubtotals="1" fieldPosition="0"/>
    </format>
    <format dxfId="110">
      <pivotArea collapsedLevelsAreSubtotals="1" fieldPosition="0">
        <references count="1">
          <reference field="0" count="1">
            <x v="0"/>
          </reference>
        </references>
      </pivotArea>
    </format>
    <format dxfId="109">
      <pivotArea type="all" dataOnly="0" outline="0" fieldPosition="0"/>
    </format>
    <format dxfId="108">
      <pivotArea outline="0" collapsedLevelsAreSubtotals="1" fieldPosition="0"/>
    </format>
    <format dxfId="107">
      <pivotArea field="0" type="button" dataOnly="0" labelOnly="1" outline="0" axis="axisRow" fieldPosition="0"/>
    </format>
    <format dxfId="106">
      <pivotArea dataOnly="0" labelOnly="1" fieldPosition="0">
        <references count="1">
          <reference field="0" count="2">
            <x v="0"/>
            <x v="1"/>
          </reference>
        </references>
      </pivotArea>
    </format>
    <format dxfId="105">
      <pivotArea dataOnly="0" labelOnly="1" grandRow="1" outline="0" fieldPosition="0"/>
    </format>
    <format dxfId="104">
      <pivotArea dataOnly="0" labelOnly="1" outline="0" axis="axisValues" fieldPosition="0"/>
    </format>
    <format dxfId="103">
      <pivotArea type="all" dataOnly="0" outline="0" fieldPosition="0"/>
    </format>
    <format dxfId="102">
      <pivotArea outline="0" collapsedLevelsAreSubtotals="1" fieldPosition="0"/>
    </format>
    <format dxfId="101">
      <pivotArea field="0" type="button" dataOnly="0" labelOnly="1" outline="0" axis="axisRow" fieldPosition="0"/>
    </format>
    <format dxfId="100">
      <pivotArea dataOnly="0" labelOnly="1" fieldPosition="0">
        <references count="1">
          <reference field="0" count="2">
            <x v="0"/>
            <x v="1"/>
          </reference>
        </references>
      </pivotArea>
    </format>
    <format dxfId="99">
      <pivotArea dataOnly="0" labelOnly="1" grandRow="1" outline="0" fieldPosition="0"/>
    </format>
    <format dxfId="98">
      <pivotArea dataOnly="0" labelOnly="1" outline="0" axis="axisValues" fieldPosition="0"/>
    </format>
    <format dxfId="97">
      <pivotArea type="all" dataOnly="0" outline="0" fieldPosition="0"/>
    </format>
    <format dxfId="96">
      <pivotArea outline="0" collapsedLevelsAreSubtotals="1" fieldPosition="0"/>
    </format>
    <format dxfId="95">
      <pivotArea field="0" type="button" dataOnly="0" labelOnly="1" outline="0" axis="axisRow" fieldPosition="0"/>
    </format>
    <format dxfId="94">
      <pivotArea dataOnly="0" labelOnly="1" fieldPosition="0">
        <references count="1">
          <reference field="0" count="2">
            <x v="0"/>
            <x v="1"/>
          </reference>
        </references>
      </pivotArea>
    </format>
    <format dxfId="93">
      <pivotArea dataOnly="0" labelOnly="1" grandRow="1" outline="0" fieldPosition="0"/>
    </format>
    <format dxfId="92">
      <pivotArea dataOnly="0" labelOnly="1" outline="0" axis="axisValues" fieldPosition="0"/>
    </format>
    <format dxfId="91">
      <pivotArea type="all" dataOnly="0" outline="0" fieldPosition="0"/>
    </format>
    <format dxfId="90">
      <pivotArea outline="0" collapsedLevelsAreSubtotals="1" fieldPosition="0"/>
    </format>
    <format dxfId="89">
      <pivotArea field="0" type="button" dataOnly="0" labelOnly="1" outline="0" axis="axisRow" fieldPosition="0"/>
    </format>
    <format dxfId="88">
      <pivotArea dataOnly="0" labelOnly="1" fieldPosition="0">
        <references count="1">
          <reference field="0" count="2">
            <x v="0"/>
            <x v="1"/>
          </reference>
        </references>
      </pivotArea>
    </format>
    <format dxfId="87">
      <pivotArea dataOnly="0" labelOnly="1" grandRow="1" outline="0" fieldPosition="0"/>
    </format>
    <format dxfId="86">
      <pivotArea dataOnly="0" labelOnly="1" outline="0" axis="axisValues" fieldPosition="0"/>
    </format>
    <format dxfId="85">
      <pivotArea type="all" dataOnly="0" outline="0" fieldPosition="0"/>
    </format>
    <format dxfId="84">
      <pivotArea outline="0" collapsedLevelsAreSubtotals="1" fieldPosition="0"/>
    </format>
    <format dxfId="83">
      <pivotArea field="0" type="button" dataOnly="0" labelOnly="1" outline="0" axis="axisRow" fieldPosition="0"/>
    </format>
    <format dxfId="82">
      <pivotArea dataOnly="0" labelOnly="1" fieldPosition="0">
        <references count="1">
          <reference field="0" count="2">
            <x v="0"/>
            <x v="1"/>
          </reference>
        </references>
      </pivotArea>
    </format>
    <format dxfId="81">
      <pivotArea dataOnly="0" labelOnly="1" grandRow="1" outline="0" fieldPosition="0"/>
    </format>
    <format dxfId="80">
      <pivotArea dataOnly="0" labelOnly="1" outline="0" axis="axisValues" fieldPosition="0"/>
    </format>
    <format dxfId="79">
      <pivotArea type="all" dataOnly="0" outline="0" fieldPosition="0"/>
    </format>
    <format dxfId="78">
      <pivotArea outline="0" collapsedLevelsAreSubtotals="1" fieldPosition="0"/>
    </format>
    <format dxfId="77">
      <pivotArea field="0" type="button" dataOnly="0" labelOnly="1" outline="0" axis="axisRow" fieldPosition="0"/>
    </format>
    <format dxfId="76">
      <pivotArea dataOnly="0" labelOnly="1" fieldPosition="0">
        <references count="1">
          <reference field="0" count="2">
            <x v="0"/>
            <x v="1"/>
          </reference>
        </references>
      </pivotArea>
    </format>
    <format dxfId="75">
      <pivotArea dataOnly="0" labelOnly="1" grandRow="1" outline="0" fieldPosition="0"/>
    </format>
    <format dxfId="74">
      <pivotArea dataOnly="0" labelOnly="1" outline="0" axis="axisValues" fieldPosition="0"/>
    </format>
    <format dxfId="73">
      <pivotArea type="all" dataOnly="0" outline="0" fieldPosition="0"/>
    </format>
    <format dxfId="72">
      <pivotArea outline="0" collapsedLevelsAreSubtotals="1" fieldPosition="0"/>
    </format>
    <format dxfId="71">
      <pivotArea field="0" type="button" dataOnly="0" labelOnly="1" outline="0" axis="axisRow" fieldPosition="0"/>
    </format>
    <format dxfId="70">
      <pivotArea dataOnly="0" labelOnly="1" fieldPosition="0">
        <references count="1">
          <reference field="0" count="2">
            <x v="0"/>
            <x v="1"/>
          </reference>
        </references>
      </pivotArea>
    </format>
    <format dxfId="69">
      <pivotArea dataOnly="0" labelOnly="1" grandRow="1" outline="0" fieldPosition="0"/>
    </format>
    <format dxfId="68">
      <pivotArea dataOnly="0" labelOnly="1" outline="0" axis="axisValues" fieldPosition="0"/>
    </format>
    <format dxfId="67">
      <pivotArea type="all" dataOnly="0" outline="0" fieldPosition="0"/>
    </format>
    <format dxfId="66">
      <pivotArea outline="0" collapsedLevelsAreSubtotals="1" fieldPosition="0"/>
    </format>
    <format dxfId="65">
      <pivotArea field="0" type="button" dataOnly="0" labelOnly="1" outline="0" axis="axisRow" fieldPosition="0"/>
    </format>
    <format dxfId="64">
      <pivotArea dataOnly="0" labelOnly="1" fieldPosition="0">
        <references count="1">
          <reference field="0" count="2">
            <x v="0"/>
            <x v="1"/>
          </reference>
        </references>
      </pivotArea>
    </format>
    <format dxfId="63">
      <pivotArea dataOnly="0" labelOnly="1" grandRow="1" outline="0" fieldPosition="0"/>
    </format>
    <format dxfId="62">
      <pivotArea dataOnly="0" labelOnly="1" outline="0" axis="axisValues" fieldPosition="0"/>
    </format>
    <format dxfId="61">
      <pivotArea type="all" dataOnly="0" outline="0" fieldPosition="0"/>
    </format>
    <format dxfId="60">
      <pivotArea outline="0" collapsedLevelsAreSubtotals="1" fieldPosition="0"/>
    </format>
    <format dxfId="59">
      <pivotArea field="0" type="button" dataOnly="0" labelOnly="1" outline="0" axis="axisRow" fieldPosition="0"/>
    </format>
    <format dxfId="58">
      <pivotArea dataOnly="0" labelOnly="1" grandRow="1" outline="0" fieldPosition="0"/>
    </format>
    <format dxfId="57">
      <pivotArea dataOnly="0" labelOnly="1" outline="0" axis="axisValues" fieldPosition="0"/>
    </format>
    <format dxfId="56">
      <pivotArea type="all" dataOnly="0" outline="0" fieldPosition="0"/>
    </format>
    <format dxfId="55">
      <pivotArea outline="0" collapsedLevelsAreSubtotals="1" fieldPosition="0"/>
    </format>
    <format dxfId="54">
      <pivotArea field="0" type="button" dataOnly="0" labelOnly="1" outline="0" axis="axisRow" fieldPosition="0"/>
    </format>
    <format dxfId="53">
      <pivotArea dataOnly="0" labelOnly="1" outline="0" axis="axisValues" fieldPosition="0"/>
    </format>
    <format dxfId="52">
      <pivotArea dataOnly="0" labelOnly="1" fieldPosition="0">
        <references count="1">
          <reference field="0" count="0"/>
        </references>
      </pivotArea>
    </format>
    <format dxfId="51">
      <pivotArea dataOnly="0" labelOnly="1" grandRow="1" outline="0" fieldPosition="0"/>
    </format>
    <format dxfId="50">
      <pivotArea type="all" dataOnly="0" outline="0" fieldPosition="0"/>
    </format>
    <format dxfId="49">
      <pivotArea outline="0" collapsedLevelsAreSubtotals="1" fieldPosition="0"/>
    </format>
    <format dxfId="48">
      <pivotArea field="0" type="button" dataOnly="0" labelOnly="1" outline="0" axis="axisRow" fieldPosition="0"/>
    </format>
    <format dxfId="47">
      <pivotArea dataOnly="0" labelOnly="1" outline="0" axis="axisValues" fieldPosition="0"/>
    </format>
    <format dxfId="46">
      <pivotArea dataOnly="0" labelOnly="1" fieldPosition="0">
        <references count="1">
          <reference field="0" count="0"/>
        </references>
      </pivotArea>
    </format>
    <format dxfId="45">
      <pivotArea dataOnly="0" labelOnly="1" grandRow="1" outline="0" fieldPosition="0"/>
    </format>
    <format dxfId="44">
      <pivotArea outline="0" collapsedLevelsAreSubtotals="1" fieldPosition="0"/>
    </format>
    <format dxfId="43">
      <pivotArea type="all" dataOnly="0" outline="0" fieldPosition="0"/>
    </format>
    <format dxfId="42">
      <pivotArea outline="0" collapsedLevelsAreSubtotals="1" fieldPosition="0"/>
    </format>
    <format dxfId="41">
      <pivotArea field="0" type="button" dataOnly="0" labelOnly="1" outline="0" axis="axisRow" fieldPosition="0"/>
    </format>
    <format dxfId="40">
      <pivotArea dataOnly="0" labelOnly="1" outline="0" axis="axisValues" fieldPosition="0"/>
    </format>
    <format dxfId="39">
      <pivotArea dataOnly="0" labelOnly="1" fieldPosition="0">
        <references count="1">
          <reference field="0" count="0"/>
        </references>
      </pivotArea>
    </format>
    <format dxfId="38">
      <pivotArea dataOnly="0" labelOnly="1" grandRow="1" outline="0" fieldPosition="0"/>
    </format>
    <format dxfId="37">
      <pivotArea type="all" dataOnly="0" outline="0" fieldPosition="0"/>
    </format>
    <format dxfId="36">
      <pivotArea outline="0" collapsedLevelsAreSubtotals="1" fieldPosition="0"/>
    </format>
    <format dxfId="35">
      <pivotArea field="0" type="button" dataOnly="0" labelOnly="1" outline="0" axis="axisRow" fieldPosition="0"/>
    </format>
    <format dxfId="34">
      <pivotArea dataOnly="0" labelOnly="1" outline="0" axis="axisValues" fieldPosition="0"/>
    </format>
    <format dxfId="33">
      <pivotArea dataOnly="0" labelOnly="1" fieldPosition="0">
        <references count="1">
          <reference field="0" count="0"/>
        </references>
      </pivotArea>
    </format>
    <format dxfId="32">
      <pivotArea dataOnly="0" labelOnly="1" grandRow="1" outline="0" fieldPosition="0"/>
    </format>
    <format dxfId="31">
      <pivotArea type="all" dataOnly="0" outline="0" fieldPosition="0"/>
    </format>
    <format dxfId="30">
      <pivotArea outline="0" collapsedLevelsAreSubtotals="1" fieldPosition="0"/>
    </format>
    <format dxfId="29">
      <pivotArea field="0" type="button" dataOnly="0" labelOnly="1" outline="0" axis="axisRow" fieldPosition="0"/>
    </format>
    <format dxfId="28">
      <pivotArea dataOnly="0" labelOnly="1" fieldPosition="0">
        <references count="1">
          <reference field="0" count="0"/>
        </references>
      </pivotArea>
    </format>
    <format dxfId="27">
      <pivotArea dataOnly="0" labelOnly="1" grandRow="1" outline="0" fieldPosition="0"/>
    </format>
    <format dxfId="26">
      <pivotArea dataOnly="0" labelOnly="1" outline="0" axis="axisValues" fieldPosition="0"/>
    </format>
    <format dxfId="25">
      <pivotArea type="all" dataOnly="0" outline="0" fieldPosition="0"/>
    </format>
    <format dxfId="24">
      <pivotArea outline="0" collapsedLevelsAreSubtotals="1" fieldPosition="0"/>
    </format>
    <format dxfId="23">
      <pivotArea field="0" type="button" dataOnly="0" labelOnly="1" outline="0" axis="axisRow" fieldPosition="0"/>
    </format>
    <format dxfId="22">
      <pivotArea dataOnly="0" labelOnly="1" fieldPosition="0">
        <references count="1">
          <reference field="0" count="0"/>
        </references>
      </pivotArea>
    </format>
    <format dxfId="21">
      <pivotArea dataOnly="0" labelOnly="1" grandRow="1" outline="0" fieldPosition="0"/>
    </format>
    <format dxfId="20">
      <pivotArea dataOnly="0" labelOnly="1" outline="0" axis="axisValues" fieldPosition="0"/>
    </format>
    <format dxfId="19">
      <pivotArea type="all" dataOnly="0" outline="0" fieldPosition="0"/>
    </format>
    <format dxfId="18">
      <pivotArea outline="0" collapsedLevelsAreSubtotals="1" fieldPosition="0"/>
    </format>
    <format dxfId="17">
      <pivotArea field="0" type="button" dataOnly="0" labelOnly="1" outline="0" axis="axisRow" fieldPosition="0"/>
    </format>
    <format dxfId="16">
      <pivotArea dataOnly="0" labelOnly="1" fieldPosition="0">
        <references count="1">
          <reference field="0" count="0"/>
        </references>
      </pivotArea>
    </format>
    <format dxfId="15">
      <pivotArea dataOnly="0" labelOnly="1" grandRow="1" outline="0" fieldPosition="0"/>
    </format>
    <format dxfId="14">
      <pivotArea dataOnly="0" labelOnly="1" outline="0" axis="axisValues" fieldPosition="0"/>
    </format>
    <format dxfId="13">
      <pivotArea type="all" dataOnly="0" outline="0" fieldPosition="0"/>
    </format>
    <format dxfId="12">
      <pivotArea outline="0" collapsedLevelsAreSubtotals="1" fieldPosition="0"/>
    </format>
    <format dxfId="11">
      <pivotArea field="0" type="button" dataOnly="0" labelOnly="1" outline="0" axis="axisRow" fieldPosition="0"/>
    </format>
    <format dxfId="10">
      <pivotArea dataOnly="0" labelOnly="1" fieldPosition="0">
        <references count="1">
          <reference field="0" count="0"/>
        </references>
      </pivotArea>
    </format>
    <format dxfId="9">
      <pivotArea dataOnly="0" labelOnly="1" grandRow="1" outline="0" fieldPosition="0"/>
    </format>
    <format dxfId="8">
      <pivotArea dataOnly="0" labelOnly="1" outline="0" axis="axisValues" fieldPosition="0"/>
    </format>
    <format dxfId="7">
      <pivotArea collapsedLevelsAreSubtotals="1" fieldPosition="0">
        <references count="1">
          <reference field="0" count="0"/>
        </references>
      </pivotArea>
    </format>
    <format dxfId="6">
      <pivotArea dataOnly="0" labelOnly="1" fieldPosition="0">
        <references count="1">
          <reference field="0" count="0"/>
        </references>
      </pivotArea>
    </format>
    <format dxfId="5">
      <pivotArea collapsedLevelsAreSubtotals="1" fieldPosition="0">
        <references count="1">
          <reference field="0" count="0"/>
        </references>
      </pivotArea>
    </format>
    <format dxfId="4">
      <pivotArea outline="0" fieldPosition="0">
        <references count="1">
          <reference field="4294967294" count="1">
            <x v="0"/>
          </reference>
        </references>
      </pivotArea>
    </format>
    <format dxfId="3">
      <pivotArea collapsedLevelsAreSubtotals="1" fieldPosition="0">
        <references count="1">
          <reference field="0" count="8">
            <x v="0"/>
            <x v="1"/>
            <x v="2"/>
            <x v="3"/>
            <x v="4"/>
            <x v="5"/>
            <x v="6"/>
            <x v="7"/>
          </reference>
        </references>
      </pivotArea>
    </format>
    <format dxfId="2">
      <pivotArea dataOnly="0" labelOnly="1" fieldPosition="0">
        <references count="1">
          <reference field="0" count="8">
            <x v="0"/>
            <x v="1"/>
            <x v="2"/>
            <x v="3"/>
            <x v="4"/>
            <x v="5"/>
            <x v="6"/>
            <x v="7"/>
          </reference>
        </references>
      </pivotArea>
    </format>
  </formats>
  <chartFormats count="1">
    <chartFormat chart="4" format="11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1F668E6-71E3-4B25-B2CB-4CB578E47A0C}" name="TablaDinámica1" cacheId="2" applyNumberFormats="0" applyBorderFormats="0" applyFontFormats="0" applyPatternFormats="0" applyAlignmentFormats="0" applyWidthHeightFormats="1" dataCaption="Valores" updatedVersion="8" minRefreshableVersion="3" useAutoFormatting="1" itemPrintTitles="1" createdVersion="6" indent="0" outline="1" outlineData="1" multipleFieldFilters="0" chartFormat="9" rowHeaderCaption="Concepto de Ingreso ">
  <location ref="C8:E15" firstHeaderRow="0" firstDataRow="1" firstDataCol="1" rowPageCount="1" colPageCount="1"/>
  <pivotFields count="3">
    <pivotField axis="axisRow" showAll="0" sortType="descending">
      <items count="14">
        <item x="6"/>
        <item m="1" x="12"/>
        <item x="3"/>
        <item x="7"/>
        <item m="1" x="8"/>
        <item m="1" x="10"/>
        <item m="1" x="9"/>
        <item x="4"/>
        <item x="5"/>
        <item x="2"/>
        <item x="0"/>
        <item m="1" x="11"/>
        <item x="1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axis="axisPage" subtotalTop="0" multipleItemSelectionAllowed="1" showAll="0">
      <items count="3">
        <item h="1" sd="0" x="1"/>
        <item sd="0" x="0"/>
        <item t="default"/>
      </items>
    </pivotField>
    <pivotField dataField="1" numFmtId="164" showAll="0"/>
  </pivotFields>
  <rowFields count="1">
    <field x="0"/>
  </rowFields>
  <rowItems count="7">
    <i>
      <x v="10"/>
    </i>
    <i>
      <x v="8"/>
    </i>
    <i>
      <x v="9"/>
    </i>
    <i>
      <x v="12"/>
    </i>
    <i>
      <x v="7"/>
    </i>
    <i>
      <x v="2"/>
    </i>
    <i t="grand">
      <x/>
    </i>
  </rowItems>
  <colFields count="1">
    <field x="-2"/>
  </colFields>
  <colItems count="2">
    <i>
      <x/>
    </i>
    <i i="1">
      <x v="1"/>
    </i>
  </colItems>
  <pageFields count="1">
    <pageField fld="1" hier="-1"/>
  </pageFields>
  <dataFields count="2">
    <dataField name=" _x000a_RECAUDO EN EFECTIVO _x000a_" fld="2" baseField="0" baseItem="0"/>
    <dataField name="%_x000a_ RECAUDO EN EFECTIVO _x000a_2" fld="2" showDataAs="percentOfTotal" baseField="0" baseItem="0" numFmtId="10"/>
  </dataFields>
  <formats count="6">
    <format dxfId="117">
      <pivotArea outline="0" collapsedLevelsAreSubtotals="1" fieldPosition="0"/>
    </format>
    <format dxfId="116">
      <pivotArea collapsedLevelsAreSubtotals="1" fieldPosition="0">
        <references count="1">
          <reference field="0" count="1">
            <x v="6"/>
          </reference>
        </references>
      </pivotArea>
    </format>
    <format dxfId="115">
      <pivotArea outline="0" fieldPosition="0">
        <references count="1">
          <reference field="4294967294" count="1">
            <x v="1"/>
          </reference>
        </references>
      </pivotArea>
    </format>
    <format dxfId="114">
      <pivotArea dataOnly="0" labelOnly="1" fieldPosition="0">
        <references count="1">
          <reference field="0" count="8">
            <x v="2"/>
            <x v="4"/>
            <x v="5"/>
            <x v="6"/>
            <x v="7"/>
            <x v="8"/>
            <x v="9"/>
            <x v="10"/>
          </reference>
        </references>
      </pivotArea>
    </format>
    <format dxfId="113">
      <pivotArea collapsedLevelsAreSubtotals="1" fieldPosition="0">
        <references count="2">
          <reference field="4294967294" count="1" selected="0">
            <x v="1"/>
          </reference>
          <reference field="0" count="6">
            <x v="2"/>
            <x v="7"/>
            <x v="8"/>
            <x v="9"/>
            <x v="10"/>
            <x v="12"/>
          </reference>
        </references>
      </pivotArea>
    </format>
    <format dxfId="112">
      <pivotArea collapsedLevelsAreSubtotals="1" fieldPosition="0">
        <references count="2">
          <reference field="4294967294" count="1" selected="0">
            <x v="0"/>
          </reference>
          <reference field="0" count="6">
            <x v="2"/>
            <x v="7"/>
            <x v="8"/>
            <x v="9"/>
            <x v="10"/>
            <x v="12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F3B27E8-4D06-4C91-9C6B-5819DF12280E}" name="TablaDinámica1" cacheId="0" applyNumberFormats="0" applyBorderFormats="0" applyFontFormats="0" applyPatternFormats="0" applyAlignmentFormats="0" applyWidthHeightFormats="1" dataCaption="Valores" updatedVersion="8" minRefreshableVersion="3" useAutoFormatting="1" itemPrintTitles="1" createdVersion="6" indent="0" outline="1" outlineData="1" multipleFieldFilters="0" chartFormat="39" rowHeaderCaption="Concepto Ingreso">
  <location ref="B6:D8" firstHeaderRow="0" firstDataRow="1" firstDataCol="1"/>
  <pivotFields count="7">
    <pivotField axis="axisRow" showAll="0">
      <items count="12">
        <item x="5"/>
        <item x="0"/>
        <item x="4"/>
        <item m="1" x="8"/>
        <item m="1" x="9"/>
        <item m="1" x="7"/>
        <item x="1"/>
        <item x="3"/>
        <item x="6"/>
        <item m="1" x="10"/>
        <item x="2"/>
        <item t="default"/>
      </items>
    </pivotField>
    <pivotField axis="axisRow" subtotalTop="0" showAll="0">
      <items count="2">
        <item sd="0" x="0"/>
        <item t="default"/>
      </items>
    </pivotField>
    <pivotField numFmtId="164" showAll="0"/>
    <pivotField subtotalTop="0" showAll="0"/>
    <pivotField dataField="1" numFmtId="164" showAll="0"/>
    <pivotField dataField="1" numFmtId="164" showAll="0"/>
    <pivotField numFmtId="164" showAll="0"/>
  </pivotFields>
  <rowFields count="2">
    <field x="1"/>
    <field x="0"/>
  </rowFields>
  <rowItems count="2">
    <i>
      <x/>
    </i>
    <i t="grand">
      <x/>
    </i>
  </rowItems>
  <colFields count="1">
    <field x="-2"/>
  </colFields>
  <colItems count="2">
    <i>
      <x/>
    </i>
    <i i="1">
      <x v="1"/>
    </i>
  </colItems>
  <dataFields count="2">
    <dataField name="Suma de _x000a_AFORO VIGENTE_x000a_" fld="4" baseField="0" baseItem="0"/>
    <dataField name="Suma de _x000a_RECAUDO EN EFECTIVO _x000a_" fld="5" baseField="0" baseItem="0"/>
  </dataFields>
  <formats count="2">
    <format dxfId="1">
      <pivotArea collapsedLevelsAreSubtotals="1" fieldPosition="0">
        <references count="1">
          <reference field="1" count="0"/>
        </references>
      </pivotArea>
    </format>
    <format dxfId="0">
      <pivotArea outline="0" collapsedLevelsAreSubtotals="1" fieldPosition="0"/>
    </format>
  </formats>
  <chartFormats count="3">
    <chartFormat chart="35" format="14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35" format="15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35" format="16">
      <pivotArea type="data" outline="0" fieldPosition="0">
        <references count="2">
          <reference field="4294967294" count="1" selected="0">
            <x v="1"/>
          </reference>
          <reference field="1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altText="Aforo Vs Recaudo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ivotTable" Target="../pivotTables/pivotTable3.xml"/><Relationship Id="rId1" Type="http://schemas.openxmlformats.org/officeDocument/2006/relationships/pivotTable" Target="../pivotTables/pivotTable2.xml"/><Relationship Id="rId4" Type="http://schemas.openxmlformats.org/officeDocument/2006/relationships/drawing" Target="../drawings/drawing4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ivotTable" Target="../pivotTables/pivot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-0.249977111117893"/>
  </sheetPr>
  <dimension ref="A9:B14"/>
  <sheetViews>
    <sheetView showGridLines="0" showRowColHeaders="0" tabSelected="1" workbookViewId="0">
      <selection activeCell="B6" sqref="B6"/>
    </sheetView>
  </sheetViews>
  <sheetFormatPr baseColWidth="10" defaultRowHeight="15" x14ac:dyDescent="0.25"/>
  <cols>
    <col min="1" max="1" width="31.140625" style="13" bestFit="1" customWidth="1"/>
    <col min="2" max="2" width="165.5703125" style="13" bestFit="1" customWidth="1"/>
    <col min="3" max="16384" width="11.42578125" style="13"/>
  </cols>
  <sheetData>
    <row r="9" spans="1:2" ht="36" x14ac:dyDescent="0.55000000000000004">
      <c r="A9" s="16"/>
      <c r="B9" s="17" t="s">
        <v>15</v>
      </c>
    </row>
    <row r="10" spans="1:2" ht="36" x14ac:dyDescent="0.55000000000000004">
      <c r="A10" s="16"/>
      <c r="B10" s="17" t="s">
        <v>22</v>
      </c>
    </row>
    <row r="11" spans="1:2" ht="36" x14ac:dyDescent="0.55000000000000004">
      <c r="A11" s="16"/>
      <c r="B11" s="17" t="s">
        <v>21</v>
      </c>
    </row>
    <row r="12" spans="1:2" ht="36" x14ac:dyDescent="0.55000000000000004">
      <c r="B12" s="15"/>
    </row>
    <row r="13" spans="1:2" ht="36" x14ac:dyDescent="0.55000000000000004">
      <c r="B13" s="15"/>
    </row>
    <row r="14" spans="1:2" ht="36" x14ac:dyDescent="0.55000000000000004">
      <c r="B14" s="14"/>
    </row>
  </sheetData>
  <hyperlinks>
    <hyperlink ref="B9" location="'Parcitipación Aforo por Concept'!A1" display="Participación Aforo vigente por Tipo de Recursos" xr:uid="{00000000-0004-0000-0000-000000000000}"/>
    <hyperlink ref="B10" location="'Recaudo Recursos Propios'!A1" display="Desagregación Recaudo por Concepto" xr:uid="{00000000-0004-0000-0000-000001000000}"/>
    <hyperlink ref="B11" location="'Aforo Vs Recaudo Rec Propios'!A1" display="Recaudo Vs Aforo" xr:uid="{00000000-0004-0000-0000-000002000000}"/>
  </hyperlinks>
  <pageMargins left="0.7" right="0.7" top="0.75" bottom="0.75" header="0.3" footer="0.3"/>
  <pageSetup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/>
    <pageSetUpPr fitToPage="1"/>
  </sheetPr>
  <dimension ref="B5:F8"/>
  <sheetViews>
    <sheetView showGridLines="0" workbookViewId="0"/>
  </sheetViews>
  <sheetFormatPr baseColWidth="10" defaultRowHeight="15" x14ac:dyDescent="0.25"/>
  <cols>
    <col min="2" max="2" width="15" bestFit="1" customWidth="1"/>
    <col min="3" max="3" width="26" bestFit="1" customWidth="1"/>
    <col min="4" max="5" width="12.5703125" bestFit="1" customWidth="1"/>
    <col min="6" max="6" width="24.7109375" bestFit="1" customWidth="1"/>
    <col min="7" max="7" width="48.5703125" bestFit="1" customWidth="1"/>
    <col min="8" max="8" width="47.5703125" bestFit="1" customWidth="1"/>
    <col min="9" max="9" width="43" bestFit="1" customWidth="1"/>
    <col min="10" max="10" width="51.42578125" bestFit="1" customWidth="1"/>
    <col min="11" max="11" width="12.5703125" bestFit="1" customWidth="1"/>
  </cols>
  <sheetData>
    <row r="5" spans="2:6" x14ac:dyDescent="0.25">
      <c r="B5" s="5" t="s">
        <v>14</v>
      </c>
      <c r="C5" t="s">
        <v>32</v>
      </c>
    </row>
    <row r="6" spans="2:6" x14ac:dyDescent="0.25">
      <c r="B6" s="6" t="s">
        <v>4</v>
      </c>
      <c r="C6" s="9">
        <v>5588001.5211169999</v>
      </c>
    </row>
    <row r="7" spans="2:6" x14ac:dyDescent="0.25">
      <c r="B7" s="6" t="s">
        <v>3</v>
      </c>
      <c r="C7" s="9">
        <v>184570.82431200001</v>
      </c>
    </row>
    <row r="8" spans="2:6" x14ac:dyDescent="0.25">
      <c r="B8" s="6" t="s">
        <v>5</v>
      </c>
      <c r="C8" s="9">
        <v>5772572.3454289995</v>
      </c>
      <c r="F8" s="12"/>
    </row>
  </sheetData>
  <pageMargins left="0.19685039370078741" right="0.19685039370078741" top="0.74803149606299213" bottom="0.74803149606299213" header="0.31496062992125984" footer="0.31496062992125984"/>
  <pageSetup scale="95" orientation="landscape" horizontalDpi="4294967293" verticalDpi="0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5"/>
  </sheetPr>
  <dimension ref="A6:G60"/>
  <sheetViews>
    <sheetView showGridLines="0" showRowColHeaders="0" zoomScale="95" zoomScaleNormal="95" workbookViewId="0">
      <selection activeCell="D17" sqref="D17"/>
    </sheetView>
  </sheetViews>
  <sheetFormatPr baseColWidth="10" defaultRowHeight="15" x14ac:dyDescent="0.25"/>
  <cols>
    <col min="3" max="3" width="98.140625" bestFit="1" customWidth="1"/>
    <col min="4" max="4" width="24.85546875" bestFit="1" customWidth="1"/>
    <col min="5" max="5" width="27.5703125" bestFit="1" customWidth="1"/>
    <col min="6" max="6" width="24.7109375" bestFit="1" customWidth="1"/>
    <col min="7" max="7" width="47.5703125" bestFit="1" customWidth="1"/>
    <col min="8" max="8" width="43" bestFit="1" customWidth="1"/>
    <col min="9" max="9" width="51.42578125" bestFit="1" customWidth="1"/>
    <col min="10" max="10" width="12.5703125" bestFit="1" customWidth="1"/>
  </cols>
  <sheetData>
    <row r="6" spans="3:5" x14ac:dyDescent="0.25">
      <c r="C6" s="5" t="s">
        <v>2</v>
      </c>
      <c r="D6" t="s">
        <v>3</v>
      </c>
    </row>
    <row r="8" spans="3:5" x14ac:dyDescent="0.25">
      <c r="C8" s="5" t="s">
        <v>12</v>
      </c>
      <c r="D8" t="s">
        <v>35</v>
      </c>
      <c r="E8" t="s">
        <v>36</v>
      </c>
    </row>
    <row r="9" spans="3:5" x14ac:dyDescent="0.25">
      <c r="C9" s="6" t="s">
        <v>24</v>
      </c>
      <c r="D9" s="9">
        <v>41325.824547999997</v>
      </c>
      <c r="E9" s="10">
        <v>0.98665627785430854</v>
      </c>
    </row>
    <row r="10" spans="3:5" x14ac:dyDescent="0.25">
      <c r="C10" s="6" t="s">
        <v>26</v>
      </c>
      <c r="D10" s="9">
        <v>240.09486899000001</v>
      </c>
      <c r="E10" s="10">
        <v>5.7322778761363111E-3</v>
      </c>
    </row>
    <row r="11" spans="3:5" x14ac:dyDescent="0.25">
      <c r="C11" s="6" t="s">
        <v>38</v>
      </c>
      <c r="D11" s="9">
        <v>232.94972100000001</v>
      </c>
      <c r="E11" s="10">
        <v>5.5616870846000597E-3</v>
      </c>
    </row>
    <row r="12" spans="3:5" x14ac:dyDescent="0.25">
      <c r="C12" s="6" t="s">
        <v>40</v>
      </c>
      <c r="D12" s="9">
        <v>46.756455000000003</v>
      </c>
      <c r="E12" s="10">
        <v>1.1163128712018671E-3</v>
      </c>
    </row>
    <row r="13" spans="3:5" x14ac:dyDescent="0.25">
      <c r="C13" s="6" t="s">
        <v>11</v>
      </c>
      <c r="D13" s="9">
        <v>32.029798540000002</v>
      </c>
      <c r="E13" s="10">
        <v>7.6471315826242116E-4</v>
      </c>
    </row>
    <row r="14" spans="3:5" x14ac:dyDescent="0.25">
      <c r="C14" s="6" t="s">
        <v>19</v>
      </c>
      <c r="D14" s="9">
        <v>7.0672576500000002</v>
      </c>
      <c r="E14" s="10">
        <v>1.687311554906132E-4</v>
      </c>
    </row>
    <row r="15" spans="3:5" x14ac:dyDescent="0.25">
      <c r="C15" s="6" t="s">
        <v>5</v>
      </c>
      <c r="D15" s="36">
        <v>41884.722649180003</v>
      </c>
      <c r="E15" s="10">
        <v>1</v>
      </c>
    </row>
    <row r="20" spans="1:6" x14ac:dyDescent="0.25">
      <c r="A20" s="20"/>
      <c r="B20" s="31"/>
      <c r="F20" s="20"/>
    </row>
    <row r="21" spans="1:6" x14ac:dyDescent="0.25">
      <c r="A21" s="23"/>
      <c r="B21" s="30"/>
      <c r="C21" s="30"/>
      <c r="D21" s="30"/>
      <c r="E21" s="23"/>
      <c r="F21" s="21"/>
    </row>
    <row r="22" spans="1:6" x14ac:dyDescent="0.25">
      <c r="A22" s="23"/>
      <c r="B22" s="30"/>
      <c r="C22" s="30"/>
      <c r="D22" s="30"/>
      <c r="E22" s="23"/>
      <c r="F22" s="21"/>
    </row>
    <row r="23" spans="1:6" x14ac:dyDescent="0.25">
      <c r="A23" s="23"/>
      <c r="B23" s="30"/>
      <c r="E23" s="23"/>
      <c r="F23" s="21"/>
    </row>
    <row r="24" spans="1:6" x14ac:dyDescent="0.25">
      <c r="A24" s="23"/>
      <c r="B24" s="30"/>
      <c r="C24" s="24" t="s">
        <v>2</v>
      </c>
      <c r="D24" s="24" t="s">
        <v>3</v>
      </c>
      <c r="E24" s="23"/>
      <c r="F24" s="21"/>
    </row>
    <row r="25" spans="1:6" x14ac:dyDescent="0.25">
      <c r="A25" s="23"/>
      <c r="B25" s="30"/>
      <c r="C25" s="30"/>
      <c r="D25" s="30"/>
      <c r="E25" s="23"/>
      <c r="F25" s="21"/>
    </row>
    <row r="26" spans="1:6" x14ac:dyDescent="0.25">
      <c r="A26" s="23"/>
      <c r="B26" s="30"/>
      <c r="C26" s="24" t="s">
        <v>12</v>
      </c>
      <c r="D26" s="24" t="s">
        <v>34</v>
      </c>
      <c r="E26" s="23"/>
      <c r="F26" s="21"/>
    </row>
    <row r="27" spans="1:6" x14ac:dyDescent="0.25">
      <c r="A27" s="23"/>
      <c r="B27" s="30"/>
      <c r="C27" s="25" t="s">
        <v>19</v>
      </c>
      <c r="D27" s="26">
        <v>1.687311554906132E-4</v>
      </c>
      <c r="E27" s="23"/>
      <c r="F27" s="21"/>
    </row>
    <row r="28" spans="1:6" x14ac:dyDescent="0.25">
      <c r="A28" s="23"/>
      <c r="B28" s="30"/>
      <c r="C28" s="25" t="s">
        <v>11</v>
      </c>
      <c r="D28" s="26">
        <v>7.6471315826242116E-4</v>
      </c>
      <c r="E28" s="23"/>
      <c r="F28" s="21"/>
    </row>
    <row r="29" spans="1:6" x14ac:dyDescent="0.25">
      <c r="A29" s="23"/>
      <c r="B29" s="30"/>
      <c r="C29" s="46" t="s">
        <v>40</v>
      </c>
      <c r="D29" s="45">
        <v>1.1163128712018671E-3</v>
      </c>
      <c r="E29" s="23"/>
      <c r="F29" s="21"/>
    </row>
    <row r="30" spans="1:6" x14ac:dyDescent="0.25">
      <c r="A30" s="23"/>
      <c r="B30" s="30"/>
      <c r="C30" s="25" t="s">
        <v>38</v>
      </c>
      <c r="D30" s="26">
        <v>5.5616870846000597E-3</v>
      </c>
      <c r="E30" s="23"/>
      <c r="F30" s="21"/>
    </row>
    <row r="31" spans="1:6" x14ac:dyDescent="0.25">
      <c r="A31" s="23"/>
      <c r="B31" s="30"/>
      <c r="C31" s="25" t="s">
        <v>26</v>
      </c>
      <c r="D31" s="26">
        <v>5.7322778761363111E-3</v>
      </c>
      <c r="E31" s="23"/>
      <c r="F31" s="21"/>
    </row>
    <row r="32" spans="1:6" x14ac:dyDescent="0.25">
      <c r="A32" s="23"/>
      <c r="B32" s="30"/>
      <c r="C32" s="25" t="s">
        <v>24</v>
      </c>
      <c r="D32" s="26">
        <v>0.98665627785430854</v>
      </c>
      <c r="E32" s="23"/>
      <c r="F32" s="21"/>
    </row>
    <row r="33" spans="1:7" x14ac:dyDescent="0.25">
      <c r="A33" s="23"/>
      <c r="B33" s="30"/>
      <c r="C33" s="25" t="s">
        <v>5</v>
      </c>
      <c r="D33" s="26">
        <v>1</v>
      </c>
      <c r="E33" s="23"/>
      <c r="F33" s="21"/>
    </row>
    <row r="34" spans="1:7" x14ac:dyDescent="0.25">
      <c r="A34" s="23"/>
      <c r="B34" s="30"/>
      <c r="E34" s="23"/>
      <c r="F34" s="21"/>
    </row>
    <row r="35" spans="1:7" x14ac:dyDescent="0.25">
      <c r="A35" s="23"/>
      <c r="B35" s="30"/>
      <c r="E35" s="23"/>
      <c r="F35" s="21"/>
    </row>
    <row r="36" spans="1:7" x14ac:dyDescent="0.25">
      <c r="A36" s="23"/>
      <c r="B36" s="30"/>
      <c r="E36" s="23"/>
      <c r="F36" s="21"/>
    </row>
    <row r="37" spans="1:7" x14ac:dyDescent="0.25">
      <c r="A37" s="23"/>
      <c r="B37" s="30"/>
      <c r="E37" s="23"/>
      <c r="F37" s="21"/>
    </row>
    <row r="38" spans="1:7" x14ac:dyDescent="0.25">
      <c r="A38" s="23"/>
      <c r="B38" s="30"/>
      <c r="E38" s="23"/>
      <c r="F38" s="21"/>
    </row>
    <row r="39" spans="1:7" x14ac:dyDescent="0.25">
      <c r="A39" s="23"/>
      <c r="B39" s="30"/>
      <c r="E39" s="23"/>
      <c r="F39" s="21"/>
    </row>
    <row r="40" spans="1:7" x14ac:dyDescent="0.25">
      <c r="A40" s="23"/>
      <c r="B40" s="30"/>
      <c r="E40" s="23"/>
      <c r="F40" s="21"/>
    </row>
    <row r="41" spans="1:7" x14ac:dyDescent="0.25">
      <c r="A41" s="21"/>
      <c r="B41" s="30"/>
      <c r="C41" s="31"/>
      <c r="D41" s="31"/>
      <c r="E41" s="21"/>
      <c r="F41" s="21"/>
    </row>
    <row r="42" spans="1:7" x14ac:dyDescent="0.25">
      <c r="A42" s="11"/>
      <c r="B42" s="30"/>
      <c r="C42" s="30"/>
      <c r="D42" s="30"/>
      <c r="E42" s="11"/>
      <c r="F42" s="11"/>
    </row>
    <row r="43" spans="1:7" x14ac:dyDescent="0.25">
      <c r="A43" s="11"/>
      <c r="B43" s="30"/>
      <c r="C43" s="30"/>
      <c r="D43" s="30"/>
      <c r="E43" s="11"/>
      <c r="F43" s="11"/>
    </row>
    <row r="44" spans="1:7" x14ac:dyDescent="0.25">
      <c r="B44" s="31"/>
      <c r="C44" s="31"/>
      <c r="D44" s="31"/>
    </row>
    <row r="45" spans="1:7" x14ac:dyDescent="0.25">
      <c r="B45" s="31"/>
      <c r="C45" s="31"/>
      <c r="D45" s="31"/>
    </row>
    <row r="46" spans="1:7" x14ac:dyDescent="0.25">
      <c r="B46" s="31"/>
      <c r="C46" s="31"/>
      <c r="D46" s="31"/>
    </row>
    <row r="47" spans="1:7" x14ac:dyDescent="0.25">
      <c r="A47" s="22"/>
      <c r="B47" s="31"/>
      <c r="C47" s="31"/>
      <c r="D47" s="31"/>
      <c r="E47" s="22"/>
      <c r="F47" s="22"/>
      <c r="G47" s="22"/>
    </row>
    <row r="48" spans="1:7" x14ac:dyDescent="0.25">
      <c r="A48" s="22"/>
      <c r="B48" s="31"/>
      <c r="C48" s="31"/>
      <c r="D48" s="31"/>
      <c r="E48" s="22"/>
      <c r="F48" s="22"/>
      <c r="G48" s="22"/>
    </row>
    <row r="49" spans="1:7" x14ac:dyDescent="0.25">
      <c r="A49" s="22"/>
      <c r="B49" s="31"/>
      <c r="C49" s="31"/>
      <c r="D49" s="31"/>
      <c r="E49" s="22"/>
      <c r="F49" s="22"/>
      <c r="G49" s="22"/>
    </row>
    <row r="50" spans="1:7" x14ac:dyDescent="0.25">
      <c r="A50" s="22"/>
      <c r="B50" s="31"/>
      <c r="C50" s="31"/>
      <c r="D50" s="31"/>
      <c r="E50" s="22"/>
      <c r="F50" s="22"/>
      <c r="G50" s="22"/>
    </row>
    <row r="51" spans="1:7" x14ac:dyDescent="0.25">
      <c r="A51" s="22"/>
      <c r="B51" s="31"/>
      <c r="C51" s="31"/>
      <c r="D51" s="31"/>
      <c r="E51" s="22"/>
      <c r="F51" s="22"/>
      <c r="G51" s="22"/>
    </row>
    <row r="52" spans="1:7" x14ac:dyDescent="0.25">
      <c r="A52" s="22"/>
      <c r="B52" s="22"/>
      <c r="C52" s="22"/>
      <c r="D52" s="22"/>
      <c r="E52" s="22"/>
      <c r="F52" s="22"/>
      <c r="G52" s="22"/>
    </row>
    <row r="53" spans="1:7" x14ac:dyDescent="0.25">
      <c r="A53" s="22"/>
      <c r="B53" s="22"/>
      <c r="C53" s="22"/>
      <c r="D53" s="22"/>
      <c r="E53" s="22"/>
      <c r="F53" s="22"/>
      <c r="G53" s="22"/>
    </row>
    <row r="54" spans="1:7" x14ac:dyDescent="0.25">
      <c r="A54" s="22"/>
      <c r="B54" s="22"/>
      <c r="C54" s="22"/>
      <c r="D54" s="22"/>
      <c r="E54" s="22"/>
      <c r="F54" s="22"/>
      <c r="G54" s="22"/>
    </row>
    <row r="55" spans="1:7" x14ac:dyDescent="0.25">
      <c r="A55" s="22"/>
      <c r="B55" s="22"/>
      <c r="C55" s="22"/>
      <c r="D55" s="22"/>
      <c r="E55" s="22"/>
      <c r="F55" s="22"/>
      <c r="G55" s="22"/>
    </row>
    <row r="56" spans="1:7" x14ac:dyDescent="0.25">
      <c r="A56" s="22"/>
      <c r="B56" s="22"/>
      <c r="C56" s="22"/>
      <c r="D56" s="22"/>
      <c r="E56" s="22"/>
      <c r="F56" s="22"/>
      <c r="G56" s="22"/>
    </row>
    <row r="57" spans="1:7" x14ac:dyDescent="0.25">
      <c r="A57" s="22"/>
      <c r="B57" s="22"/>
      <c r="C57" s="22"/>
      <c r="D57" s="22"/>
      <c r="E57" s="22"/>
      <c r="F57" s="22"/>
      <c r="G57" s="22"/>
    </row>
    <row r="58" spans="1:7" x14ac:dyDescent="0.25">
      <c r="A58" s="22"/>
      <c r="B58" s="22"/>
      <c r="C58" s="22"/>
      <c r="D58" s="22"/>
      <c r="E58" s="22"/>
      <c r="F58" s="22"/>
      <c r="G58" s="22"/>
    </row>
    <row r="59" spans="1:7" x14ac:dyDescent="0.25">
      <c r="A59" s="22"/>
      <c r="B59" s="22"/>
      <c r="C59" s="22"/>
      <c r="D59" s="22"/>
      <c r="E59" s="22"/>
      <c r="F59" s="22"/>
      <c r="G59" s="22"/>
    </row>
    <row r="60" spans="1:7" x14ac:dyDescent="0.25">
      <c r="A60" s="22"/>
      <c r="B60" s="22"/>
      <c r="C60" s="22"/>
      <c r="D60" s="22"/>
      <c r="E60" s="22"/>
      <c r="F60" s="22"/>
      <c r="G60" s="22"/>
    </row>
  </sheetData>
  <pageMargins left="0.7" right="0.7" top="0.75" bottom="0.75" header="0.3" footer="0.3"/>
  <pageSetup paperSize="9" orientation="portrait" horizontalDpi="0" verticalDpi="0" r:id="rId3"/>
  <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26"/>
  <sheetViews>
    <sheetView topLeftCell="B14" zoomScale="90" zoomScaleNormal="90" workbookViewId="0">
      <selection activeCell="D26" sqref="D26"/>
    </sheetView>
  </sheetViews>
  <sheetFormatPr baseColWidth="10" defaultRowHeight="20.100000000000001" customHeight="1" x14ac:dyDescent="0.25"/>
  <cols>
    <col min="1" max="1" width="19.85546875" style="1" customWidth="1"/>
    <col min="2" max="2" width="56.7109375" style="1" bestFit="1" customWidth="1"/>
    <col min="3" max="3" width="11.5703125" style="1" customWidth="1"/>
    <col min="4" max="4" width="25.42578125" style="2" customWidth="1"/>
    <col min="5" max="5" width="24.28515625" style="2" bestFit="1" customWidth="1"/>
    <col min="6" max="6" width="23.28515625" style="2" customWidth="1"/>
    <col min="7" max="7" width="21.42578125" style="2" customWidth="1"/>
    <col min="8" max="8" width="32.42578125" style="27" customWidth="1"/>
    <col min="9" max="9" width="22" style="1" customWidth="1"/>
    <col min="10" max="10" width="20.42578125" style="1" bestFit="1" customWidth="1"/>
    <col min="11" max="11" width="11.5703125" style="1" bestFit="1" customWidth="1"/>
    <col min="12" max="16384" width="11.42578125" style="1"/>
  </cols>
  <sheetData>
    <row r="1" spans="1:9" s="3" customFormat="1" ht="51" customHeight="1" thickBot="1" x14ac:dyDescent="0.3">
      <c r="A1" s="32" t="s">
        <v>0</v>
      </c>
      <c r="B1" s="33" t="s">
        <v>7</v>
      </c>
      <c r="C1" s="33" t="s">
        <v>2</v>
      </c>
      <c r="D1" s="34" t="s">
        <v>28</v>
      </c>
      <c r="E1" s="34" t="s">
        <v>1</v>
      </c>
      <c r="F1" s="34" t="s">
        <v>29</v>
      </c>
      <c r="G1" s="34" t="s">
        <v>30</v>
      </c>
      <c r="H1" s="35" t="s">
        <v>31</v>
      </c>
    </row>
    <row r="2" spans="1:9" s="3" customFormat="1" ht="18" customHeight="1" thickBot="1" x14ac:dyDescent="0.3">
      <c r="A2" s="18" t="s">
        <v>16</v>
      </c>
      <c r="B2" s="19" t="s">
        <v>17</v>
      </c>
      <c r="C2" s="19" t="s">
        <v>3</v>
      </c>
      <c r="D2" s="28">
        <f>D15/1000000</f>
        <v>184570.82431200001</v>
      </c>
      <c r="E2" s="28">
        <v>0</v>
      </c>
      <c r="F2" s="28">
        <f>F15/1000000</f>
        <v>184570.82431200001</v>
      </c>
      <c r="G2" s="44">
        <f>G15/1000000</f>
        <v>0</v>
      </c>
      <c r="H2" s="28">
        <f>H15/1000000</f>
        <v>184570.82431200001</v>
      </c>
    </row>
    <row r="3" spans="1:9" ht="18" customHeight="1" thickBot="1" x14ac:dyDescent="0.3">
      <c r="A3" s="18" t="s">
        <v>23</v>
      </c>
      <c r="B3" s="19" t="s">
        <v>24</v>
      </c>
      <c r="C3" s="19" t="s">
        <v>3</v>
      </c>
      <c r="D3" s="28">
        <v>0</v>
      </c>
      <c r="E3" s="28">
        <v>0</v>
      </c>
      <c r="F3" s="28">
        <v>0</v>
      </c>
      <c r="G3" s="28">
        <f>+G16/1000000</f>
        <v>41325.824547999997</v>
      </c>
      <c r="H3" s="28">
        <f t="shared" ref="H3" si="0">H16/1000000</f>
        <v>143244.99976400001</v>
      </c>
    </row>
    <row r="4" spans="1:9" ht="18" customHeight="1" thickBot="1" x14ac:dyDescent="0.3">
      <c r="A4" s="1" t="s">
        <v>39</v>
      </c>
      <c r="B4" s="19" t="s">
        <v>40</v>
      </c>
      <c r="C4" s="19" t="s">
        <v>3</v>
      </c>
      <c r="D4" s="28">
        <f>D17</f>
        <v>0</v>
      </c>
      <c r="E4" s="28">
        <f t="shared" ref="E4:H4" si="1">E17</f>
        <v>0</v>
      </c>
      <c r="F4" s="28">
        <f t="shared" si="1"/>
        <v>0</v>
      </c>
      <c r="G4" s="28">
        <f>G17/1000000</f>
        <v>46.756455000000003</v>
      </c>
      <c r="H4" s="28">
        <f t="shared" si="1"/>
        <v>-46756455</v>
      </c>
    </row>
    <row r="5" spans="1:9" ht="18" customHeight="1" thickBot="1" x14ac:dyDescent="0.3">
      <c r="A5" s="18" t="s">
        <v>37</v>
      </c>
      <c r="B5" s="19" t="s">
        <v>38</v>
      </c>
      <c r="C5" s="19" t="s">
        <v>3</v>
      </c>
      <c r="D5" s="28">
        <v>0</v>
      </c>
      <c r="E5" s="28">
        <v>0</v>
      </c>
      <c r="F5" s="28">
        <v>0</v>
      </c>
      <c r="G5" s="28">
        <f>+G18/1000000</f>
        <v>232.94972100000001</v>
      </c>
      <c r="H5" s="28">
        <f t="shared" ref="H5:H11" si="2">H18/1000000</f>
        <v>-232.94972100000001</v>
      </c>
    </row>
    <row r="6" spans="1:9" ht="18" customHeight="1" thickBot="1" x14ac:dyDescent="0.3">
      <c r="A6" s="18" t="s">
        <v>18</v>
      </c>
      <c r="B6" s="19" t="s">
        <v>19</v>
      </c>
      <c r="C6" s="19" t="s">
        <v>3</v>
      </c>
      <c r="D6" s="28">
        <v>0</v>
      </c>
      <c r="E6" s="28">
        <v>0</v>
      </c>
      <c r="F6" s="28">
        <v>0</v>
      </c>
      <c r="G6" s="28">
        <f>+G19/1000000</f>
        <v>7.0672576500000002</v>
      </c>
      <c r="H6" s="28">
        <f t="shared" si="2"/>
        <v>-7.0672576500000002</v>
      </c>
      <c r="I6" s="4"/>
    </row>
    <row r="7" spans="1:9" ht="18" customHeight="1" thickBot="1" x14ac:dyDescent="0.3">
      <c r="A7" s="18" t="s">
        <v>25</v>
      </c>
      <c r="B7" s="19" t="s">
        <v>11</v>
      </c>
      <c r="C7" s="19" t="s">
        <v>3</v>
      </c>
      <c r="D7" s="28">
        <v>0</v>
      </c>
      <c r="E7" s="28">
        <v>0</v>
      </c>
      <c r="F7" s="28">
        <v>0</v>
      </c>
      <c r="G7" s="28">
        <f>G20/1000000</f>
        <v>32.029798540000002</v>
      </c>
      <c r="H7" s="28">
        <f t="shared" si="2"/>
        <v>-32.029798540000002</v>
      </c>
      <c r="I7" s="4"/>
    </row>
    <row r="8" spans="1:9" ht="18" customHeight="1" thickBot="1" x14ac:dyDescent="0.3">
      <c r="A8" s="18" t="s">
        <v>20</v>
      </c>
      <c r="B8" s="19" t="s">
        <v>26</v>
      </c>
      <c r="C8" s="19" t="s">
        <v>3</v>
      </c>
      <c r="D8" s="28">
        <v>0</v>
      </c>
      <c r="E8" s="28">
        <v>0</v>
      </c>
      <c r="F8" s="28">
        <v>0</v>
      </c>
      <c r="G8" s="28">
        <f>G21/1000000</f>
        <v>240.09486899000001</v>
      </c>
      <c r="H8" s="28">
        <f t="shared" si="2"/>
        <v>-240.09486899000001</v>
      </c>
    </row>
    <row r="9" spans="1:9" ht="18" customHeight="1" thickBot="1" x14ac:dyDescent="0.3">
      <c r="A9" s="18">
        <v>41</v>
      </c>
      <c r="B9" s="19" t="s">
        <v>27</v>
      </c>
      <c r="C9" s="19" t="s">
        <v>4</v>
      </c>
      <c r="D9" s="28">
        <f>D22/1000000</f>
        <v>1451.0423699999999</v>
      </c>
      <c r="E9" s="28">
        <v>0</v>
      </c>
      <c r="F9" s="28">
        <f>F22/1000000</f>
        <v>1451.0423699999999</v>
      </c>
      <c r="G9" s="28">
        <f>G22/1000000</f>
        <v>0</v>
      </c>
      <c r="H9" s="28">
        <f t="shared" si="2"/>
        <v>1451.0423699999999</v>
      </c>
    </row>
    <row r="10" spans="1:9" ht="18" customHeight="1" thickBot="1" x14ac:dyDescent="0.3">
      <c r="A10" s="18">
        <v>42</v>
      </c>
      <c r="B10" s="19" t="s">
        <v>8</v>
      </c>
      <c r="C10" s="19" t="s">
        <v>4</v>
      </c>
      <c r="D10" s="28">
        <f t="shared" ref="D10:D11" si="3">D23/1000000</f>
        <v>1167604.3350470001</v>
      </c>
      <c r="E10" s="28">
        <v>0</v>
      </c>
      <c r="F10" s="28">
        <f t="shared" ref="F10:G10" si="4">F23/1000000</f>
        <v>1167604.3350470001</v>
      </c>
      <c r="G10" s="28">
        <f t="shared" si="4"/>
        <v>82787.334910000005</v>
      </c>
      <c r="H10" s="28">
        <f t="shared" si="2"/>
        <v>1084817.0001370001</v>
      </c>
    </row>
    <row r="11" spans="1:9" ht="20.100000000000001" customHeight="1" thickBot="1" x14ac:dyDescent="0.3">
      <c r="A11" s="18">
        <v>43</v>
      </c>
      <c r="B11" s="19" t="s">
        <v>9</v>
      </c>
      <c r="C11" s="19" t="s">
        <v>4</v>
      </c>
      <c r="D11" s="28">
        <f t="shared" si="3"/>
        <v>4418946.1436999999</v>
      </c>
      <c r="E11" s="28">
        <v>0</v>
      </c>
      <c r="F11" s="28">
        <f>F24/1000000</f>
        <v>4418946.1436999999</v>
      </c>
      <c r="G11" s="28">
        <f>G24/1000000</f>
        <v>323000.47673614003</v>
      </c>
      <c r="H11" s="28">
        <f t="shared" si="2"/>
        <v>4095945.6669638599</v>
      </c>
    </row>
    <row r="15" spans="1:9" ht="20.100000000000001" customHeight="1" x14ac:dyDescent="0.25">
      <c r="A15" s="1" t="s">
        <v>16</v>
      </c>
      <c r="B15" s="1" t="s">
        <v>17</v>
      </c>
      <c r="C15" s="1" t="s">
        <v>3</v>
      </c>
      <c r="D15" s="2">
        <v>184570824312</v>
      </c>
      <c r="E15" s="2">
        <v>0</v>
      </c>
      <c r="F15" s="2">
        <f>D15</f>
        <v>184570824312</v>
      </c>
      <c r="H15" s="27">
        <v>184570824312</v>
      </c>
    </row>
    <row r="16" spans="1:9" ht="20.100000000000001" customHeight="1" x14ac:dyDescent="0.25">
      <c r="A16" s="1" t="s">
        <v>23</v>
      </c>
      <c r="B16" s="1" t="s">
        <v>24</v>
      </c>
      <c r="C16" s="1" t="s">
        <v>3</v>
      </c>
      <c r="D16" s="2">
        <v>0</v>
      </c>
      <c r="E16" s="2">
        <v>0</v>
      </c>
      <c r="F16" s="2">
        <v>0</v>
      </c>
      <c r="G16" s="2">
        <v>41325824548</v>
      </c>
      <c r="H16" s="27">
        <v>143244999764</v>
      </c>
    </row>
    <row r="17" spans="1:8" ht="20.100000000000001" customHeight="1" x14ac:dyDescent="0.25">
      <c r="A17" s="1" t="s">
        <v>39</v>
      </c>
      <c r="B17" s="1" t="s">
        <v>40</v>
      </c>
      <c r="C17" s="1" t="s">
        <v>3</v>
      </c>
      <c r="D17" s="2">
        <v>0</v>
      </c>
      <c r="E17" s="2">
        <v>0</v>
      </c>
      <c r="F17" s="2">
        <v>0</v>
      </c>
      <c r="G17" s="2">
        <v>46756455</v>
      </c>
      <c r="H17" s="27">
        <v>-46756455</v>
      </c>
    </row>
    <row r="18" spans="1:8" s="39" customFormat="1" ht="30" customHeight="1" x14ac:dyDescent="0.25">
      <c r="A18" s="42" t="s">
        <v>37</v>
      </c>
      <c r="B18" s="43" t="s">
        <v>38</v>
      </c>
      <c r="C18" s="39" t="s">
        <v>3</v>
      </c>
      <c r="D18" s="40">
        <v>0</v>
      </c>
      <c r="E18" s="40">
        <v>0</v>
      </c>
      <c r="F18" s="40">
        <v>0</v>
      </c>
      <c r="G18" s="2">
        <v>232949721</v>
      </c>
      <c r="H18" s="41">
        <f>-G18</f>
        <v>-232949721</v>
      </c>
    </row>
    <row r="19" spans="1:8" ht="20.100000000000001" customHeight="1" x14ac:dyDescent="0.25">
      <c r="A19" s="1" t="s">
        <v>18</v>
      </c>
      <c r="B19" s="1" t="s">
        <v>19</v>
      </c>
      <c r="C19" s="1" t="s">
        <v>3</v>
      </c>
      <c r="D19" s="2">
        <v>0</v>
      </c>
      <c r="E19" s="2">
        <v>0</v>
      </c>
      <c r="F19" s="2">
        <v>0</v>
      </c>
      <c r="G19" s="2">
        <v>7067257.6500000004</v>
      </c>
      <c r="H19" s="27">
        <f t="shared" ref="H19:H24" si="5">+F19-G19</f>
        <v>-7067257.6500000004</v>
      </c>
    </row>
    <row r="20" spans="1:8" ht="20.100000000000001" customHeight="1" x14ac:dyDescent="0.25">
      <c r="A20" s="1" t="s">
        <v>25</v>
      </c>
      <c r="B20" s="1" t="s">
        <v>11</v>
      </c>
      <c r="C20" s="1" t="s">
        <v>3</v>
      </c>
      <c r="D20" s="2">
        <v>0</v>
      </c>
      <c r="E20" s="2">
        <v>0</v>
      </c>
      <c r="F20" s="2">
        <v>0</v>
      </c>
      <c r="G20" s="2">
        <v>32029798.539999999</v>
      </c>
      <c r="H20" s="27">
        <f t="shared" si="5"/>
        <v>-32029798.539999999</v>
      </c>
    </row>
    <row r="21" spans="1:8" ht="20.100000000000001" customHeight="1" x14ac:dyDescent="0.25">
      <c r="A21" s="1" t="s">
        <v>20</v>
      </c>
      <c r="B21" s="1" t="s">
        <v>26</v>
      </c>
      <c r="C21" s="1" t="s">
        <v>3</v>
      </c>
      <c r="D21" s="2">
        <v>0</v>
      </c>
      <c r="E21" s="2">
        <v>0</v>
      </c>
      <c r="F21" s="2">
        <v>0</v>
      </c>
      <c r="G21" s="2">
        <v>240094868.99000001</v>
      </c>
      <c r="H21" s="27">
        <f t="shared" si="5"/>
        <v>-240094868.99000001</v>
      </c>
    </row>
    <row r="22" spans="1:8" ht="20.100000000000001" customHeight="1" x14ac:dyDescent="0.25">
      <c r="A22" s="1">
        <v>41</v>
      </c>
      <c r="B22" s="1" t="s">
        <v>27</v>
      </c>
      <c r="C22" s="1" t="s">
        <v>4</v>
      </c>
      <c r="D22" s="2">
        <v>1451042370</v>
      </c>
      <c r="E22" s="2">
        <v>0</v>
      </c>
      <c r="F22" s="2">
        <v>1451042370</v>
      </c>
      <c r="G22" s="2">
        <v>0</v>
      </c>
      <c r="H22" s="27">
        <f t="shared" si="5"/>
        <v>1451042370</v>
      </c>
    </row>
    <row r="23" spans="1:8" ht="20.100000000000001" customHeight="1" x14ac:dyDescent="0.25">
      <c r="A23" s="1">
        <v>42</v>
      </c>
      <c r="B23" s="1" t="s">
        <v>8</v>
      </c>
      <c r="C23" s="1" t="s">
        <v>4</v>
      </c>
      <c r="D23" s="2">
        <v>1167604335047</v>
      </c>
      <c r="E23" s="2">
        <v>0</v>
      </c>
      <c r="F23" s="2">
        <v>1167604335047</v>
      </c>
      <c r="G23" s="2">
        <v>82787334910</v>
      </c>
      <c r="H23" s="27">
        <f t="shared" si="5"/>
        <v>1084817000137</v>
      </c>
    </row>
    <row r="24" spans="1:8" ht="20.100000000000001" customHeight="1" x14ac:dyDescent="0.25">
      <c r="A24" s="1">
        <v>43</v>
      </c>
      <c r="B24" s="1" t="s">
        <v>9</v>
      </c>
      <c r="C24" s="1" t="s">
        <v>4</v>
      </c>
      <c r="D24" s="2">
        <v>4418946143700</v>
      </c>
      <c r="E24" s="2">
        <v>0</v>
      </c>
      <c r="F24" s="2">
        <v>4418946143700</v>
      </c>
      <c r="G24" s="2">
        <v>323000476736.14001</v>
      </c>
      <c r="H24" s="27">
        <f t="shared" si="5"/>
        <v>4095945666963.8599</v>
      </c>
    </row>
    <row r="25" spans="1:8" ht="20.100000000000001" customHeight="1" x14ac:dyDescent="0.25">
      <c r="G25" s="2">
        <v>0</v>
      </c>
    </row>
    <row r="26" spans="1:8" ht="20.100000000000001" customHeight="1" x14ac:dyDescent="0.25">
      <c r="D26" s="2">
        <f>+SUM(D15:D24)</f>
        <v>5772572345429</v>
      </c>
      <c r="E26" s="2">
        <f t="shared" ref="E26:F26" si="6">+SUM(E15:E24)</f>
        <v>0</v>
      </c>
      <c r="F26" s="2">
        <f t="shared" si="6"/>
        <v>5772572345429</v>
      </c>
      <c r="G26" s="2">
        <f>+SUM(G16:G24)</f>
        <v>447672534295.32001</v>
      </c>
      <c r="H26" s="27">
        <f>SUM(H16:H24)</f>
        <v>5324899811133.6797</v>
      </c>
    </row>
  </sheetData>
  <printOptions horizontalCentered="1" verticalCentered="1"/>
  <pageMargins left="0.31496062992125984" right="0.11811023622047245" top="0.39370078740157483" bottom="0.15748031496062992" header="0.31496062992125984" footer="0.31496062992125984"/>
  <pageSetup scale="64" orientation="landscape" horizontalDpi="4294967294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97B304-F537-4A64-8B72-CA69E17C598F}">
  <dimension ref="A1:C14"/>
  <sheetViews>
    <sheetView topLeftCell="A3" workbookViewId="0">
      <selection activeCell="D10" sqref="D10"/>
    </sheetView>
  </sheetViews>
  <sheetFormatPr baseColWidth="10" defaultRowHeight="15" x14ac:dyDescent="0.25"/>
  <cols>
    <col min="1" max="1" width="98.140625" bestFit="1" customWidth="1"/>
    <col min="3" max="3" width="25.85546875" customWidth="1"/>
  </cols>
  <sheetData>
    <row r="1" spans="1:3" ht="15.75" thickBot="1" x14ac:dyDescent="0.3">
      <c r="A1" s="33" t="s">
        <v>7</v>
      </c>
      <c r="B1" s="33" t="s">
        <v>2</v>
      </c>
      <c r="C1" s="37" t="s">
        <v>30</v>
      </c>
    </row>
    <row r="2" spans="1:3" ht="15.75" thickBot="1" x14ac:dyDescent="0.3">
      <c r="A2" s="38" t="s">
        <v>24</v>
      </c>
      <c r="B2" s="38" t="s">
        <v>3</v>
      </c>
      <c r="C2" s="28">
        <f>41325824548/C14</f>
        <v>41325.824547999997</v>
      </c>
    </row>
    <row r="3" spans="1:3" ht="15.75" thickBot="1" x14ac:dyDescent="0.3">
      <c r="A3" s="19" t="s">
        <v>40</v>
      </c>
      <c r="B3" s="19" t="s">
        <v>3</v>
      </c>
      <c r="C3" s="28">
        <f>46756455/C14</f>
        <v>46.756455000000003</v>
      </c>
    </row>
    <row r="4" spans="1:3" ht="15.75" thickBot="1" x14ac:dyDescent="0.3">
      <c r="A4" s="38" t="s">
        <v>38</v>
      </c>
      <c r="B4" s="38" t="s">
        <v>3</v>
      </c>
      <c r="C4" s="28">
        <f>232949721/C14</f>
        <v>232.94972100000001</v>
      </c>
    </row>
    <row r="5" spans="1:3" ht="15.75" thickBot="1" x14ac:dyDescent="0.3">
      <c r="A5" s="38" t="s">
        <v>19</v>
      </c>
      <c r="B5" s="38" t="s">
        <v>3</v>
      </c>
      <c r="C5" s="28">
        <f>7067257.65/C14</f>
        <v>7.0672576500000002</v>
      </c>
    </row>
    <row r="6" spans="1:3" ht="15.75" thickBot="1" x14ac:dyDescent="0.3">
      <c r="A6" s="38" t="s">
        <v>11</v>
      </c>
      <c r="B6" s="38" t="s">
        <v>3</v>
      </c>
      <c r="C6" s="28">
        <f>32029798.54/C14</f>
        <v>32.029798540000002</v>
      </c>
    </row>
    <row r="7" spans="1:3" ht="15.75" thickBot="1" x14ac:dyDescent="0.3">
      <c r="A7" s="38" t="s">
        <v>26</v>
      </c>
      <c r="B7" s="38" t="s">
        <v>3</v>
      </c>
      <c r="C7" s="28">
        <f>240094868.99/C14</f>
        <v>240.09486899000001</v>
      </c>
    </row>
    <row r="8" spans="1:3" ht="15.75" thickBot="1" x14ac:dyDescent="0.3">
      <c r="A8" s="19" t="s">
        <v>8</v>
      </c>
      <c r="B8" s="19" t="s">
        <v>4</v>
      </c>
      <c r="C8" s="28">
        <f>82787334910/C14</f>
        <v>82787.334910000005</v>
      </c>
    </row>
    <row r="9" spans="1:3" ht="15.75" thickBot="1" x14ac:dyDescent="0.3">
      <c r="A9" s="38" t="s">
        <v>9</v>
      </c>
      <c r="B9" s="38" t="s">
        <v>4</v>
      </c>
      <c r="C9" s="28">
        <f>323000476736.14/C14</f>
        <v>323000.47673614003</v>
      </c>
    </row>
    <row r="14" spans="1:3" x14ac:dyDescent="0.25">
      <c r="C14">
        <v>1000000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5"/>
  </sheetPr>
  <dimension ref="B6:H32"/>
  <sheetViews>
    <sheetView showGridLines="0" showRowColHeaders="0" topLeftCell="A4" workbookViewId="0">
      <selection activeCell="D6" sqref="D6"/>
    </sheetView>
  </sheetViews>
  <sheetFormatPr baseColWidth="10" defaultRowHeight="15" x14ac:dyDescent="0.25"/>
  <cols>
    <col min="2" max="2" width="18.85546875" bestFit="1" customWidth="1"/>
    <col min="3" max="3" width="26" bestFit="1" customWidth="1"/>
    <col min="4" max="4" width="32.7109375" bestFit="1" customWidth="1"/>
    <col min="5" max="5" width="11" bestFit="1" customWidth="1"/>
  </cols>
  <sheetData>
    <row r="6" spans="2:5" x14ac:dyDescent="0.25">
      <c r="B6" s="5" t="s">
        <v>10</v>
      </c>
      <c r="C6" t="s">
        <v>32</v>
      </c>
      <c r="D6" t="s">
        <v>33</v>
      </c>
      <c r="E6" s="8" t="s">
        <v>13</v>
      </c>
    </row>
    <row r="7" spans="2:5" x14ac:dyDescent="0.25">
      <c r="B7" s="6" t="s">
        <v>3</v>
      </c>
      <c r="C7" s="29">
        <v>184570.82431200001</v>
      </c>
      <c r="D7" s="29">
        <v>41884.722649180003</v>
      </c>
      <c r="E7" s="47">
        <f>+GETPIVOTDATA("Suma de 
RECAUDO EN EFECTIVO 
",$B$6,"Aportes","Propios")/GETPIVOTDATA("Suma de 
AFORO VIGENTE
",$B$6,"Aportes","Propios")</f>
        <v>0.2269303548126205</v>
      </c>
    </row>
    <row r="8" spans="2:5" x14ac:dyDescent="0.25">
      <c r="B8" s="6" t="s">
        <v>5</v>
      </c>
      <c r="C8" s="29">
        <v>184570.82431200001</v>
      </c>
      <c r="D8" s="29">
        <v>41884.722649180003</v>
      </c>
      <c r="E8" s="48">
        <f>+GETPIVOTDATA("Suma de 
RECAUDO EN EFECTIVO 
",$B$6)/GETPIVOTDATA("Suma de 
AFORO VIGENTE
",$B$6)</f>
        <v>0.2269303548126205</v>
      </c>
    </row>
    <row r="32" spans="8:8" x14ac:dyDescent="0.25">
      <c r="H32" s="7" t="s">
        <v>6</v>
      </c>
    </row>
  </sheetData>
  <pageMargins left="0.7" right="0.7" top="0.75" bottom="0.75" header="0.3" footer="0.3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471cdbed-6ead-44eb-9325-e34ef5ea4fe9">
      <UserInfo>
        <DisplayName/>
        <AccountId xsi:nil="true"/>
        <AccountType/>
      </UserInfo>
    </SharedWithUsers>
    <MediaLengthInSeconds xmlns="a40b8588-6542-483a-a94b-1301c9cf23f4" xsi:nil="true"/>
    <lcf76f155ced4ddcb4097134ff3c332f xmlns="a40b8588-6542-483a-a94b-1301c9cf23f4">
      <Terms xmlns="http://schemas.microsoft.com/office/infopath/2007/PartnerControls"/>
    </lcf76f155ced4ddcb4097134ff3c332f>
    <TaxCatchAll xmlns="471cdbed-6ead-44eb-9325-e34ef5ea4fe9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3B142D2D5600C499C8904D491248FCB" ma:contentTypeVersion="13" ma:contentTypeDescription="Crear nuevo documento." ma:contentTypeScope="" ma:versionID="1e0326e422cc2ba093c753e0f5bd3b8c">
  <xsd:schema xmlns:xsd="http://www.w3.org/2001/XMLSchema" xmlns:xs="http://www.w3.org/2001/XMLSchema" xmlns:p="http://schemas.microsoft.com/office/2006/metadata/properties" xmlns:ns2="a40b8588-6542-483a-a94b-1301c9cf23f4" xmlns:ns3="471cdbed-6ead-44eb-9325-e34ef5ea4fe9" targetNamespace="http://schemas.microsoft.com/office/2006/metadata/properties" ma:root="true" ma:fieldsID="641d14e455a86801ba160a20fafda1c8" ns2:_="" ns3:_="">
    <xsd:import namespace="a40b8588-6542-483a-a94b-1301c9cf23f4"/>
    <xsd:import namespace="471cdbed-6ead-44eb-9325-e34ef5ea4fe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0b8588-6542-483a-a94b-1301c9cf23f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Etiquetas de imagen" ma:readOnly="false" ma:fieldId="{5cf76f15-5ced-4ddc-b409-7134ff3c332f}" ma:taxonomyMulti="true" ma:sspId="2e5d509d-97ca-41e2-ae05-ef8d2d27056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1cdbed-6ead-44eb-9325-e34ef5ea4fe9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57405fee-0a88-4e81-b210-2123d26524c9}" ma:internalName="TaxCatchAll" ma:showField="CatchAllData" ma:web="471cdbed-6ead-44eb-9325-e34ef5ea4fe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CEBB886-4912-4F20-AA72-05AABE39FB45}">
  <ds:schemaRefs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http://purl.org/dc/terms/"/>
    <ds:schemaRef ds:uri="http://schemas.microsoft.com/office/2006/metadata/properties"/>
    <ds:schemaRef ds:uri="http://purl.org/dc/elements/1.1/"/>
    <ds:schemaRef ds:uri="http://purl.org/dc/dcmitype/"/>
    <ds:schemaRef ds:uri="a40b8588-6542-483a-a94b-1301c9cf23f4"/>
    <ds:schemaRef ds:uri="http://schemas.microsoft.com/office/infopath/2007/PartnerControls"/>
    <ds:schemaRef ds:uri="471cdbed-6ead-44eb-9325-e34ef5ea4fe9"/>
  </ds:schemaRefs>
</ds:datastoreItem>
</file>

<file path=customXml/itemProps2.xml><?xml version="1.0" encoding="utf-8"?>
<ds:datastoreItem xmlns:ds="http://schemas.openxmlformats.org/officeDocument/2006/customXml" ds:itemID="{EE40A716-0EA7-47D6-A435-6A0D717B155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060BD0C-62E7-47E1-BE09-D2885BA38A4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40b8588-6542-483a-a94b-1301c9cf23f4"/>
    <ds:schemaRef ds:uri="471cdbed-6ead-44eb-9325-e34ef5ea4fe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1</vt:i4>
      </vt:variant>
    </vt:vector>
  </HeadingPairs>
  <TitlesOfParts>
    <vt:vector size="7" baseType="lpstr">
      <vt:lpstr>Menú</vt:lpstr>
      <vt:lpstr>Parcitipación Aforo por Concept</vt:lpstr>
      <vt:lpstr>Recaudo Recursos Propios</vt:lpstr>
      <vt:lpstr>MARZ</vt:lpstr>
      <vt:lpstr>Recuado</vt:lpstr>
      <vt:lpstr>Aforo Vs Recaudo Rec Propios</vt:lpstr>
      <vt:lpstr>MARZ!Área_de_impresión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Larri Javier Rodriguez Escobar</dc:creator>
  <cp:lastModifiedBy>User</cp:lastModifiedBy>
  <dcterms:created xsi:type="dcterms:W3CDTF">2018-04-17T16:44:20Z</dcterms:created>
  <dcterms:modified xsi:type="dcterms:W3CDTF">2022-08-05T16:14:37Z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0x01010003B142D2D5600C499C8904D491248FCB</vt:lpwstr>
  </property>
  <property fmtid="{D5CDD505-2E9C-101B-9397-08002B2CF9AE}" pid="3" name="Order">
    <vt:r8>6224800</vt:r8>
  </property>
  <property fmtid="{D5CDD505-2E9C-101B-9397-08002B2CF9AE}" pid="4" name="_ExtendedDescription">
    <vt:lpwstr/>
  </property>
  <property fmtid="{D5CDD505-2E9C-101B-9397-08002B2CF9AE}" pid="5" name="TriggerFlowInfo">
    <vt:lpwstr/>
  </property>
  <property fmtid="{D5CDD505-2E9C-101B-9397-08002B2CF9AE}" pid="6" name="ComplianceAssetId">
    <vt:lpwstr/>
  </property>
  <property fmtid="{D5CDD505-2E9C-101B-9397-08002B2CF9AE}" pid="7" name="MediaServiceImageTags">
    <vt:lpwstr/>
  </property>
</Properties>
</file>