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AA_PENDIENTE GRAFICAS INGRESOS Y GASTOS ENE-JUN 2022\GRÁFICAS INGRESOS ENERO A JUNIO 2022\"/>
    </mc:Choice>
  </mc:AlternateContent>
  <xr:revisionPtr revIDLastSave="0" documentId="13_ncr:1_{23B8F3FD-11AF-4936-9AB6-662290817AA8}" xr6:coauthVersionLast="47" xr6:coauthVersionMax="47" xr10:uidLastSave="{00000000-0000-0000-0000-000000000000}"/>
  <bookViews>
    <workbookView xWindow="-120" yWindow="-120" windowWidth="20730" windowHeight="1116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FEB" sheetId="1" state="hidden" r:id="rId4"/>
    <sheet name="Recuado" sheetId="7" state="hidden" r:id="rId5"/>
    <sheet name="Aforo Vs Recaudo Rec Propios" sheetId="3" r:id="rId6"/>
  </sheets>
  <definedNames>
    <definedName name="_xlnm.Print_Area" localSheetId="3">FEB!$A$1:$G$8</definedName>
  </definedName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C6" i="7"/>
  <c r="C5" i="7"/>
  <c r="C4" i="7"/>
  <c r="C3" i="7"/>
  <c r="C2" i="7"/>
  <c r="G2" i="1"/>
  <c r="G7" i="1" l="1"/>
  <c r="G3" i="1"/>
  <c r="G4" i="1"/>
  <c r="G10" i="1"/>
  <c r="F10" i="1"/>
  <c r="H3" i="1"/>
  <c r="H2" i="1"/>
  <c r="D2" i="1"/>
  <c r="G9" i="1"/>
  <c r="G8" i="1"/>
  <c r="F9" i="1"/>
  <c r="F8" i="1"/>
  <c r="D9" i="1"/>
  <c r="D10" i="1"/>
  <c r="D8" i="1"/>
  <c r="G24" i="1"/>
  <c r="D24" i="1"/>
  <c r="G6" i="1"/>
  <c r="G5" i="1"/>
  <c r="F14" i="1"/>
  <c r="F24" i="1" s="1"/>
  <c r="E24" i="1"/>
  <c r="H10" i="1"/>
  <c r="H9" i="1"/>
  <c r="H8" i="1"/>
  <c r="H7" i="1"/>
  <c r="H6" i="1"/>
  <c r="H5" i="1"/>
  <c r="F2" i="1" l="1"/>
  <c r="H24" i="1"/>
  <c r="H4" i="1"/>
  <c r="E8" i="3"/>
  <c r="E7" i="3"/>
</calcChain>
</file>

<file path=xl/sharedStrings.xml><?xml version="1.0" encoding="utf-8"?>
<sst xmlns="http://schemas.openxmlformats.org/spreadsheetml/2006/main" count="107" uniqueCount="39">
  <si>
    <t>CODIFICACION
PRESUPUESTAL</t>
  </si>
  <si>
    <t>MODIFICACIONES AFORO</t>
  </si>
  <si>
    <t>Aportes</t>
  </si>
  <si>
    <t>Propios</t>
  </si>
  <si>
    <t>Nación</t>
  </si>
  <si>
    <t>Total general</t>
  </si>
  <si>
    <t>Cifras en Millones de Pesos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</si>
  <si>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</si>
  <si>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</si>
  <si>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</si>
  <si>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</si>
  <si>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</si>
  <si>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</si>
  <si>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</si>
  <si>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</si>
  <si>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Participación Aforo  de Ingresos  Vigente por Tipo de Recurso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</si>
  <si>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</si>
  <si>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</si>
  <si>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</si>
  <si>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</si>
  <si>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</si>
  <si>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Recaudo Recursos Propios Vs Aforo</t>
  </si>
  <si>
    <t>Desagregación Recaudo Recursos  Propios  por Concepto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</si>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</sst>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2" applyFont="1"/>
    <xf numFmtId="9" fontId="8" fillId="2" borderId="3" xfId="0" applyNumberFormat="1" applyFont="1" applyFill="1" applyBorder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165" fontId="5" fillId="0" borderId="0" xfId="0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vertical="top" readingOrder="1"/>
    </xf>
    <xf numFmtId="43" fontId="19" fillId="3" borderId="4" xfId="0" applyNumberFormat="1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/>
    </xf>
    <xf numFmtId="164" fontId="20" fillId="0" borderId="0" xfId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vertical="center"/>
    </xf>
    <xf numFmtId="43" fontId="21" fillId="3" borderId="4" xfId="2" applyNumberFormat="1" applyFont="1" applyFill="1" applyBorder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18">
    <dxf>
      <numFmt numFmtId="164" formatCode="_(* #,##0.00_);_(* \(#,##0.00\);_(* &quot;-&quot;??_);_(@_)"/>
    </dxf>
    <dxf>
      <numFmt numFmtId="165" formatCode="_-* #,##0.00_-;\-* #,##0.0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Febrero_2022.xlsx]Parcitipación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layout>
            <c:manualLayout>
              <c:x val="1.9151760654195681E-2"/>
              <c:y val="5.428780537048253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fld id="{195879F8-69BA-4F6A-A75F-ABA477056519}" type="CATEGORYNAME">
                  <a:rPr lang="en-US">
                    <a:solidFill>
                      <a:schemeClr val="accent2"/>
                    </a:solidFill>
                  </a:rPr>
                  <a:pPr>
                    <a:defRPr/>
                  </a:pPr>
                  <a:t>[NOMBRE DE CATEGORÍA]</a:t>
                </a:fld>
                <a:r>
                  <a:rPr lang="en-US" baseline="0"/>
                  <a:t>
</a:t>
                </a:r>
                <a:fld id="{5E453E44-85EA-4A74-8709-50ECC84147CB}" type="PERCENTAGE">
                  <a:rPr lang="en-US" baseline="0">
                    <a:solidFill>
                      <a:schemeClr val="accent2"/>
                    </a:solidFill>
                  </a:rPr>
                  <a:pPr>
                    <a:defRPr/>
                  </a:pPr>
                  <a:t>[PORCENTAJE]</a:t>
                </a:fld>
                <a:endParaRPr lang="en-US" baseline="0"/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fld id="{6DD9F1A4-B9ED-42F8-8AF6-E5F8CE866ED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/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6BD0CAE2-7AE0-4F53-A030-551BE19D152C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/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solidFill>
              <a:schemeClr val="bg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6DD9F1A4-B9ED-42F8-8AF6-E5F8CE866ED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6BD0CAE2-7AE0-4F53-A030-551BE19D152C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layout>
                <c:manualLayout>
                  <c:x val="1.9151760654195681E-2"/>
                  <c:y val="5.4287805370482533E-3"/>
                </c:manualLayout>
              </c:layout>
              <c:tx>
                <c:rich>
                  <a:bodyPr/>
                  <a:lstStyle/>
                  <a:p>
                    <a:fld id="{195879F8-69BA-4F6A-A75F-ABA477056519}" type="CATEGORYNAME">
                      <a:rPr lang="en-US">
                        <a:solidFill>
                          <a:schemeClr val="accent2"/>
                        </a:solidFill>
                      </a:rPr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E453E44-85EA-4A74-8709-50ECC84147CB}" type="PERCENTAGE">
                      <a:rPr lang="en-US" baseline="0">
                        <a:solidFill>
                          <a:schemeClr val="accent2"/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Febrero_2022.xlsx]Recaudo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Recaudo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Propios'!$C$27:$C$32</c:f>
              <c:strCache>
                <c:ptCount val="5"/>
                <c:pt idx="0">
                  <c:v>INTERESES SOBRE DEPOSITOS EN INSTITUCIONES FINANCIERAS</c:v>
                </c:pt>
                <c:pt idx="1">
                  <c:v>RENDIMIENTOS RECURSOS ENTREGADOS EN ADMINISTRACION</c:v>
                </c:pt>
                <c:pt idx="2">
                  <c:v>SERVICIOS DE ARRENDAMIENTO SIN OPCION DE COMPRA DE OTROS BIENES</c:v>
                </c:pt>
                <c:pt idx="3">
                  <c:v>RENDIMIENTOS RECURSOS ENTREGADOS POR LA ENTIDAD CONCEDENTE EN LOS PATRIMONIOS AUTÓNOMOS</c:v>
                </c:pt>
                <c:pt idx="4">
                  <c:v>TASA POR EL USO DE LA INFRAESTRUCTURA DE TRANSPORTE</c:v>
                </c:pt>
              </c:strCache>
            </c:strRef>
          </c:cat>
          <c:val>
            <c:numRef>
              <c:f>'Recaudo Recursos Propios'!$D$27:$D$32</c:f>
              <c:numCache>
                <c:formatCode>0.00%</c:formatCode>
                <c:ptCount val="5"/>
                <c:pt idx="0">
                  <c:v>2.0286978620144168E-4</c:v>
                </c:pt>
                <c:pt idx="1">
                  <c:v>7.961512160977155E-4</c:v>
                </c:pt>
                <c:pt idx="2">
                  <c:v>5.5299105856662766E-3</c:v>
                </c:pt>
                <c:pt idx="3">
                  <c:v>8.2565680899109976E-3</c:v>
                </c:pt>
                <c:pt idx="4">
                  <c:v>0.98521450032212365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Febrero_2022.xlsx]Aforo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28149.134708160003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6E-4672-86B0-F44C0434F9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28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 febrero de 2022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8086725</xdr:colOff>
      <xdr:row>8</xdr:row>
      <xdr:rowOff>400050</xdr:rowOff>
    </xdr:from>
    <xdr:to>
      <xdr:col>1</xdr:col>
      <xdr:colOff>8582025</xdr:colOff>
      <xdr:row>10</xdr:row>
      <xdr:rowOff>142875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5" y="19240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5114925</xdr:colOff>
      <xdr:row>9</xdr:row>
      <xdr:rowOff>438150</xdr:rowOff>
    </xdr:from>
    <xdr:to>
      <xdr:col>1</xdr:col>
      <xdr:colOff>5610225</xdr:colOff>
      <xdr:row>11</xdr:row>
      <xdr:rowOff>180975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4193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2</xdr:col>
      <xdr:colOff>1262508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28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febrero de  2022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245936</xdr:colOff>
      <xdr:row>19</xdr:row>
      <xdr:rowOff>0</xdr:rowOff>
    </xdr:from>
    <xdr:to>
      <xdr:col>5</xdr:col>
      <xdr:colOff>60157</xdr:colOff>
      <xdr:row>41</xdr:row>
      <xdr:rowOff>90238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33619</xdr:rowOff>
    </xdr:from>
    <xdr:ext cx="9837164" cy="918882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933265" y="33619"/>
          <a:ext cx="9837164" cy="91888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28 de febrero de  2022</a:t>
          </a:r>
        </a:p>
        <a:p>
          <a:pPr algn="ctr"/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155116</xdr:colOff>
      <xdr:row>5</xdr:row>
      <xdr:rowOff>38924</xdr:rowOff>
    </xdr:from>
    <xdr:to>
      <xdr:col>6</xdr:col>
      <xdr:colOff>365225</xdr:colOff>
      <xdr:row>14</xdr:row>
      <xdr:rowOff>124649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458" y="991424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40106</xdr:colOff>
      <xdr:row>18</xdr:row>
      <xdr:rowOff>0</xdr:rowOff>
    </xdr:from>
    <xdr:to>
      <xdr:col>5</xdr:col>
      <xdr:colOff>1477753</xdr:colOff>
      <xdr:row>18</xdr:row>
      <xdr:rowOff>100855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725527" y="4301290"/>
          <a:ext cx="3051884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2</xdr:col>
      <xdr:colOff>1281558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28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febrero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831A0E91-8430-4A7D-B70B-2D2790D6DDE4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15%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65070486112" createdVersion="7" refreshedVersion="8" minRefreshableVersion="3" recordCount="6" xr:uid="{6E44326E-B13E-4233-8F24-139DE02D3685}">
  <cacheSource type="worksheet">
    <worksheetSource ref="B1:H7" sheet="FEB"/>
  </cacheSource>
  <cacheFields count="7">
    <cacheField name="CONCEPTO INGRESO" numFmtId="0">
      <sharedItems count="10">
        <s v="TASAS Y DERECHOS ADMINISTRATIVOS"/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SERVICIOS FINANCIEROS Y SERVICIOS CONEXOS, SERVICIOS INMOBILIARIOS Y SERVICIOS DE LEASING" u="1"/>
        <s v="REINTEGROS INCAPACIDADES" u="1"/>
        <s v="PEAJES" u="1"/>
        <s v="RECUPERACIONES" u="1"/>
      </sharedItems>
    </cacheField>
    <cacheField name="Aportes" numFmtId="0">
      <sharedItems count="1">
        <s v="Propios"/>
      </sharedItems>
    </cacheField>
    <cacheField name="_x000a_AFORO INICIAL_x000a_" numFmtId="164">
      <sharedItems containsSemiMixedTypes="0" containsString="0" containsNumber="1" minValue="0" maxValue="184570.82431200001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184570.82431200001"/>
    </cacheField>
    <cacheField name="_x000a_RECAUDO EN EFECTIVO _x000a_" numFmtId="0">
      <sharedItems containsSemiMixedTypes="0" containsString="0" containsNumber="1" minValue="0" maxValue="27732.935686000001"/>
    </cacheField>
    <cacheField name="_x000a_SALDO DE AFORO POR RECAUDAR_x000a_" numFmtId="164">
      <sharedItems containsSemiMixedTypes="0" containsString="0" containsNumber="1" minValue="-232.41524738999999" maxValue="184570.82431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65070833336" createdVersion="6" refreshedVersion="8" minRefreshableVersion="3" recordCount="9" xr:uid="{00000000-000A-0000-FFFF-FFFF10000000}">
  <cacheSource type="worksheet">
    <worksheetSource ref="A1:G10" sheet="FEB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emiMixedTypes="0" containsString="0" containsNumber="1" minValue="0" maxValue="4418946.1436999999"/>
    </cacheField>
    <cacheField name="MODIFICACIONES AFORO" numFmtId="164">
      <sharedItems containsSemiMixedTypes="0" containsString="0" containsNumber="1" containsInteger="1" minValue="0" maxValue="0"/>
    </cacheField>
    <cacheField name="_x000a_AFORO VIGENTE_x000a_" numFmtId="164">
      <sharedItems containsSemiMixedTypes="0" containsString="0" containsNumber="1" minValue="0" maxValue="4418946.1436999999"/>
    </cacheField>
    <cacheField name="_x000a_RECAUDO EN EFECTIVO _x000a_" numFmtId="0">
      <sharedItems containsSemiMixedTypes="0" containsString="0" containsNumber="1" minValue="0" maxValue="318494.04679618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dy Maritza Montoya Roberto" refreshedDate="44771.465071064813" createdVersion="7" refreshedVersion="8" minRefreshableVersion="3" recordCount="6" xr:uid="{EFA47B41-EC20-47EC-8100-A03536C02492}">
  <cacheSource type="worksheet">
    <worksheetSource ref="A1:C7" sheet="Recuado"/>
  </cacheSource>
  <cacheFields count="3">
    <cacheField name="CONCEPTO INGRESO" numFmtId="0">
      <sharedItems count="12">
        <s v="TASA POR EL USO DE LA INFRAESTRUCTURA DE TRANSPORTE"/>
        <s v="SERVICIOS DE ARRENDAMIENTO SIN OPCION DE COMPRA DE OTROS BIENES"/>
        <s v="INTERESES SOBRE DEPOSITOS EN INSTITUCIONES FINANCIERAS"/>
        <s v="RENDIMIENTOS RECURSOS ENTREGADOS EN ADMINISTRACION"/>
        <s v="RENDIMIENTOS RECURSOS ENTREGADOS POR LA ENTIDAD CONCEDENTE EN LOS PATRIMONIOS AUTÓNOMOS"/>
        <s v="INVERSIÓN"/>
        <s v="SERVICIOS FINANCIEROS Y SERVICIOS CONEXOS, SERVICIOS INMOBILIARIOS Y SERVICIOS DE LEASING" u="1"/>
        <s v="REINTEGROS INCAPACIDADES" u="1"/>
        <s v="PEAJES" u="1"/>
        <s v="FUNCIONAMIENTO" u="1"/>
        <s v="DEUDA" u="1"/>
        <s v="RECUPERACIONES" u="1"/>
      </sharedItems>
    </cacheField>
    <cacheField name="Aportes" numFmtId="0">
      <sharedItems count="2">
        <s v="Propios"/>
        <s v="Nación"/>
      </sharedItems>
    </cacheField>
    <cacheField name="_x000a_RECAUDO EN EFECTIVO _x000a_" numFmtId="164">
      <sharedItems containsSemiMixedTypes="0" containsString="0" containsNumber="1" minValue="5.7106089400000002" maxValue="318494.04679618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184570.82431200001"/>
    <n v="0"/>
    <n v="184570.82431200001"/>
    <n v="0"/>
    <n v="184570.82431200001"/>
  </r>
  <r>
    <x v="1"/>
    <x v="0"/>
    <n v="0"/>
    <n v="0"/>
    <n v="0"/>
    <n v="27732.935686000001"/>
    <n v="156837.888626"/>
  </r>
  <r>
    <x v="2"/>
    <x v="0"/>
    <n v="0"/>
    <n v="0"/>
    <n v="0"/>
    <n v="155.66219799999999"/>
    <n v="-155.66219799999999"/>
  </r>
  <r>
    <x v="3"/>
    <x v="0"/>
    <n v="0"/>
    <n v="0"/>
    <n v="0"/>
    <n v="5.7106089400000002"/>
    <n v="-5.7106089400000002"/>
  </r>
  <r>
    <x v="4"/>
    <x v="0"/>
    <n v="0"/>
    <n v="0"/>
    <n v="0"/>
    <n v="22.410967829999997"/>
    <n v="-22.410967829999997"/>
  </r>
  <r>
    <x v="5"/>
    <x v="0"/>
    <n v="0"/>
    <n v="0"/>
    <n v="0"/>
    <n v="232.41524738999999"/>
    <n v="-232.4152473899999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27732.935686000001"/>
  </r>
  <r>
    <s v="3-1-01-1-02-5-02-07-3-2"/>
    <s v="SERVICIOS DE ARRENDAMIENTO SIN OPCION DE COMPRA DE OTROS BIENES"/>
    <x v="0"/>
    <n v="0"/>
    <n v="0"/>
    <n v="0"/>
    <n v="155.66219799999999"/>
  </r>
  <r>
    <s v="3-1-01-2-05-1-02-01"/>
    <s v="INTERESES SOBRE DEPOSITOS EN INSTITUCIONES FINANCIERAS"/>
    <x v="0"/>
    <n v="0"/>
    <n v="0"/>
    <n v="0"/>
    <n v="5.7106089400000002"/>
  </r>
  <r>
    <s v="3-1-01-2-05-1-02-04"/>
    <s v="RENDIMIENTOS RECURSOS ENTREGADOS EN ADMINISTRACION"/>
    <x v="0"/>
    <n v="0"/>
    <n v="0"/>
    <n v="0"/>
    <n v="22.410967829999997"/>
  </r>
  <r>
    <s v="3-1-01-2-05-3-05"/>
    <s v="RENDIMIENTOS RECURSOS ENTREGADOS POR LA ENTIDAD CONCEDENTE EN LOS PATRIMONIOS AUTÓNOMOS"/>
    <x v="0"/>
    <n v="0"/>
    <n v="0"/>
    <n v="0"/>
    <n v="232.41524738999999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0"/>
  </r>
  <r>
    <n v="43"/>
    <s v="INVERSIÓN"/>
    <x v="1"/>
    <n v="4418946.1436999999"/>
    <n v="0"/>
    <n v="4418946.1436999999"/>
    <n v="318494.0467961800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n v="27732.935686000001"/>
  </r>
  <r>
    <x v="1"/>
    <x v="0"/>
    <n v="155.66219799999999"/>
  </r>
  <r>
    <x v="2"/>
    <x v="0"/>
    <n v="5.7106089400000002"/>
  </r>
  <r>
    <x v="3"/>
    <x v="0"/>
    <n v="22.410967829999997"/>
  </r>
  <r>
    <x v="4"/>
    <x v="0"/>
    <n v="232.41524738999999"/>
  </r>
  <r>
    <x v="5"/>
    <x v="1"/>
    <n v="318494.04679618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17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FE5C33-783C-412E-ABCF-5DB29EDBEFEC}" name="TablaDinámica4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6" rowHeaderCaption="Concepto de Ingreso ">
  <location ref="C26:D32" firstHeaderRow="1" firstDataRow="1" firstDataCol="1" rowPageCount="1" colPageCount="1"/>
  <pivotFields count="3">
    <pivotField axis="axisRow" showAll="0" sortType="ascending">
      <items count="13">
        <item m="1" x="7"/>
        <item x="3"/>
        <item x="2"/>
        <item m="1" x="11"/>
        <item m="1" x="8"/>
        <item x="0"/>
        <item x="1"/>
        <item x="4"/>
        <item m="1" x="9"/>
        <item m="1" x="10"/>
        <item x="5"/>
        <item m="1"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6">
    <i>
      <x v="2"/>
    </i>
    <i>
      <x v="1"/>
    </i>
    <i>
      <x v="6"/>
    </i>
    <i>
      <x v="7"/>
    </i>
    <i>
      <x v="5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10">
    <format dxfId="111">
      <pivotArea outline="0" collapsedLevelsAreSubtotals="1" fieldPosition="0"/>
    </format>
    <format dxfId="110">
      <pivotArea collapsedLevelsAreSubtotals="1" fieldPosition="0">
        <references count="1">
          <reference field="0" count="1">
            <x v="0"/>
          </reference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105">
      <pivotArea dataOnly="0" labelOnly="1" grandRow="1" outline="0" fieldPosition="0"/>
    </format>
    <format dxfId="104">
      <pivotArea dataOnly="0" labelOnly="1" outline="0" axis="axisValues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field="0" type="button" dataOnly="0" labelOnly="1" outline="0" axis="axisRow" fieldPosition="0"/>
    </format>
    <format dxfId="10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9">
      <pivotArea dataOnly="0" labelOnly="1" grandRow="1" outline="0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93">
      <pivotArea dataOnly="0" labelOnly="1" grandRow="1" outline="0" fieldPosition="0"/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75">
      <pivotArea dataOnly="0" labelOnly="1" grandRow="1" outline="0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0" type="button" dataOnly="0" labelOnly="1" outline="0" axis="axisRow" fieldPosition="0"/>
    </format>
    <format dxfId="70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fieldPosition="0">
        <references count="1">
          <reference field="0" count="2">
            <x v="0"/>
            <x v="1"/>
          </reference>
        </references>
      </pivotArea>
    </format>
    <format dxfId="63">
      <pivotArea dataOnly="0" labelOnly="1" grandRow="1" outline="0" fieldPosition="0"/>
    </format>
    <format dxfId="62">
      <pivotArea dataOnly="0" labelOnly="1" outline="0" axis="axisValues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grandRow="1" outline="0" fieldPosition="0"/>
    </format>
    <format dxfId="57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outline="0" axis="axisValues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fieldPosition="0">
        <references count="1">
          <reference field="0" count="0"/>
        </references>
      </pivotArea>
    </format>
    <format dxfId="21">
      <pivotArea dataOnly="0" labelOnly="1" grandRow="1" outline="0" fieldPosition="0"/>
    </format>
    <format dxfId="20">
      <pivotArea dataOnly="0" labelOnly="1" outline="0" axis="axisValues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fieldPosition="0">
        <references count="1">
          <reference field="0" count="0"/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collapsedLevelsAreSubtotals="1" fieldPosition="0">
        <references count="1">
          <reference field="0" count="0"/>
        </references>
      </pivotArea>
    </format>
    <format dxfId="6">
      <pivotArea dataOnly="0" labelOnly="1" fieldPosition="0">
        <references count="1">
          <reference field="0" count="0"/>
        </references>
      </pivotArea>
    </format>
    <format dxfId="5">
      <pivotArea collapsedLevelsAreSubtotals="1" fieldPosition="0">
        <references count="1">
          <reference field="0" count="0"/>
        </references>
      </pivotArea>
    </format>
    <format dxfId="4">
      <pivotArea outline="0" fieldPosition="0">
        <references count="1">
          <reference field="4294967294" count="1">
            <x v="0"/>
          </reference>
        </references>
      </pivotArea>
    </format>
    <format dxfId="3">
      <pivotArea collapsedLevelsAreSubtotals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fieldPosition="0">
        <references count="1">
          <reference field="0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chartFormats count="1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14" firstHeaderRow="0" firstDataRow="1" firstDataCol="1" rowPageCount="1" colPageCount="1"/>
  <pivotFields count="3">
    <pivotField axis="axisRow" showAll="0" sortType="descending">
      <items count="13">
        <item m="1" x="10"/>
        <item m="1" x="9"/>
        <item x="2"/>
        <item x="5"/>
        <item m="1" x="8"/>
        <item m="1" x="11"/>
        <item m="1" x="7"/>
        <item x="3"/>
        <item x="4"/>
        <item x="1"/>
        <item x="0"/>
        <item m="1"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dataField="1" numFmtId="164" showAll="0"/>
  </pivotFields>
  <rowFields count="1">
    <field x="0"/>
  </rowFields>
  <rowItems count="6">
    <i>
      <x v="10"/>
    </i>
    <i>
      <x v="8"/>
    </i>
    <i>
      <x v="9"/>
    </i>
    <i>
      <x v="7"/>
    </i>
    <i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 _x000a_RECAUDO EN EFECTIVO _x000a_" fld="2" baseField="0" baseItem="0"/>
    <dataField name="%_x000a_ RECAUDO EN EFECTIVO _x000a_2" fld="2" showDataAs="percentOfTotal" baseField="0" baseItem="0" numFmtId="10"/>
  </dataFields>
  <formats count="5">
    <format dxfId="116">
      <pivotArea outline="0" collapsedLevelsAreSubtotals="1" fieldPosition="0"/>
    </format>
    <format dxfId="115">
      <pivotArea collapsedLevelsAreSubtotals="1" fieldPosition="0">
        <references count="1">
          <reference field="0" count="1">
            <x v="6"/>
          </reference>
        </references>
      </pivotArea>
    </format>
    <format dxfId="114">
      <pivotArea outline="0" fieldPosition="0">
        <references count="1">
          <reference field="4294967294" count="1">
            <x v="1"/>
          </reference>
        </references>
      </pivotArea>
    </format>
    <format dxfId="113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12">
      <pivotArea collapsedLevelsAreSubtotals="1" fieldPosition="0">
        <references count="2">
          <reference field="4294967294" count="1" selected="0">
            <x v="0"/>
          </reference>
          <reference field="0" count="5">
            <x v="2"/>
            <x v="7"/>
            <x v="8"/>
            <x v="9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3B27E8-4D06-4C91-9C6B-5819DF12280E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1">
        <item x="4"/>
        <item x="0"/>
        <item x="3"/>
        <item m="1" x="7"/>
        <item m="1" x="9"/>
        <item m="1" x="8"/>
        <item x="1"/>
        <item x="2"/>
        <item x="5"/>
        <item m="1" x="6"/>
        <item t="default"/>
      </items>
    </pivotField>
    <pivotField axis="axisRow" subtotalTop="0" showAll="0">
      <items count="2">
        <item sd="0" x="0"/>
        <item t="default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2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>
      <selection activeCell="B9" sqref="B9"/>
    </sheetView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15</v>
      </c>
    </row>
    <row r="10" spans="1:2" ht="36" x14ac:dyDescent="0.55000000000000004">
      <c r="A10" s="18"/>
      <c r="B10" s="19" t="s">
        <v>22</v>
      </c>
    </row>
    <row r="11" spans="1:2" ht="36" x14ac:dyDescent="0.55000000000000004">
      <c r="A11" s="18"/>
      <c r="B11" s="19" t="s">
        <v>21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topLeftCell="A4" workbookViewId="0"/>
  </sheetViews>
  <sheetFormatPr baseColWidth="10" defaultRowHeight="15" x14ac:dyDescent="0.25"/>
  <cols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14</v>
      </c>
      <c r="C5" t="s">
        <v>32</v>
      </c>
    </row>
    <row r="6" spans="2:6" x14ac:dyDescent="0.25">
      <c r="B6" s="6" t="s">
        <v>4</v>
      </c>
      <c r="C6" s="9">
        <v>5588001.5211169999</v>
      </c>
    </row>
    <row r="7" spans="2:6" x14ac:dyDescent="0.25">
      <c r="B7" s="6" t="s">
        <v>3</v>
      </c>
      <c r="C7" s="9">
        <v>184570.82431200001</v>
      </c>
    </row>
    <row r="8" spans="2:6" x14ac:dyDescent="0.25">
      <c r="B8" s="6" t="s">
        <v>5</v>
      </c>
      <c r="C8" s="9">
        <v>5772572.3454289995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6:G60"/>
  <sheetViews>
    <sheetView showGridLines="0" showRowColHeaders="0" zoomScale="95" zoomScaleNormal="95" workbookViewId="0">
      <selection activeCell="F21" sqref="F21"/>
    </sheetView>
  </sheetViews>
  <sheetFormatPr baseColWidth="10" defaultRowHeight="15" x14ac:dyDescent="0.25"/>
  <cols>
    <col min="3" max="3" width="98.140625" bestFit="1" customWidth="1"/>
    <col min="4" max="4" width="24.85546875" bestFit="1" customWidth="1"/>
    <col min="5" max="5" width="27.5703125" bestFit="1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6" spans="3:5" x14ac:dyDescent="0.25">
      <c r="C6" s="5" t="s">
        <v>2</v>
      </c>
      <c r="D6" t="s">
        <v>3</v>
      </c>
    </row>
    <row r="8" spans="3:5" x14ac:dyDescent="0.25">
      <c r="C8" s="5" t="s">
        <v>12</v>
      </c>
      <c r="D8" t="s">
        <v>35</v>
      </c>
      <c r="E8" t="s">
        <v>36</v>
      </c>
    </row>
    <row r="9" spans="3:5" x14ac:dyDescent="0.25">
      <c r="C9" s="6" t="s">
        <v>24</v>
      </c>
      <c r="D9" s="9">
        <v>27732.935686000001</v>
      </c>
      <c r="E9" s="10">
        <v>0.98521450032212365</v>
      </c>
    </row>
    <row r="10" spans="3:5" x14ac:dyDescent="0.25">
      <c r="C10" s="6" t="s">
        <v>26</v>
      </c>
      <c r="D10" s="9">
        <v>232.41524738999999</v>
      </c>
      <c r="E10" s="10">
        <v>8.2565680899109976E-3</v>
      </c>
    </row>
    <row r="11" spans="3:5" x14ac:dyDescent="0.25">
      <c r="C11" s="6" t="s">
        <v>38</v>
      </c>
      <c r="D11" s="9">
        <v>155.66219799999999</v>
      </c>
      <c r="E11" s="10">
        <v>5.5299105856662766E-3</v>
      </c>
    </row>
    <row r="12" spans="3:5" x14ac:dyDescent="0.25">
      <c r="C12" s="6" t="s">
        <v>11</v>
      </c>
      <c r="D12" s="9">
        <v>22.410967829999997</v>
      </c>
      <c r="E12" s="10">
        <v>7.961512160977155E-4</v>
      </c>
    </row>
    <row r="13" spans="3:5" x14ac:dyDescent="0.25">
      <c r="C13" s="6" t="s">
        <v>19</v>
      </c>
      <c r="D13" s="9">
        <v>5.7106089400000002</v>
      </c>
      <c r="E13" s="10">
        <v>2.0286978620144168E-4</v>
      </c>
    </row>
    <row r="14" spans="3:5" x14ac:dyDescent="0.25">
      <c r="C14" s="6" t="s">
        <v>5</v>
      </c>
      <c r="D14" s="38">
        <v>28149.13470816</v>
      </c>
      <c r="E14" s="10">
        <v>1</v>
      </c>
    </row>
    <row r="20" spans="1:6" x14ac:dyDescent="0.25">
      <c r="A20" s="22"/>
      <c r="B20" s="33"/>
      <c r="F20" s="22"/>
    </row>
    <row r="21" spans="1:6" x14ac:dyDescent="0.25">
      <c r="A21" s="25"/>
      <c r="B21" s="32"/>
      <c r="C21" s="32"/>
      <c r="D21" s="32"/>
      <c r="E21" s="25"/>
      <c r="F21" s="23"/>
    </row>
    <row r="22" spans="1:6" x14ac:dyDescent="0.25">
      <c r="A22" s="25"/>
      <c r="B22" s="32"/>
      <c r="C22" s="32"/>
      <c r="D22" s="32"/>
      <c r="E22" s="25"/>
      <c r="F22" s="23"/>
    </row>
    <row r="23" spans="1:6" x14ac:dyDescent="0.25">
      <c r="A23" s="25"/>
      <c r="B23" s="32"/>
      <c r="E23" s="25"/>
      <c r="F23" s="23"/>
    </row>
    <row r="24" spans="1:6" x14ac:dyDescent="0.25">
      <c r="A24" s="25"/>
      <c r="B24" s="32"/>
      <c r="C24" s="26" t="s">
        <v>2</v>
      </c>
      <c r="D24" s="26" t="s">
        <v>3</v>
      </c>
      <c r="E24" s="25"/>
      <c r="F24" s="23"/>
    </row>
    <row r="25" spans="1:6" x14ac:dyDescent="0.25">
      <c r="A25" s="25"/>
      <c r="B25" s="32"/>
      <c r="C25" s="32"/>
      <c r="D25" s="32"/>
      <c r="E25" s="25"/>
      <c r="F25" s="23"/>
    </row>
    <row r="26" spans="1:6" x14ac:dyDescent="0.25">
      <c r="A26" s="25"/>
      <c r="B26" s="32"/>
      <c r="C26" s="26" t="s">
        <v>12</v>
      </c>
      <c r="D26" s="26" t="s">
        <v>34</v>
      </c>
      <c r="E26" s="25"/>
      <c r="F26" s="23"/>
    </row>
    <row r="27" spans="1:6" x14ac:dyDescent="0.25">
      <c r="A27" s="25"/>
      <c r="B27" s="32"/>
      <c r="C27" s="27" t="s">
        <v>19</v>
      </c>
      <c r="D27" s="28">
        <v>2.0286978620144168E-4</v>
      </c>
      <c r="E27" s="25"/>
      <c r="F27" s="23"/>
    </row>
    <row r="28" spans="1:6" x14ac:dyDescent="0.25">
      <c r="A28" s="25"/>
      <c r="B28" s="32"/>
      <c r="C28" s="27" t="s">
        <v>11</v>
      </c>
      <c r="D28" s="28">
        <v>7.961512160977155E-4</v>
      </c>
      <c r="E28" s="25"/>
      <c r="F28" s="23"/>
    </row>
    <row r="29" spans="1:6" x14ac:dyDescent="0.25">
      <c r="A29" s="25"/>
      <c r="B29" s="32"/>
      <c r="C29" s="27" t="s">
        <v>38</v>
      </c>
      <c r="D29" s="28">
        <v>5.5299105856662766E-3</v>
      </c>
      <c r="E29" s="25"/>
      <c r="F29" s="23"/>
    </row>
    <row r="30" spans="1:6" x14ac:dyDescent="0.25">
      <c r="A30" s="25"/>
      <c r="B30" s="32"/>
      <c r="C30" s="27" t="s">
        <v>26</v>
      </c>
      <c r="D30" s="28">
        <v>8.2565680899109976E-3</v>
      </c>
      <c r="E30" s="25"/>
      <c r="F30" s="23"/>
    </row>
    <row r="31" spans="1:6" x14ac:dyDescent="0.25">
      <c r="A31" s="25"/>
      <c r="B31" s="32"/>
      <c r="C31" s="27" t="s">
        <v>24</v>
      </c>
      <c r="D31" s="28">
        <v>0.98521450032212365</v>
      </c>
      <c r="E31" s="25"/>
      <c r="F31" s="23"/>
    </row>
    <row r="32" spans="1:6" x14ac:dyDescent="0.25">
      <c r="A32" s="25"/>
      <c r="B32" s="32"/>
      <c r="C32" s="27" t="s">
        <v>5</v>
      </c>
      <c r="D32" s="28">
        <v>1</v>
      </c>
      <c r="E32" s="25"/>
      <c r="F32" s="23"/>
    </row>
    <row r="33" spans="1:7" x14ac:dyDescent="0.25">
      <c r="A33" s="25"/>
      <c r="B33" s="32"/>
      <c r="E33" s="25"/>
      <c r="F33" s="23"/>
    </row>
    <row r="34" spans="1:7" x14ac:dyDescent="0.25">
      <c r="A34" s="25"/>
      <c r="B34" s="32"/>
      <c r="E34" s="25"/>
      <c r="F34" s="23"/>
    </row>
    <row r="35" spans="1:7" x14ac:dyDescent="0.25">
      <c r="A35" s="25"/>
      <c r="B35" s="32"/>
      <c r="E35" s="25"/>
      <c r="F35" s="23"/>
    </row>
    <row r="36" spans="1:7" x14ac:dyDescent="0.25">
      <c r="A36" s="25"/>
      <c r="B36" s="32"/>
      <c r="E36" s="25"/>
      <c r="F36" s="23"/>
    </row>
    <row r="37" spans="1:7" x14ac:dyDescent="0.25">
      <c r="A37" s="25"/>
      <c r="B37" s="32"/>
      <c r="E37" s="25"/>
      <c r="F37" s="23"/>
    </row>
    <row r="38" spans="1:7" x14ac:dyDescent="0.25">
      <c r="A38" s="25"/>
      <c r="B38" s="32"/>
      <c r="E38" s="25"/>
      <c r="F38" s="23"/>
    </row>
    <row r="39" spans="1:7" x14ac:dyDescent="0.25">
      <c r="A39" s="25"/>
      <c r="B39" s="32"/>
      <c r="E39" s="25"/>
      <c r="F39" s="23"/>
    </row>
    <row r="40" spans="1:7" x14ac:dyDescent="0.25">
      <c r="A40" s="25"/>
      <c r="B40" s="32"/>
      <c r="E40" s="25"/>
      <c r="F40" s="23"/>
    </row>
    <row r="41" spans="1:7" x14ac:dyDescent="0.25">
      <c r="A41" s="23"/>
      <c r="B41" s="32"/>
      <c r="C41" s="33"/>
      <c r="D41" s="33"/>
      <c r="E41" s="23"/>
      <c r="F41" s="23"/>
    </row>
    <row r="42" spans="1:7" x14ac:dyDescent="0.25">
      <c r="A42" s="11"/>
      <c r="B42" s="32"/>
      <c r="C42" s="32"/>
      <c r="D42" s="32"/>
      <c r="E42" s="11"/>
      <c r="F42" s="11"/>
    </row>
    <row r="43" spans="1:7" x14ac:dyDescent="0.25">
      <c r="A43" s="11"/>
      <c r="B43" s="32"/>
      <c r="C43" s="32"/>
      <c r="D43" s="32"/>
      <c r="E43" s="11"/>
      <c r="F43" s="11"/>
    </row>
    <row r="44" spans="1:7" x14ac:dyDescent="0.25">
      <c r="B44" s="33"/>
      <c r="C44" s="33"/>
      <c r="D44" s="33"/>
    </row>
    <row r="45" spans="1:7" x14ac:dyDescent="0.25">
      <c r="B45" s="33"/>
      <c r="C45" s="33"/>
      <c r="D45" s="33"/>
    </row>
    <row r="46" spans="1:7" x14ac:dyDescent="0.25">
      <c r="B46" s="33"/>
      <c r="C46" s="33"/>
      <c r="D46" s="33"/>
    </row>
    <row r="47" spans="1:7" x14ac:dyDescent="0.25">
      <c r="A47" s="24"/>
      <c r="B47" s="33"/>
      <c r="C47" s="33"/>
      <c r="D47" s="33"/>
      <c r="E47" s="24"/>
      <c r="F47" s="24"/>
      <c r="G47" s="24"/>
    </row>
    <row r="48" spans="1:7" x14ac:dyDescent="0.25">
      <c r="A48" s="24"/>
      <c r="B48" s="33"/>
      <c r="C48" s="33"/>
      <c r="D48" s="33"/>
      <c r="E48" s="24"/>
      <c r="F48" s="24"/>
      <c r="G48" s="24"/>
    </row>
    <row r="49" spans="1:7" x14ac:dyDescent="0.25">
      <c r="A49" s="24"/>
      <c r="B49" s="33"/>
      <c r="C49" s="33"/>
      <c r="D49" s="33"/>
      <c r="E49" s="24"/>
      <c r="F49" s="24"/>
      <c r="G49" s="24"/>
    </row>
    <row r="50" spans="1:7" x14ac:dyDescent="0.25">
      <c r="A50" s="24"/>
      <c r="B50" s="33"/>
      <c r="C50" s="33"/>
      <c r="D50" s="33"/>
      <c r="E50" s="24"/>
      <c r="F50" s="24"/>
      <c r="G50" s="24"/>
    </row>
    <row r="51" spans="1:7" x14ac:dyDescent="0.25">
      <c r="A51" s="24"/>
      <c r="B51" s="33"/>
      <c r="C51" s="33"/>
      <c r="D51" s="33"/>
      <c r="E51" s="24"/>
      <c r="F51" s="24"/>
      <c r="G51" s="24"/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/>
      <c r="C54" s="24"/>
      <c r="D54" s="24"/>
      <c r="E54" s="24"/>
      <c r="F54" s="24"/>
      <c r="G54" s="24"/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/>
      <c r="C57" s="24"/>
      <c r="D57" s="24"/>
      <c r="E57" s="24"/>
      <c r="F57" s="24"/>
      <c r="G57" s="24"/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/>
      <c r="B59" s="24"/>
      <c r="C59" s="24"/>
      <c r="D59" s="24"/>
      <c r="E59" s="24"/>
      <c r="F59" s="24"/>
      <c r="G59" s="24"/>
    </row>
    <row r="60" spans="1:7" x14ac:dyDescent="0.25">
      <c r="A60" s="24"/>
      <c r="B60" s="24"/>
      <c r="C60" s="24"/>
      <c r="D60" s="24"/>
      <c r="E60" s="24"/>
      <c r="F60" s="24"/>
      <c r="G60" s="24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B14" zoomScale="90" zoomScaleNormal="90" workbookViewId="0">
      <selection activeCell="D24" sqref="D24"/>
    </sheetView>
  </sheetViews>
  <sheetFormatPr baseColWidth="10" defaultRowHeight="20.100000000000001" customHeight="1" x14ac:dyDescent="0.25"/>
  <cols>
    <col min="1" max="1" width="19.85546875" style="1" customWidth="1"/>
    <col min="2" max="2" width="56.7109375" style="1" bestFit="1" customWidth="1"/>
    <col min="3" max="3" width="11.5703125" style="1" customWidth="1"/>
    <col min="4" max="4" width="23.42578125" style="2" customWidth="1"/>
    <col min="5" max="5" width="24.28515625" style="2" bestFit="1" customWidth="1"/>
    <col min="6" max="6" width="23.42578125" style="2" customWidth="1"/>
    <col min="7" max="7" width="21.42578125" style="2" customWidth="1"/>
    <col min="8" max="8" width="32.42578125" style="29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6384" width="11.42578125" style="1"/>
  </cols>
  <sheetData>
    <row r="1" spans="1:9" s="3" customFormat="1" ht="51" customHeight="1" thickBot="1" x14ac:dyDescent="0.3">
      <c r="A1" s="34" t="s">
        <v>0</v>
      </c>
      <c r="B1" s="35" t="s">
        <v>7</v>
      </c>
      <c r="C1" s="35" t="s">
        <v>2</v>
      </c>
      <c r="D1" s="36" t="s">
        <v>28</v>
      </c>
      <c r="E1" s="36" t="s">
        <v>1</v>
      </c>
      <c r="F1" s="36" t="s">
        <v>29</v>
      </c>
      <c r="G1" s="36" t="s">
        <v>30</v>
      </c>
      <c r="H1" s="37" t="s">
        <v>31</v>
      </c>
    </row>
    <row r="2" spans="1:9" s="3" customFormat="1" ht="18" customHeight="1" thickBot="1" x14ac:dyDescent="0.3">
      <c r="A2" s="20" t="s">
        <v>16</v>
      </c>
      <c r="B2" s="21" t="s">
        <v>17</v>
      </c>
      <c r="C2" s="21" t="s">
        <v>3</v>
      </c>
      <c r="D2" s="30">
        <f>D14/1000000</f>
        <v>184570.82431200001</v>
      </c>
      <c r="E2" s="30">
        <v>0</v>
      </c>
      <c r="F2" s="30">
        <f>F14/1000000</f>
        <v>184570.82431200001</v>
      </c>
      <c r="G2" s="46">
        <f>G14/1000000</f>
        <v>0</v>
      </c>
      <c r="H2" s="30">
        <f>H14/1000000</f>
        <v>184570.82431200001</v>
      </c>
    </row>
    <row r="3" spans="1:9" ht="18" customHeight="1" thickBot="1" x14ac:dyDescent="0.3">
      <c r="A3" s="20" t="s">
        <v>23</v>
      </c>
      <c r="B3" s="21" t="s">
        <v>24</v>
      </c>
      <c r="C3" s="21" t="s">
        <v>3</v>
      </c>
      <c r="D3" s="30">
        <v>0</v>
      </c>
      <c r="E3" s="30">
        <v>0</v>
      </c>
      <c r="F3" s="30">
        <v>0</v>
      </c>
      <c r="G3" s="30">
        <f>+G15/1000000</f>
        <v>27732.935686000001</v>
      </c>
      <c r="H3" s="30">
        <f t="shared" ref="H3" si="0">H15/1000000</f>
        <v>156837.888626</v>
      </c>
    </row>
    <row r="4" spans="1:9" ht="18" customHeight="1" thickBot="1" x14ac:dyDescent="0.3">
      <c r="A4" s="20" t="s">
        <v>37</v>
      </c>
      <c r="B4" s="21" t="s">
        <v>38</v>
      </c>
      <c r="C4" s="21" t="s">
        <v>3</v>
      </c>
      <c r="D4" s="30">
        <v>0</v>
      </c>
      <c r="E4" s="30">
        <v>0</v>
      </c>
      <c r="F4" s="30">
        <v>0</v>
      </c>
      <c r="G4" s="30">
        <f>+G16/1000000</f>
        <v>155.66219799999999</v>
      </c>
      <c r="H4" s="30">
        <f t="shared" ref="H4:H10" si="1">H16/1000000</f>
        <v>-155.66219799999999</v>
      </c>
    </row>
    <row r="5" spans="1:9" ht="18" customHeight="1" thickBot="1" x14ac:dyDescent="0.3">
      <c r="A5" s="20" t="s">
        <v>18</v>
      </c>
      <c r="B5" s="21" t="s">
        <v>19</v>
      </c>
      <c r="C5" s="21" t="s">
        <v>3</v>
      </c>
      <c r="D5" s="30">
        <v>0</v>
      </c>
      <c r="E5" s="30">
        <v>0</v>
      </c>
      <c r="F5" s="30">
        <v>0</v>
      </c>
      <c r="G5" s="30">
        <f>+G17/1000000</f>
        <v>5.7106089400000002</v>
      </c>
      <c r="H5" s="30">
        <f t="shared" si="1"/>
        <v>-5.7106089400000002</v>
      </c>
      <c r="I5" s="4"/>
    </row>
    <row r="6" spans="1:9" ht="18" customHeight="1" thickBot="1" x14ac:dyDescent="0.3">
      <c r="A6" s="20" t="s">
        <v>25</v>
      </c>
      <c r="B6" s="21" t="s">
        <v>11</v>
      </c>
      <c r="C6" s="21" t="s">
        <v>3</v>
      </c>
      <c r="D6" s="30">
        <v>0</v>
      </c>
      <c r="E6" s="30">
        <v>0</v>
      </c>
      <c r="F6" s="30">
        <v>0</v>
      </c>
      <c r="G6" s="30">
        <f>G18/1000000</f>
        <v>22.410967829999997</v>
      </c>
      <c r="H6" s="30">
        <f t="shared" si="1"/>
        <v>-22.410967829999997</v>
      </c>
      <c r="I6" s="4"/>
    </row>
    <row r="7" spans="1:9" ht="18" customHeight="1" thickBot="1" x14ac:dyDescent="0.3">
      <c r="A7" s="20" t="s">
        <v>20</v>
      </c>
      <c r="B7" s="21" t="s">
        <v>26</v>
      </c>
      <c r="C7" s="21" t="s">
        <v>3</v>
      </c>
      <c r="D7" s="30">
        <v>0</v>
      </c>
      <c r="E7" s="30">
        <v>0</v>
      </c>
      <c r="F7" s="30">
        <v>0</v>
      </c>
      <c r="G7" s="30">
        <f>G19/1000000</f>
        <v>232.41524738999999</v>
      </c>
      <c r="H7" s="30">
        <f t="shared" si="1"/>
        <v>-232.41524738999999</v>
      </c>
    </row>
    <row r="8" spans="1:9" ht="18" customHeight="1" thickBot="1" x14ac:dyDescent="0.3">
      <c r="A8" s="20">
        <v>41</v>
      </c>
      <c r="B8" s="21" t="s">
        <v>27</v>
      </c>
      <c r="C8" s="21" t="s">
        <v>4</v>
      </c>
      <c r="D8" s="30">
        <f>D20/1000000</f>
        <v>1451.0423699999999</v>
      </c>
      <c r="E8" s="30">
        <v>0</v>
      </c>
      <c r="F8" s="30">
        <f>F20/1000000</f>
        <v>1451.0423699999999</v>
      </c>
      <c r="G8" s="30">
        <f>G20/1000000</f>
        <v>0</v>
      </c>
      <c r="H8" s="30">
        <f t="shared" si="1"/>
        <v>1451.0423699999999</v>
      </c>
    </row>
    <row r="9" spans="1:9" ht="18" customHeight="1" thickBot="1" x14ac:dyDescent="0.3">
      <c r="A9" s="20">
        <v>42</v>
      </c>
      <c r="B9" s="21" t="s">
        <v>8</v>
      </c>
      <c r="C9" s="21" t="s">
        <v>4</v>
      </c>
      <c r="D9" s="30">
        <f t="shared" ref="D9:D10" si="2">D21/1000000</f>
        <v>1167604.3350470001</v>
      </c>
      <c r="E9" s="30">
        <v>0</v>
      </c>
      <c r="F9" s="30">
        <f t="shared" ref="F9:G9" si="3">F21/1000000</f>
        <v>1167604.3350470001</v>
      </c>
      <c r="G9" s="30">
        <f t="shared" si="3"/>
        <v>0</v>
      </c>
      <c r="H9" s="30">
        <f t="shared" si="1"/>
        <v>1167604.3350470001</v>
      </c>
    </row>
    <row r="10" spans="1:9" ht="20.100000000000001" customHeight="1" thickBot="1" x14ac:dyDescent="0.3">
      <c r="A10" s="20">
        <v>43</v>
      </c>
      <c r="B10" s="21" t="s">
        <v>9</v>
      </c>
      <c r="C10" s="21" t="s">
        <v>4</v>
      </c>
      <c r="D10" s="30">
        <f t="shared" si="2"/>
        <v>4418946.1436999999</v>
      </c>
      <c r="E10" s="30">
        <v>0</v>
      </c>
      <c r="F10" s="30">
        <f>F22/1000000</f>
        <v>4418946.1436999999</v>
      </c>
      <c r="G10" s="30">
        <f>G22/1000000</f>
        <v>318494.04679618002</v>
      </c>
      <c r="H10" s="30">
        <f t="shared" si="1"/>
        <v>4100452.0969038201</v>
      </c>
    </row>
    <row r="14" spans="1:9" ht="20.100000000000001" customHeight="1" x14ac:dyDescent="0.25">
      <c r="A14" s="1" t="s">
        <v>16</v>
      </c>
      <c r="B14" s="1" t="s">
        <v>17</v>
      </c>
      <c r="C14" s="1" t="s">
        <v>3</v>
      </c>
      <c r="D14" s="2">
        <v>184570824312</v>
      </c>
      <c r="E14" s="2">
        <v>0</v>
      </c>
      <c r="F14" s="2">
        <f>D14</f>
        <v>184570824312</v>
      </c>
      <c r="G14" s="41"/>
      <c r="H14" s="29">
        <v>184570824312</v>
      </c>
    </row>
    <row r="15" spans="1:9" ht="20.100000000000001" customHeight="1" x14ac:dyDescent="0.25">
      <c r="A15" s="1" t="s">
        <v>23</v>
      </c>
      <c r="B15" s="1" t="s">
        <v>24</v>
      </c>
      <c r="C15" s="1" t="s">
        <v>3</v>
      </c>
      <c r="D15" s="2">
        <v>0</v>
      </c>
      <c r="E15" s="2">
        <v>0</v>
      </c>
      <c r="F15" s="2">
        <v>0</v>
      </c>
      <c r="G15" s="2">
        <v>27732935686</v>
      </c>
      <c r="H15" s="29">
        <v>156837888626</v>
      </c>
    </row>
    <row r="16" spans="1:9" s="42" customFormat="1" ht="30" customHeight="1" x14ac:dyDescent="0.25">
      <c r="A16" s="47" t="s">
        <v>37</v>
      </c>
      <c r="B16" s="47" t="s">
        <v>38</v>
      </c>
      <c r="C16" s="42" t="s">
        <v>3</v>
      </c>
      <c r="D16" s="43">
        <v>0</v>
      </c>
      <c r="E16" s="43">
        <v>0</v>
      </c>
      <c r="F16" s="43">
        <v>0</v>
      </c>
      <c r="G16" s="45">
        <v>155662198</v>
      </c>
      <c r="H16" s="44">
        <v>-155662198</v>
      </c>
    </row>
    <row r="17" spans="1:8" ht="20.100000000000001" customHeight="1" x14ac:dyDescent="0.25">
      <c r="A17" s="1" t="s">
        <v>18</v>
      </c>
      <c r="B17" s="1" t="s">
        <v>19</v>
      </c>
      <c r="C17" s="1" t="s">
        <v>3</v>
      </c>
      <c r="D17" s="2">
        <v>0</v>
      </c>
      <c r="E17" s="2">
        <v>0</v>
      </c>
      <c r="F17" s="2">
        <v>0</v>
      </c>
      <c r="G17" s="2">
        <v>5710608.9400000004</v>
      </c>
      <c r="H17" s="29">
        <v>-5710608.9400000004</v>
      </c>
    </row>
    <row r="18" spans="1:8" ht="20.100000000000001" customHeight="1" x14ac:dyDescent="0.25">
      <c r="A18" s="1" t="s">
        <v>25</v>
      </c>
      <c r="B18" s="1" t="s">
        <v>11</v>
      </c>
      <c r="C18" s="1" t="s">
        <v>3</v>
      </c>
      <c r="D18" s="2">
        <v>0</v>
      </c>
      <c r="E18" s="2">
        <v>0</v>
      </c>
      <c r="F18" s="2">
        <v>0</v>
      </c>
      <c r="G18" s="2">
        <v>22410967.829999998</v>
      </c>
      <c r="H18" s="29">
        <v>-22410967.829999998</v>
      </c>
    </row>
    <row r="19" spans="1:8" ht="20.100000000000001" customHeight="1" x14ac:dyDescent="0.25">
      <c r="A19" s="1" t="s">
        <v>20</v>
      </c>
      <c r="B19" s="1" t="s">
        <v>26</v>
      </c>
      <c r="C19" s="1" t="s">
        <v>3</v>
      </c>
      <c r="D19" s="2">
        <v>0</v>
      </c>
      <c r="E19" s="2">
        <v>0</v>
      </c>
      <c r="F19" s="2">
        <v>0</v>
      </c>
      <c r="G19" s="2">
        <v>232415247.38999999</v>
      </c>
      <c r="H19" s="29">
        <v>-232415247.38999999</v>
      </c>
    </row>
    <row r="20" spans="1:8" ht="20.100000000000001" customHeight="1" x14ac:dyDescent="0.25">
      <c r="A20" s="1">
        <v>41</v>
      </c>
      <c r="B20" s="1" t="s">
        <v>27</v>
      </c>
      <c r="C20" s="1" t="s">
        <v>4</v>
      </c>
      <c r="D20" s="2">
        <v>1451042370</v>
      </c>
      <c r="E20" s="2">
        <v>0</v>
      </c>
      <c r="F20" s="2">
        <v>1451042370</v>
      </c>
      <c r="G20" s="2">
        <v>0</v>
      </c>
      <c r="H20" s="29">
        <v>1451042370</v>
      </c>
    </row>
    <row r="21" spans="1:8" ht="20.100000000000001" customHeight="1" x14ac:dyDescent="0.25">
      <c r="A21" s="1">
        <v>42</v>
      </c>
      <c r="B21" s="1" t="s">
        <v>8</v>
      </c>
      <c r="C21" s="1" t="s">
        <v>4</v>
      </c>
      <c r="D21" s="2">
        <v>1167604335047</v>
      </c>
      <c r="E21" s="2">
        <v>0</v>
      </c>
      <c r="F21" s="2">
        <v>1167604335047</v>
      </c>
      <c r="G21" s="2">
        <v>0</v>
      </c>
      <c r="H21" s="29">
        <v>1167604335047</v>
      </c>
    </row>
    <row r="22" spans="1:8" ht="20.100000000000001" customHeight="1" x14ac:dyDescent="0.25">
      <c r="A22" s="1">
        <v>43</v>
      </c>
      <c r="B22" s="1" t="s">
        <v>9</v>
      </c>
      <c r="C22" s="1" t="s">
        <v>4</v>
      </c>
      <c r="D22" s="2">
        <v>4418946143700</v>
      </c>
      <c r="E22" s="2">
        <v>0</v>
      </c>
      <c r="F22" s="2">
        <v>4418946143700</v>
      </c>
      <c r="G22" s="2">
        <v>318494046796.17999</v>
      </c>
      <c r="H22" s="29">
        <v>4100452096903.8198</v>
      </c>
    </row>
    <row r="23" spans="1:8" ht="20.100000000000001" customHeight="1" x14ac:dyDescent="0.25">
      <c r="G23" s="2">
        <v>0</v>
      </c>
    </row>
    <row r="24" spans="1:8" ht="20.100000000000001" customHeight="1" x14ac:dyDescent="0.25">
      <c r="D24" s="2">
        <f>+SUM(D14:D22)</f>
        <v>5772572345429</v>
      </c>
      <c r="E24" s="2">
        <f t="shared" ref="E24:F24" si="4">+SUM(E14:E22)</f>
        <v>0</v>
      </c>
      <c r="F24" s="2">
        <f t="shared" si="4"/>
        <v>5772572345429</v>
      </c>
      <c r="G24" s="2">
        <f>+SUM(G15:G22)</f>
        <v>346643181504.33997</v>
      </c>
      <c r="H24" s="29">
        <f>SUM(H15:H22)</f>
        <v>5425929163924.6602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7"/>
  <sheetViews>
    <sheetView workbookViewId="0">
      <selection activeCell="C8" sqref="C8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35" t="s">
        <v>7</v>
      </c>
      <c r="B1" s="35" t="s">
        <v>2</v>
      </c>
      <c r="C1" s="39" t="s">
        <v>30</v>
      </c>
    </row>
    <row r="2" spans="1:3" ht="15.75" thickBot="1" x14ac:dyDescent="0.3">
      <c r="A2" s="40" t="s">
        <v>24</v>
      </c>
      <c r="B2" s="40" t="s">
        <v>3</v>
      </c>
      <c r="C2" s="30">
        <f>27732935686/1000000</f>
        <v>27732.935686000001</v>
      </c>
    </row>
    <row r="3" spans="1:3" ht="15.75" thickBot="1" x14ac:dyDescent="0.3">
      <c r="A3" s="40" t="s">
        <v>38</v>
      </c>
      <c r="B3" s="40" t="s">
        <v>3</v>
      </c>
      <c r="C3" s="30">
        <f>155662198/1000000</f>
        <v>155.66219799999999</v>
      </c>
    </row>
    <row r="4" spans="1:3" ht="15.75" thickBot="1" x14ac:dyDescent="0.3">
      <c r="A4" s="40" t="s">
        <v>19</v>
      </c>
      <c r="B4" s="40" t="s">
        <v>3</v>
      </c>
      <c r="C4" s="30">
        <f>5710608.94/1000000</f>
        <v>5.7106089400000002</v>
      </c>
    </row>
    <row r="5" spans="1:3" ht="15.75" thickBot="1" x14ac:dyDescent="0.3">
      <c r="A5" s="40" t="s">
        <v>11</v>
      </c>
      <c r="B5" s="40" t="s">
        <v>3</v>
      </c>
      <c r="C5" s="30">
        <f>22410967.83/1000000</f>
        <v>22.410967829999997</v>
      </c>
    </row>
    <row r="6" spans="1:3" ht="15.75" thickBot="1" x14ac:dyDescent="0.3">
      <c r="A6" s="40" t="s">
        <v>26</v>
      </c>
      <c r="B6" s="40" t="s">
        <v>3</v>
      </c>
      <c r="C6" s="30">
        <f>232415247.39/1000000</f>
        <v>232.41524738999999</v>
      </c>
    </row>
    <row r="7" spans="1:3" ht="15.75" thickBot="1" x14ac:dyDescent="0.3">
      <c r="A7" s="40" t="s">
        <v>9</v>
      </c>
      <c r="B7" s="40" t="s">
        <v>4</v>
      </c>
      <c r="C7" s="30">
        <f>318494046796.18/1000000</f>
        <v>318494.04679618002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</cols>
  <sheetData>
    <row r="6" spans="2:5" x14ac:dyDescent="0.25">
      <c r="B6" s="5" t="s">
        <v>10</v>
      </c>
      <c r="C6" t="s">
        <v>32</v>
      </c>
      <c r="D6" t="s">
        <v>33</v>
      </c>
      <c r="E6" s="8" t="s">
        <v>13</v>
      </c>
    </row>
    <row r="7" spans="2:5" x14ac:dyDescent="0.25">
      <c r="B7" s="6" t="s">
        <v>3</v>
      </c>
      <c r="C7" s="31">
        <v>184570.82431200001</v>
      </c>
      <c r="D7" s="31">
        <v>28149.134708160003</v>
      </c>
      <c r="E7" s="13">
        <f>+GETPIVOTDATA("Suma de 
RECAUDO EN EFECTIVO 
",$B$6,"Aportes","Propios")/GETPIVOTDATA("Suma de 
AFORO VIGENTE
",$B$6,"Aportes","Propios")</f>
        <v>0.15251129106177952</v>
      </c>
    </row>
    <row r="8" spans="2:5" x14ac:dyDescent="0.25">
      <c r="B8" s="6" t="s">
        <v>5</v>
      </c>
      <c r="C8" s="31">
        <v>184570.82431200001</v>
      </c>
      <c r="D8" s="31">
        <v>28149.134708160003</v>
      </c>
      <c r="E8" s="14">
        <f>+GETPIVOTDATA("Suma de 
RECAUDO EN EFECTIVO 
",$B$6)/GETPIVOTDATA("Suma de 
AFORO VIGENTE
",$B$6)</f>
        <v>0.15251129106177952</v>
      </c>
    </row>
    <row r="32" spans="8:8" x14ac:dyDescent="0.25">
      <c r="H32" s="7" t="s">
        <v>6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FEB</vt:lpstr>
      <vt:lpstr>Recuado</vt:lpstr>
      <vt:lpstr>Aforo Vs Recaudo Rec Propios</vt:lpstr>
      <vt:lpstr>FEB!Área_de_impresión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User</cp:lastModifiedBy>
  <dcterms:created xsi:type="dcterms:W3CDTF">2018-04-17T16:44:20Z</dcterms:created>
  <dcterms:modified xsi:type="dcterms:W3CDTF">2022-08-05T16:14:10Z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