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AA_PENDIENTE GRAFICAS INGRESOS Y GASTOS ENE-JUN 2022\GRÁFICAS INGRESOS ENERO A JUNIO 2022\"/>
    </mc:Choice>
  </mc:AlternateContent>
  <xr:revisionPtr revIDLastSave="0" documentId="13_ncr:1_{BA15091B-1360-4AE6-A126-3D033E34BB61}" xr6:coauthVersionLast="47" xr6:coauthVersionMax="47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ENE" sheetId="1" state="hidden" r:id="rId4"/>
    <sheet name="Recuado" sheetId="7" state="hidden" r:id="rId5"/>
    <sheet name="Aforo Vs Recaudo Rec Propios" sheetId="3" r:id="rId6"/>
  </sheets>
  <definedNames>
    <definedName name="_xlnm.Print_Area" localSheetId="3">ENE!$A$1:$G$8</definedName>
  </definedNames>
  <calcPr calcId="191029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7" l="1"/>
  <c r="C3" i="7"/>
  <c r="C4" i="7"/>
  <c r="C5" i="7"/>
  <c r="C6" i="7"/>
  <c r="C7" i="7"/>
  <c r="G2" i="1"/>
  <c r="G7" i="1" l="1"/>
  <c r="G3" i="1"/>
  <c r="G4" i="1"/>
  <c r="G10" i="1"/>
  <c r="F10" i="1"/>
  <c r="H3" i="1"/>
  <c r="H2" i="1"/>
  <c r="D2" i="1"/>
  <c r="G9" i="1"/>
  <c r="G8" i="1"/>
  <c r="F9" i="1"/>
  <c r="F8" i="1"/>
  <c r="D9" i="1"/>
  <c r="D10" i="1"/>
  <c r="D8" i="1"/>
  <c r="G24" i="1"/>
  <c r="D24" i="1"/>
  <c r="G6" i="1"/>
  <c r="G5" i="1"/>
  <c r="F14" i="1"/>
  <c r="F24" i="1" s="1"/>
  <c r="E24" i="1"/>
  <c r="H22" i="1"/>
  <c r="H10" i="1" s="1"/>
  <c r="H21" i="1"/>
  <c r="H9" i="1" s="1"/>
  <c r="H20" i="1"/>
  <c r="H8" i="1" s="1"/>
  <c r="H19" i="1"/>
  <c r="H7" i="1" s="1"/>
  <c r="H18" i="1"/>
  <c r="H6" i="1" s="1"/>
  <c r="H17" i="1"/>
  <c r="H5" i="1" s="1"/>
  <c r="F2" i="1" l="1"/>
  <c r="H24" i="1"/>
  <c r="H4" i="1"/>
  <c r="E8" i="3"/>
  <c r="E7" i="3"/>
</calcChain>
</file>

<file path=xl/sharedStrings.xml><?xml version="1.0" encoding="utf-8"?>
<sst xmlns="http://schemas.openxmlformats.org/spreadsheetml/2006/main" count="107" uniqueCount="39">
  <si>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</si>
  <si>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</si>
  <si>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</si>
  <si>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</si>
  <si>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</si>
  <si>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</si>
  <si>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</si>
  <si>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</si>
  <si>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</si>
  <si>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</si>
  <si>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</si>
  <si>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</si>
  <si>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</si>
  <si>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</si>
  <si>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</si>
  <si>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</si>
  <si>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</si>
  <si>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</si>
  <si>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</si>
  <si>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</si>
  <si>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</si>
  <si>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Recaudo Recursos Propios Vs Aforo</t>
  </si>
  <si>
    <t>Desagregación Recaudo Recursos  Propios  por Concepto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</si>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</sst>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2" applyFont="1"/>
    <xf numFmtId="9" fontId="8" fillId="2" borderId="3" xfId="0" applyNumberFormat="1" applyFont="1" applyFill="1" applyBorder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43" fontId="19" fillId="3" borderId="4" xfId="0" applyNumberFormat="1" applyFont="1" applyFill="1" applyBorder="1" applyAlignment="1">
      <alignment vertical="center" readingOrder="1"/>
    </xf>
    <xf numFmtId="0" fontId="20" fillId="0" borderId="0" xfId="0" applyFont="1" applyFill="1" applyBorder="1" applyAlignment="1">
      <alignment vertical="center"/>
    </xf>
    <xf numFmtId="164" fontId="20" fillId="0" borderId="0" xfId="1" applyFont="1" applyFill="1" applyBorder="1" applyAlignment="1">
      <alignment vertical="center"/>
    </xf>
    <xf numFmtId="165" fontId="20" fillId="0" borderId="0" xfId="0" applyNumberFormat="1" applyFont="1" applyFill="1" applyBorder="1" applyAlignment="1">
      <alignment vertical="center"/>
    </xf>
    <xf numFmtId="49" fontId="21" fillId="3" borderId="5" xfId="0" applyNumberFormat="1" applyFont="1" applyFill="1" applyBorder="1" applyAlignment="1">
      <alignment horizontal="left" vertical="center" wrapText="1" readingOrder="1"/>
    </xf>
    <xf numFmtId="0" fontId="21" fillId="3" borderId="4" xfId="0" applyFont="1" applyFill="1" applyBorder="1" applyAlignment="1">
      <alignment vertical="center" wrapText="1" readingOrder="1"/>
    </xf>
    <xf numFmtId="43" fontId="22" fillId="3" borderId="4" xfId="2" applyNumberFormat="1" applyFont="1" applyFill="1" applyBorder="1" applyAlignment="1">
      <alignment vertical="center"/>
    </xf>
    <xf numFmtId="43" fontId="5" fillId="4" borderId="1" xfId="1" applyNumberFormat="1" applyFont="1" applyFill="1" applyBorder="1" applyAlignment="1">
      <alignment vertical="center"/>
    </xf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18">
    <dxf>
      <numFmt numFmtId="164" formatCode="_(* #,##0.00_);_(* \(#,##0.00\);_(* &quot;-&quot;??_);_(@_)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Enero_2022.xlsx]Parcitipación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5.6642847389741019E-3"/>
              <c:y val="5.428780537048253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layout>
                <c:manualLayout>
                  <c:x val="5.6642847389741019E-3"/>
                  <c:y val="5.42878053704825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Enero_2022.xlsx]Recaudo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Recaudo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Propios'!$C$27:$C$32</c:f>
              <c:strCache>
                <c:ptCount val="5"/>
                <c:pt idx="0">
                  <c:v>INTERESES SOBRE DEPOSITOS EN INSTITUCIONES FINANCIERAS</c:v>
                </c:pt>
                <c:pt idx="1">
                  <c:v>RENDIMIENTOS RECURSOS ENTREGADOS EN ADMINISTRACION</c:v>
                </c:pt>
                <c:pt idx="2">
                  <c:v>SERVICIOS DE ARRENDAMIENTO SIN OPCION DE COMPRA DE OTROS BIENES</c:v>
                </c:pt>
                <c:pt idx="3">
                  <c:v>RENDIMIENTOS RECURSOS ENTREGADOS POR LA ENTIDAD CONCEDENTE EN LOS PATRIMONIOS AUTÓNOMOS</c:v>
                </c:pt>
                <c:pt idx="4">
                  <c:v>TASA POR EL USO DE LA INFRAESTRUCTURA DE TRANSPORTE</c:v>
                </c:pt>
              </c:strCache>
            </c:strRef>
          </c:cat>
          <c:val>
            <c:numRef>
              <c:f>'Recaudo Recursos Propios'!$D$27:$D$32</c:f>
              <c:numCache>
                <c:formatCode>0.00%</c:formatCode>
                <c:ptCount val="5"/>
                <c:pt idx="0">
                  <c:v>2.7843304208125203E-4</c:v>
                </c:pt>
                <c:pt idx="1">
                  <c:v>4.1571335820902723E-4</c:v>
                </c:pt>
                <c:pt idx="2">
                  <c:v>6.3040088674669774E-3</c:v>
                </c:pt>
                <c:pt idx="3">
                  <c:v>1.5157669999974902E-2</c:v>
                </c:pt>
                <c:pt idx="4">
                  <c:v>0.97784417473226781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Enero_2022.xlsx]Aforo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5.0022408266160404E-2"/>
              <c:y val="-2.609262883235485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49BB-4EC2-AE61-5871F06C796B}"/>
              </c:ext>
            </c:extLst>
          </c:dPt>
          <c:dLbls>
            <c:dLbl>
              <c:idx val="0"/>
              <c:layout>
                <c:manualLayout>
                  <c:x val="-5.0022408266160404E-2"/>
                  <c:y val="-2.60926288323548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15144.164135409999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enero de 2022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enero de  2022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245936</xdr:colOff>
      <xdr:row>19</xdr:row>
      <xdr:rowOff>0</xdr:rowOff>
    </xdr:from>
    <xdr:to>
      <xdr:col>5</xdr:col>
      <xdr:colOff>60157</xdr:colOff>
      <xdr:row>41</xdr:row>
      <xdr:rowOff>90238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enero de  2022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14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18</xdr:row>
      <xdr:rowOff>0</xdr:rowOff>
    </xdr:from>
    <xdr:to>
      <xdr:col>5</xdr:col>
      <xdr:colOff>1477753</xdr:colOff>
      <xdr:row>18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1031629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086225" y="161925"/>
          <a:ext cx="4861209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enero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  <a:p>
          <a:pPr algn="ctr"/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8%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71471643519" createdVersion="7" refreshedVersion="8" minRefreshableVersion="3" recordCount="6" xr:uid="{6E44326E-B13E-4233-8F24-139DE02D3685}">
  <cacheSource type="worksheet">
    <worksheetSource ref="B1:H7" sheet="ENE"/>
  </cacheSource>
  <cacheFields count="7">
    <cacheField name="CONCEPTO INGRESO" numFmtId="0">
      <sharedItems count="10">
        <s v="TASAS Y DERECHOS ADMINISTRATIVO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SERVICIOS FINANCIEROS Y SERVICIOS CONEXOS, SERVICIOS INMOBILIARIOS Y SERVICIOS DE LEASING" u="1"/>
        <s v="REINTEGROS INCAPACIDADES" u="1"/>
        <s v="PEAJES" u="1"/>
        <s v="RECUPERACIONES" u="1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minValue="0" maxValue="184570.8243120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184570.82431200001"/>
    </cacheField>
    <cacheField name="_x000a_RECAUDO EN EFECTIVO _x000a_" numFmtId="0">
      <sharedItems containsSemiMixedTypes="0" containsString="0" containsNumber="1" minValue="0" maxValue="14808.632680999999"/>
    </cacheField>
    <cacheField name="_x000a_SALDO DE AFORO POR RECAUDAR_x000a_" numFmtId="164">
      <sharedItems containsSemiMixedTypes="0" containsString="0" containsNumber="1" minValue="-229.55024238999999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71471990742" createdVersion="7" refreshedVersion="8" minRefreshableVersion="3" recordCount="6" xr:uid="{EFA47B41-EC20-47EC-8100-A03536C02492}">
  <cacheSource type="worksheet">
    <worksheetSource ref="A1:C7" sheet="Recuado"/>
  </cacheSource>
  <cacheFields count="3">
    <cacheField name="CONCEPTO INGRESO" numFmtId="0">
      <sharedItems count="12"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INVERSIÓN"/>
        <s v="SERVICIOS FINANCIEROS Y SERVICIOS CONEXOS, SERVICIOS INMOBILIARIOS Y SERVICIOS DE LEASING" u="1"/>
        <s v="REINTEGROS INCAPACIDADES" u="1"/>
        <s v="PEAJES" u="1"/>
        <s v="FUNCIONAMIENTO" u="1"/>
        <s v="DEUDA" u="1"/>
        <s v="RECUPERACIONES" u="1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4.2166356900000004" maxValue="317274.429394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71472685182" createdVersion="6" refreshedVersion="8" minRefreshableVersion="3" recordCount="9" xr:uid="{00000000-000A-0000-FFFF-FFFF10000000}">
  <cacheSource type="worksheet">
    <worksheetSource ref="A1:G10" sheet="ENE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418946.1436999999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418946.1436999999"/>
    </cacheField>
    <cacheField name="_x000a_RECAUDO EN EFECTIVO _x000a_" numFmtId="0">
      <sharedItems containsSemiMixedTypes="0" containsString="0" containsNumber="1" minValue="0" maxValue="317274.429394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n v="184570.82431200001"/>
    <n v="0"/>
    <n v="184570.82431200001"/>
    <n v="0"/>
    <n v="184570.82431200001"/>
  </r>
  <r>
    <x v="1"/>
    <x v="0"/>
    <n v="0"/>
    <n v="0"/>
    <n v="0"/>
    <n v="14808.632680999999"/>
    <n v="169762.19163099999"/>
  </r>
  <r>
    <x v="2"/>
    <x v="0"/>
    <n v="0"/>
    <n v="0"/>
    <n v="0"/>
    <n v="95.468945000000005"/>
    <n v="-95.468945000000005"/>
  </r>
  <r>
    <x v="3"/>
    <x v="0"/>
    <n v="0"/>
    <n v="0"/>
    <n v="0"/>
    <n v="4.2166356900000004"/>
    <n v="-4.2166356900000004"/>
  </r>
  <r>
    <x v="4"/>
    <x v="0"/>
    <n v="0"/>
    <n v="0"/>
    <n v="0"/>
    <n v="6.29563133"/>
    <n v="-6.29563133"/>
  </r>
  <r>
    <x v="5"/>
    <x v="0"/>
    <n v="0"/>
    <n v="0"/>
    <n v="0"/>
    <n v="229.55024238999999"/>
    <n v="-229.55024238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n v="14808.632680999999"/>
  </r>
  <r>
    <x v="1"/>
    <x v="0"/>
    <n v="95.468945000000005"/>
  </r>
  <r>
    <x v="2"/>
    <x v="0"/>
    <n v="4.2166356900000004"/>
  </r>
  <r>
    <x v="3"/>
    <x v="0"/>
    <n v="6.29563133"/>
  </r>
  <r>
    <x v="4"/>
    <x v="0"/>
    <n v="229.55024238999999"/>
  </r>
  <r>
    <x v="5"/>
    <x v="1"/>
    <n v="317274.4293949999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14808.632680999999"/>
  </r>
  <r>
    <s v="3-1-01-1-02-5-02-07-3-2"/>
    <s v="SERVICIOS DE ARRENDAMIENTO SIN OPCION DE COMPRA DE OTROS BIENES"/>
    <x v="0"/>
    <n v="0"/>
    <n v="0"/>
    <n v="0"/>
    <n v="95.468945000000005"/>
  </r>
  <r>
    <s v="3-1-01-2-05-1-02-01"/>
    <s v="INTERESES SOBRE DEPOSITOS EN INSTITUCIONES FINANCIERAS"/>
    <x v="0"/>
    <n v="0"/>
    <n v="0"/>
    <n v="0"/>
    <n v="4.2166356900000004"/>
  </r>
  <r>
    <s v="3-1-01-2-05-1-02-04"/>
    <s v="RENDIMIENTOS RECURSOS ENTREGADOS EN ADMINISTRACION"/>
    <x v="0"/>
    <n v="0"/>
    <n v="0"/>
    <n v="0"/>
    <n v="6.29563133"/>
  </r>
  <r>
    <s v="3-1-01-2-05-3-05"/>
    <s v="RENDIMIENTOS RECURSOS ENTREGADOS POR LA ENTIDAD CONCEDENTE EN LOS PATRIMONIOS AUTÓNOMOS"/>
    <x v="0"/>
    <n v="0"/>
    <n v="0"/>
    <n v="0"/>
    <n v="229.55024238999999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0"/>
  </r>
  <r>
    <n v="43"/>
    <s v="INVERSIÓN"/>
    <x v="1"/>
    <n v="4418946.1436999999"/>
    <n v="0"/>
    <n v="4418946.1436999999"/>
    <n v="317274.429394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17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6" rowHeaderCaption="Concepto de Ingreso ">
  <location ref="C26:D32" firstHeaderRow="1" firstDataRow="1" firstDataCol="1" rowPageCount="1" colPageCount="1"/>
  <pivotFields count="3">
    <pivotField axis="axisRow" showAll="0" sortType="ascending">
      <items count="13">
        <item m="1" x="7"/>
        <item x="3"/>
        <item x="2"/>
        <item m="1" x="11"/>
        <item m="1" x="8"/>
        <item x="0"/>
        <item x="1"/>
        <item x="4"/>
        <item m="1" x="9"/>
        <item m="1" x="10"/>
        <item x="5"/>
        <item m="1"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6">
    <i>
      <x v="2"/>
    </i>
    <i>
      <x v="1"/>
    </i>
    <i>
      <x v="6"/>
    </i>
    <i>
      <x v="7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1">
      <pivotArea outline="0" collapsedLevelsAreSubtotals="1" fieldPosition="0"/>
    </format>
    <format dxfId="110">
      <pivotArea collapsedLevelsAreSubtotals="1" fieldPosition="0">
        <references count="1">
          <reference field="0" count="1">
            <x v="0"/>
          </reference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3">
      <pivotArea dataOnly="0" labelOnly="1" grandRow="1" outline="0" fieldPosition="0"/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grandRow="1" outline="0" fieldPosition="0"/>
    </format>
    <format dxfId="57">
      <pivotArea dataOnly="0" labelOnly="1" outline="0" axis="axisValues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collapsedLevelsAreSubtotals="1" fieldPosition="0">
        <references count="1">
          <reference field="0" count="0"/>
        </references>
      </pivotArea>
    </format>
    <format dxfId="6">
      <pivotArea dataOnly="0" labelOnly="1" fieldPosition="0">
        <references count="1">
          <reference field="0" count="0"/>
        </references>
      </pivotArea>
    </format>
    <format dxfId="5">
      <pivotArea collapsedLevelsAreSubtotals="1" fieldPosition="0">
        <references count="1">
          <reference field="0" count="0"/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14" firstHeaderRow="0" firstDataRow="1" firstDataCol="1" rowPageCount="1" colPageCount="1"/>
  <pivotFields count="3">
    <pivotField axis="axisRow" showAll="0" sortType="descending">
      <items count="13">
        <item m="1" x="10"/>
        <item m="1" x="9"/>
        <item x="2"/>
        <item x="5"/>
        <item m="1" x="8"/>
        <item m="1" x="11"/>
        <item m="1" x="7"/>
        <item x="3"/>
        <item x="4"/>
        <item x="1"/>
        <item x="0"/>
        <item m="1"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6">
    <i>
      <x v="10"/>
    </i>
    <i>
      <x v="8"/>
    </i>
    <i>
      <x v="9"/>
    </i>
    <i>
      <x v="7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%_x000a_ RECAUDO EN EFECTIVO _x000a_2" fld="2" showDataAs="percentOfTotal" baseField="0" baseItem="0" numFmtId="10"/>
  </dataFields>
  <formats count="5">
    <format dxfId="116">
      <pivotArea outline="0" collapsedLevelsAreSubtotals="1" fieldPosition="0"/>
    </format>
    <format dxfId="115">
      <pivotArea collapsedLevelsAreSubtotals="1" fieldPosition="0">
        <references count="1">
          <reference field="0" count="1">
            <x v="6"/>
          </reference>
        </references>
      </pivotArea>
    </format>
    <format dxfId="114">
      <pivotArea outline="0" fieldPosition="0">
        <references count="1">
          <reference field="4294967294" count="1">
            <x v="1"/>
          </reference>
        </references>
      </pivotArea>
    </format>
    <format dxfId="113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12">
      <pivotArea collapsedLevelsAreSubtotals="1" fieldPosition="0">
        <references count="2">
          <reference field="4294967294" count="1" selected="0">
            <x v="0"/>
          </reference>
          <reference field="0" count="5">
            <x v="2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1">
        <item x="4"/>
        <item x="0"/>
        <item x="3"/>
        <item m="1" x="7"/>
        <item m="1" x="9"/>
        <item m="1" x="8"/>
        <item x="1"/>
        <item x="2"/>
        <item x="5"/>
        <item m="1" x="6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22</v>
      </c>
    </row>
    <row r="11" spans="1:2" ht="36" x14ac:dyDescent="0.55000000000000004">
      <c r="A11" s="18"/>
      <c r="B11" s="19" t="s">
        <v>21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32</v>
      </c>
    </row>
    <row r="6" spans="2:6" x14ac:dyDescent="0.25">
      <c r="B6" s="6" t="s">
        <v>4</v>
      </c>
      <c r="C6" s="9">
        <v>5588001.5211169999</v>
      </c>
    </row>
    <row r="7" spans="2:6" x14ac:dyDescent="0.25">
      <c r="B7" s="6" t="s">
        <v>3</v>
      </c>
      <c r="C7" s="9">
        <v>184570.82431200001</v>
      </c>
    </row>
    <row r="8" spans="2:6" x14ac:dyDescent="0.25">
      <c r="B8" s="6" t="s">
        <v>5</v>
      </c>
      <c r="C8" s="9">
        <v>5772572.3454289995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topLeftCell="A10" zoomScale="95" zoomScaleNormal="95" workbookViewId="0">
      <selection activeCell="G23" sqref="G23"/>
    </sheetView>
  </sheetViews>
  <sheetFormatPr baseColWidth="10" defaultRowHeight="15" x14ac:dyDescent="0.25"/>
  <cols>
    <col min="3" max="3" width="98.140625" bestFit="1" customWidth="1"/>
    <col min="4" max="4" width="11.85546875" bestFit="1" customWidth="1"/>
    <col min="5" max="5" width="27.5703125" bestFit="1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x14ac:dyDescent="0.25">
      <c r="C8" s="5" t="s">
        <v>12</v>
      </c>
      <c r="D8" t="s">
        <v>35</v>
      </c>
      <c r="E8" t="s">
        <v>36</v>
      </c>
    </row>
    <row r="9" spans="3:5" x14ac:dyDescent="0.25">
      <c r="C9" s="6" t="s">
        <v>24</v>
      </c>
      <c r="D9" s="9">
        <v>14808.632680999999</v>
      </c>
      <c r="E9" s="10">
        <v>0.97784417473226781</v>
      </c>
    </row>
    <row r="10" spans="3:5" x14ac:dyDescent="0.25">
      <c r="C10" s="6" t="s">
        <v>26</v>
      </c>
      <c r="D10" s="9">
        <v>229.55024238999999</v>
      </c>
      <c r="E10" s="10">
        <v>1.5157669999974902E-2</v>
      </c>
    </row>
    <row r="11" spans="3:5" x14ac:dyDescent="0.25">
      <c r="C11" s="6" t="s">
        <v>38</v>
      </c>
      <c r="D11" s="9">
        <v>95.468945000000005</v>
      </c>
      <c r="E11" s="10">
        <v>6.3040088674669774E-3</v>
      </c>
    </row>
    <row r="12" spans="3:5" x14ac:dyDescent="0.25">
      <c r="C12" s="6" t="s">
        <v>11</v>
      </c>
      <c r="D12" s="9">
        <v>6.29563133</v>
      </c>
      <c r="E12" s="10">
        <v>4.1571335820902723E-4</v>
      </c>
    </row>
    <row r="13" spans="3:5" x14ac:dyDescent="0.25">
      <c r="C13" s="6" t="s">
        <v>19</v>
      </c>
      <c r="D13" s="9">
        <v>4.2166356900000004</v>
      </c>
      <c r="E13" s="10">
        <v>2.7843304208125203E-4</v>
      </c>
    </row>
    <row r="14" spans="3:5" x14ac:dyDescent="0.25">
      <c r="C14" s="6" t="s">
        <v>5</v>
      </c>
      <c r="D14" s="38">
        <v>15144.164135409999</v>
      </c>
      <c r="E14" s="10">
        <v>1</v>
      </c>
    </row>
    <row r="20" spans="1:6" x14ac:dyDescent="0.25">
      <c r="A20" s="22"/>
      <c r="B20" s="33"/>
      <c r="F20" s="22"/>
    </row>
    <row r="21" spans="1:6" x14ac:dyDescent="0.25">
      <c r="A21" s="25"/>
      <c r="B21" s="32"/>
      <c r="C21" s="32"/>
      <c r="D21" s="32"/>
      <c r="E21" s="25"/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34</v>
      </c>
      <c r="E26" s="25"/>
      <c r="F26" s="23"/>
    </row>
    <row r="27" spans="1:6" x14ac:dyDescent="0.25">
      <c r="A27" s="25"/>
      <c r="B27" s="32"/>
      <c r="C27" s="27" t="s">
        <v>19</v>
      </c>
      <c r="D27" s="28">
        <v>2.7843304208125203E-4</v>
      </c>
      <c r="E27" s="25"/>
      <c r="F27" s="23"/>
    </row>
    <row r="28" spans="1:6" x14ac:dyDescent="0.25">
      <c r="A28" s="25"/>
      <c r="B28" s="32"/>
      <c r="C28" s="27" t="s">
        <v>11</v>
      </c>
      <c r="D28" s="28">
        <v>4.1571335820902723E-4</v>
      </c>
      <c r="E28" s="25"/>
      <c r="F28" s="23"/>
    </row>
    <row r="29" spans="1:6" x14ac:dyDescent="0.25">
      <c r="A29" s="25"/>
      <c r="B29" s="32"/>
      <c r="C29" s="27" t="s">
        <v>38</v>
      </c>
      <c r="D29" s="28">
        <v>6.3040088674669774E-3</v>
      </c>
      <c r="E29" s="25"/>
      <c r="F29" s="23"/>
    </row>
    <row r="30" spans="1:6" x14ac:dyDescent="0.25">
      <c r="A30" s="25"/>
      <c r="B30" s="32"/>
      <c r="C30" s="27" t="s">
        <v>26</v>
      </c>
      <c r="D30" s="28">
        <v>1.5157669999974902E-2</v>
      </c>
      <c r="E30" s="25"/>
      <c r="F30" s="23"/>
    </row>
    <row r="31" spans="1:6" x14ac:dyDescent="0.25">
      <c r="A31" s="25"/>
      <c r="B31" s="32"/>
      <c r="C31" s="27" t="s">
        <v>24</v>
      </c>
      <c r="D31" s="28">
        <v>0.97784417473226781</v>
      </c>
      <c r="E31" s="25"/>
      <c r="F31" s="23"/>
    </row>
    <row r="32" spans="1:6" x14ac:dyDescent="0.25">
      <c r="A32" s="25"/>
      <c r="B32" s="32"/>
      <c r="C32" s="27" t="s">
        <v>5</v>
      </c>
      <c r="D32" s="28">
        <v>1</v>
      </c>
      <c r="E32" s="25"/>
      <c r="F32" s="23"/>
    </row>
    <row r="33" spans="1:7" x14ac:dyDescent="0.25">
      <c r="A33" s="25"/>
      <c r="B33" s="32"/>
      <c r="E33" s="25"/>
      <c r="F33" s="23"/>
    </row>
    <row r="34" spans="1:7" x14ac:dyDescent="0.25">
      <c r="A34" s="25"/>
      <c r="B34" s="32"/>
      <c r="E34" s="25"/>
      <c r="F34" s="23"/>
    </row>
    <row r="35" spans="1:7" x14ac:dyDescent="0.25">
      <c r="A35" s="25"/>
      <c r="B35" s="32"/>
      <c r="E35" s="25"/>
      <c r="F35" s="23"/>
    </row>
    <row r="36" spans="1:7" x14ac:dyDescent="0.25">
      <c r="A36" s="25"/>
      <c r="B36" s="32"/>
      <c r="E36" s="25"/>
      <c r="F36" s="23"/>
    </row>
    <row r="37" spans="1:7" x14ac:dyDescent="0.25">
      <c r="A37" s="25"/>
      <c r="B37" s="32"/>
      <c r="E37" s="25"/>
      <c r="F37" s="23"/>
    </row>
    <row r="38" spans="1:7" x14ac:dyDescent="0.25">
      <c r="A38" s="25"/>
      <c r="B38" s="32"/>
      <c r="E38" s="25"/>
      <c r="F38" s="23"/>
    </row>
    <row r="39" spans="1:7" x14ac:dyDescent="0.25">
      <c r="A39" s="25"/>
      <c r="B39" s="32"/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opLeftCell="B9" zoomScale="90" zoomScaleNormal="90" workbookViewId="0">
      <selection activeCell="G15" sqref="G15"/>
    </sheetView>
  </sheetViews>
  <sheetFormatPr baseColWidth="10" defaultRowHeight="20.100000000000001" customHeight="1" x14ac:dyDescent="0.25"/>
  <cols>
    <col min="1" max="1" width="19.85546875" style="1" customWidth="1"/>
    <col min="2" max="2" width="56.7109375" style="1" bestFit="1" customWidth="1"/>
    <col min="3" max="3" width="11.5703125" style="1" customWidth="1"/>
    <col min="4" max="4" width="21.140625" style="2" customWidth="1"/>
    <col min="5" max="5" width="24.28515625" style="2" bestFit="1" customWidth="1"/>
    <col min="6" max="6" width="23.5703125" style="2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28</v>
      </c>
      <c r="E1" s="36" t="s">
        <v>1</v>
      </c>
      <c r="F1" s="36" t="s">
        <v>29</v>
      </c>
      <c r="G1" s="36" t="s">
        <v>30</v>
      </c>
      <c r="H1" s="37" t="s">
        <v>31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D14/1000000</f>
        <v>184570.82431200001</v>
      </c>
      <c r="E2" s="30">
        <v>0</v>
      </c>
      <c r="F2" s="30">
        <f>F14/1000000</f>
        <v>184570.82431200001</v>
      </c>
      <c r="G2" s="48">
        <f>G14/1000000</f>
        <v>0</v>
      </c>
      <c r="H2" s="30">
        <f>H14/1000000</f>
        <v>184570.82431200001</v>
      </c>
    </row>
    <row r="3" spans="1:9" ht="18" customHeight="1" thickBot="1" x14ac:dyDescent="0.3">
      <c r="A3" s="20" t="s">
        <v>23</v>
      </c>
      <c r="B3" s="21" t="s">
        <v>24</v>
      </c>
      <c r="C3" s="21" t="s">
        <v>3</v>
      </c>
      <c r="D3" s="30">
        <v>0</v>
      </c>
      <c r="E3" s="30">
        <v>0</v>
      </c>
      <c r="F3" s="30">
        <v>0</v>
      </c>
      <c r="G3" s="30">
        <f>+G15/1000000</f>
        <v>14808.632680999999</v>
      </c>
      <c r="H3" s="30">
        <f t="shared" ref="H3" si="0">H15/1000000</f>
        <v>169762.19163099999</v>
      </c>
    </row>
    <row r="4" spans="1:9" ht="18" customHeight="1" thickBot="1" x14ac:dyDescent="0.3">
      <c r="A4" s="20" t="s">
        <v>37</v>
      </c>
      <c r="B4" s="21" t="s">
        <v>38</v>
      </c>
      <c r="C4" s="21" t="s">
        <v>3</v>
      </c>
      <c r="D4" s="30">
        <v>0</v>
      </c>
      <c r="E4" s="30">
        <v>0</v>
      </c>
      <c r="F4" s="30">
        <v>0</v>
      </c>
      <c r="G4" s="30">
        <f>+G16/1000000</f>
        <v>95.468945000000005</v>
      </c>
      <c r="H4" s="30">
        <f t="shared" ref="H4:H10" si="1">H16/1000000</f>
        <v>-95.468945000000005</v>
      </c>
    </row>
    <row r="5" spans="1:9" ht="18" customHeight="1" thickBot="1" x14ac:dyDescent="0.3">
      <c r="A5" s="20" t="s">
        <v>18</v>
      </c>
      <c r="B5" s="21" t="s">
        <v>19</v>
      </c>
      <c r="C5" s="21" t="s">
        <v>3</v>
      </c>
      <c r="D5" s="30">
        <v>0</v>
      </c>
      <c r="E5" s="30">
        <v>0</v>
      </c>
      <c r="F5" s="30">
        <v>0</v>
      </c>
      <c r="G5" s="30">
        <f>+G17/1000000</f>
        <v>4.2166356900000004</v>
      </c>
      <c r="H5" s="30">
        <f t="shared" si="1"/>
        <v>-4.2166356900000004</v>
      </c>
      <c r="I5" s="4"/>
    </row>
    <row r="6" spans="1:9" ht="18" customHeight="1" thickBot="1" x14ac:dyDescent="0.3">
      <c r="A6" s="20" t="s">
        <v>25</v>
      </c>
      <c r="B6" s="21" t="s">
        <v>11</v>
      </c>
      <c r="C6" s="21" t="s">
        <v>3</v>
      </c>
      <c r="D6" s="30">
        <v>0</v>
      </c>
      <c r="E6" s="30">
        <v>0</v>
      </c>
      <c r="F6" s="30">
        <v>0</v>
      </c>
      <c r="G6" s="30">
        <f>G18/1000000</f>
        <v>6.29563133</v>
      </c>
      <c r="H6" s="30">
        <f t="shared" si="1"/>
        <v>-6.29563133</v>
      </c>
      <c r="I6" s="4"/>
    </row>
    <row r="7" spans="1:9" ht="18" customHeight="1" thickBot="1" x14ac:dyDescent="0.3">
      <c r="A7" s="20" t="s">
        <v>20</v>
      </c>
      <c r="B7" s="21" t="s">
        <v>26</v>
      </c>
      <c r="C7" s="21" t="s">
        <v>3</v>
      </c>
      <c r="D7" s="30">
        <v>0</v>
      </c>
      <c r="E7" s="30">
        <v>0</v>
      </c>
      <c r="F7" s="30">
        <v>0</v>
      </c>
      <c r="G7" s="30">
        <f>G19/1000000</f>
        <v>229.55024238999999</v>
      </c>
      <c r="H7" s="30">
        <f t="shared" si="1"/>
        <v>-229.55024238999999</v>
      </c>
    </row>
    <row r="8" spans="1:9" ht="18" customHeight="1" thickBot="1" x14ac:dyDescent="0.3">
      <c r="A8" s="20">
        <v>41</v>
      </c>
      <c r="B8" s="21" t="s">
        <v>27</v>
      </c>
      <c r="C8" s="21" t="s">
        <v>4</v>
      </c>
      <c r="D8" s="30">
        <f>D20/1000000</f>
        <v>1451.0423699999999</v>
      </c>
      <c r="E8" s="30">
        <v>0</v>
      </c>
      <c r="F8" s="30">
        <f>F20/1000000</f>
        <v>1451.0423699999999</v>
      </c>
      <c r="G8" s="30">
        <f>G20/1000000</f>
        <v>0</v>
      </c>
      <c r="H8" s="30">
        <f t="shared" si="1"/>
        <v>1451.0423699999999</v>
      </c>
    </row>
    <row r="9" spans="1:9" ht="18" customHeight="1" thickBot="1" x14ac:dyDescent="0.3">
      <c r="A9" s="20">
        <v>42</v>
      </c>
      <c r="B9" s="21" t="s">
        <v>8</v>
      </c>
      <c r="C9" s="21" t="s">
        <v>4</v>
      </c>
      <c r="D9" s="30">
        <f t="shared" ref="D9:D10" si="2">D21/1000000</f>
        <v>1167604.3350470001</v>
      </c>
      <c r="E9" s="30">
        <v>0</v>
      </c>
      <c r="F9" s="30">
        <f t="shared" ref="F9:G9" si="3">F21/1000000</f>
        <v>1167604.3350470001</v>
      </c>
      <c r="G9" s="30">
        <f t="shared" si="3"/>
        <v>0</v>
      </c>
      <c r="H9" s="30">
        <f t="shared" si="1"/>
        <v>1167604.3350470001</v>
      </c>
    </row>
    <row r="10" spans="1:9" ht="20.100000000000001" customHeight="1" thickBot="1" x14ac:dyDescent="0.3">
      <c r="A10" s="20">
        <v>43</v>
      </c>
      <c r="B10" s="21" t="s">
        <v>9</v>
      </c>
      <c r="C10" s="21" t="s">
        <v>4</v>
      </c>
      <c r="D10" s="30">
        <f t="shared" si="2"/>
        <v>4418946.1436999999</v>
      </c>
      <c r="E10" s="30">
        <v>0</v>
      </c>
      <c r="F10" s="30">
        <f>F22/1000000</f>
        <v>4418946.1436999999</v>
      </c>
      <c r="G10" s="30">
        <f>G22/1000000</f>
        <v>317274.42939499998</v>
      </c>
      <c r="H10" s="30">
        <f t="shared" si="1"/>
        <v>4101671.7143049999</v>
      </c>
    </row>
    <row r="14" spans="1:9" ht="20.100000000000001" customHeight="1" x14ac:dyDescent="0.25">
      <c r="A14" s="1" t="s">
        <v>16</v>
      </c>
      <c r="B14" s="1" t="s">
        <v>17</v>
      </c>
      <c r="C14" s="1" t="s">
        <v>3</v>
      </c>
      <c r="D14" s="2">
        <v>184570824312</v>
      </c>
      <c r="E14" s="2">
        <v>0</v>
      </c>
      <c r="F14" s="2">
        <f>D14</f>
        <v>184570824312</v>
      </c>
      <c r="G14" s="41"/>
      <c r="H14" s="29">
        <v>184570824312</v>
      </c>
    </row>
    <row r="15" spans="1:9" ht="20.100000000000001" customHeight="1" x14ac:dyDescent="0.25">
      <c r="A15" s="1" t="s">
        <v>23</v>
      </c>
      <c r="B15" s="1" t="s">
        <v>24</v>
      </c>
      <c r="C15" s="1" t="s">
        <v>3</v>
      </c>
      <c r="D15" s="2">
        <v>0</v>
      </c>
      <c r="E15" s="2">
        <v>0</v>
      </c>
      <c r="F15" s="2">
        <v>0</v>
      </c>
      <c r="G15" s="2">
        <v>14808632681</v>
      </c>
      <c r="H15" s="29">
        <v>169762191631</v>
      </c>
    </row>
    <row r="16" spans="1:9" s="42" customFormat="1" ht="30" customHeight="1" x14ac:dyDescent="0.25">
      <c r="A16" s="45" t="s">
        <v>37</v>
      </c>
      <c r="B16" s="46" t="s">
        <v>38</v>
      </c>
      <c r="C16" s="42" t="s">
        <v>3</v>
      </c>
      <c r="D16" s="43">
        <v>0</v>
      </c>
      <c r="E16" s="43">
        <v>0</v>
      </c>
      <c r="F16" s="43">
        <v>0</v>
      </c>
      <c r="G16" s="47">
        <v>95468945</v>
      </c>
      <c r="H16" s="44">
        <v>-95468945</v>
      </c>
    </row>
    <row r="17" spans="1:8" ht="20.100000000000001" customHeight="1" x14ac:dyDescent="0.25">
      <c r="A17" s="1" t="s">
        <v>18</v>
      </c>
      <c r="B17" s="1" t="s">
        <v>19</v>
      </c>
      <c r="C17" s="1" t="s">
        <v>3</v>
      </c>
      <c r="D17" s="2">
        <v>0</v>
      </c>
      <c r="E17" s="2">
        <v>0</v>
      </c>
      <c r="F17" s="2">
        <v>0</v>
      </c>
      <c r="G17" s="2">
        <v>4216635.6900000004</v>
      </c>
      <c r="H17" s="29">
        <f t="shared" ref="H17:H22" si="4">+F17-G17</f>
        <v>-4216635.6900000004</v>
      </c>
    </row>
    <row r="18" spans="1:8" ht="20.100000000000001" customHeight="1" x14ac:dyDescent="0.25">
      <c r="A18" s="1" t="s">
        <v>25</v>
      </c>
      <c r="B18" s="1" t="s">
        <v>11</v>
      </c>
      <c r="C18" s="1" t="s">
        <v>3</v>
      </c>
      <c r="D18" s="2">
        <v>0</v>
      </c>
      <c r="E18" s="2">
        <v>0</v>
      </c>
      <c r="F18" s="2">
        <v>0</v>
      </c>
      <c r="G18" s="2">
        <v>6295631.3300000001</v>
      </c>
      <c r="H18" s="29">
        <f t="shared" si="4"/>
        <v>-6295631.3300000001</v>
      </c>
    </row>
    <row r="19" spans="1:8" ht="20.100000000000001" customHeight="1" x14ac:dyDescent="0.25">
      <c r="A19" s="1" t="s">
        <v>20</v>
      </c>
      <c r="B19" s="1" t="s">
        <v>26</v>
      </c>
      <c r="C19" s="1" t="s">
        <v>3</v>
      </c>
      <c r="D19" s="2">
        <v>0</v>
      </c>
      <c r="E19" s="2">
        <v>0</v>
      </c>
      <c r="F19" s="2">
        <v>0</v>
      </c>
      <c r="G19" s="2">
        <v>229550242.38999999</v>
      </c>
      <c r="H19" s="29">
        <f t="shared" si="4"/>
        <v>-229550242.38999999</v>
      </c>
    </row>
    <row r="20" spans="1:8" ht="20.100000000000001" customHeight="1" x14ac:dyDescent="0.25">
      <c r="A20" s="1">
        <v>41</v>
      </c>
      <c r="B20" s="1" t="s">
        <v>27</v>
      </c>
      <c r="C20" s="1" t="s">
        <v>4</v>
      </c>
      <c r="D20" s="2">
        <v>1451042370</v>
      </c>
      <c r="E20" s="2">
        <v>0</v>
      </c>
      <c r="F20" s="2">
        <v>1451042370</v>
      </c>
      <c r="G20" s="2">
        <v>0</v>
      </c>
      <c r="H20" s="29">
        <f t="shared" si="4"/>
        <v>1451042370</v>
      </c>
    </row>
    <row r="21" spans="1:8" ht="20.100000000000001" customHeight="1" x14ac:dyDescent="0.25">
      <c r="A21" s="1">
        <v>42</v>
      </c>
      <c r="B21" s="1" t="s">
        <v>8</v>
      </c>
      <c r="C21" s="1" t="s">
        <v>4</v>
      </c>
      <c r="D21" s="2">
        <v>1167604335047</v>
      </c>
      <c r="E21" s="2">
        <v>0</v>
      </c>
      <c r="F21" s="2">
        <v>1167604335047</v>
      </c>
      <c r="G21" s="2">
        <v>0</v>
      </c>
      <c r="H21" s="29">
        <f t="shared" si="4"/>
        <v>1167604335047</v>
      </c>
    </row>
    <row r="22" spans="1:8" ht="20.100000000000001" customHeight="1" x14ac:dyDescent="0.25">
      <c r="A22" s="1">
        <v>43</v>
      </c>
      <c r="B22" s="1" t="s">
        <v>9</v>
      </c>
      <c r="C22" s="1" t="s">
        <v>4</v>
      </c>
      <c r="D22" s="2">
        <v>4418946143700</v>
      </c>
      <c r="E22" s="2">
        <v>0</v>
      </c>
      <c r="F22" s="2">
        <v>4418946143700</v>
      </c>
      <c r="G22" s="2">
        <v>317274429395</v>
      </c>
      <c r="H22" s="29">
        <f t="shared" si="4"/>
        <v>4101671714305</v>
      </c>
    </row>
    <row r="23" spans="1:8" ht="20.100000000000001" customHeight="1" x14ac:dyDescent="0.25">
      <c r="G23" s="2">
        <v>0</v>
      </c>
    </row>
    <row r="24" spans="1:8" ht="20.100000000000001" customHeight="1" x14ac:dyDescent="0.25">
      <c r="D24" s="2">
        <f>+SUM(D14:D22)</f>
        <v>5772572345429</v>
      </c>
      <c r="E24" s="2">
        <f t="shared" ref="E24:F24" si="5">+SUM(E14:E22)</f>
        <v>0</v>
      </c>
      <c r="F24" s="2">
        <f t="shared" si="5"/>
        <v>5772572345429</v>
      </c>
      <c r="G24" s="2">
        <f>+SUM(G15:G22)</f>
        <v>332418593530.40997</v>
      </c>
      <c r="H24" s="29">
        <f>SUM(H15:H22)</f>
        <v>5440153751898.5898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7"/>
  <sheetViews>
    <sheetView workbookViewId="0">
      <selection activeCell="C3" sqref="C3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35" t="s">
        <v>7</v>
      </c>
      <c r="B1" s="35" t="s">
        <v>2</v>
      </c>
      <c r="C1" s="39" t="s">
        <v>30</v>
      </c>
    </row>
    <row r="2" spans="1:3" ht="15.75" thickBot="1" x14ac:dyDescent="0.3">
      <c r="A2" s="40" t="s">
        <v>24</v>
      </c>
      <c r="B2" s="40" t="s">
        <v>3</v>
      </c>
      <c r="C2" s="30">
        <f>14808632681/1000000</f>
        <v>14808.632680999999</v>
      </c>
    </row>
    <row r="3" spans="1:3" ht="15.75" thickBot="1" x14ac:dyDescent="0.3">
      <c r="A3" s="40" t="s">
        <v>38</v>
      </c>
      <c r="B3" s="40" t="s">
        <v>3</v>
      </c>
      <c r="C3" s="30">
        <f>95468945/1000000</f>
        <v>95.468945000000005</v>
      </c>
    </row>
    <row r="4" spans="1:3" ht="15.75" thickBot="1" x14ac:dyDescent="0.3">
      <c r="A4" s="40" t="s">
        <v>19</v>
      </c>
      <c r="B4" s="40" t="s">
        <v>3</v>
      </c>
      <c r="C4" s="30">
        <f>4216635.69/1000000</f>
        <v>4.2166356900000004</v>
      </c>
    </row>
    <row r="5" spans="1:3" ht="15.75" thickBot="1" x14ac:dyDescent="0.3">
      <c r="A5" s="40" t="s">
        <v>11</v>
      </c>
      <c r="B5" s="40" t="s">
        <v>3</v>
      </c>
      <c r="C5" s="30">
        <f>6295631.33/1000000</f>
        <v>6.29563133</v>
      </c>
    </row>
    <row r="6" spans="1:3" ht="15.75" thickBot="1" x14ac:dyDescent="0.3">
      <c r="A6" s="40" t="s">
        <v>26</v>
      </c>
      <c r="B6" s="40" t="s">
        <v>3</v>
      </c>
      <c r="C6" s="30">
        <f>229550242.39/1000000</f>
        <v>229.55024238999999</v>
      </c>
    </row>
    <row r="7" spans="1:3" ht="15.75" thickBot="1" x14ac:dyDescent="0.3">
      <c r="A7" s="40" t="s">
        <v>9</v>
      </c>
      <c r="B7" s="40" t="s">
        <v>4</v>
      </c>
      <c r="C7" s="30">
        <f>317274429395/1000000</f>
        <v>317274.42939499998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32</v>
      </c>
      <c r="D6" t="s">
        <v>33</v>
      </c>
      <c r="E6" s="8" t="s">
        <v>13</v>
      </c>
    </row>
    <row r="7" spans="2:5" x14ac:dyDescent="0.25">
      <c r="B7" s="6" t="s">
        <v>3</v>
      </c>
      <c r="C7" s="31">
        <v>184570.82431200001</v>
      </c>
      <c r="D7" s="31">
        <v>15144.164135409999</v>
      </c>
      <c r="E7" s="13">
        <f>+GETPIVOTDATA("Suma de 
RECAUDO EN EFECTIVO 
",$B$6,"Aportes","Propios")/GETPIVOTDATA("Suma de 
AFORO VIGENTE
",$B$6,"Aportes","Propios")</f>
        <v>8.2050693504029548E-2</v>
      </c>
    </row>
    <row r="8" spans="2:5" x14ac:dyDescent="0.25">
      <c r="B8" s="6" t="s">
        <v>5</v>
      </c>
      <c r="C8" s="31">
        <v>184570.82431200001</v>
      </c>
      <c r="D8" s="31">
        <v>15144.164135409999</v>
      </c>
      <c r="E8" s="14">
        <f>+GETPIVOTDATA("Suma de 
RECAUDO EN EFECTIVO 
",$B$6)/GETPIVOTDATA("Suma de 
AFORO VIGENTE
",$B$6)</f>
        <v>8.2050693504029548E-2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3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ENE</vt:lpstr>
      <vt:lpstr>Recuado</vt:lpstr>
      <vt:lpstr>Aforo Vs Recaudo Rec Propios</vt:lpstr>
      <vt:lpstr>ENE!Área_de_impresión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User</cp:lastModifiedBy>
  <dcterms:created xsi:type="dcterms:W3CDTF">2018-04-17T16:44:20Z</dcterms:created>
  <dcterms:modified xsi:type="dcterms:W3CDTF">2022-08-05T16:13:56Z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