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AA_PENDIENTE GRAFICAS INGRESOS Y GASTOS ENE-JUN 2022\GRÁFICAS INGRESOS ENERO A JUNIO 2022\"/>
    </mc:Choice>
  </mc:AlternateContent>
  <xr:revisionPtr revIDLastSave="0" documentId="13_ncr:1_{D3DEE1F6-DB5D-46FB-8E6B-D3C6C98D58F2}" xr6:coauthVersionLast="47" xr6:coauthVersionMax="47" xr10:uidLastSave="{00000000-0000-0000-0000-000000000000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ABRIL" sheetId="1" state="hidden" r:id="rId4"/>
    <sheet name="Recuado" sheetId="7" state="hidden" r:id="rId5"/>
    <sheet name="Aforo Vs Recaudo Rec Propios" sheetId="3" r:id="rId6"/>
  </sheets>
  <definedNames>
    <definedName name="_xlnm.Print_Area" localSheetId="3">ABRIL!$A$1:$G$9</definedName>
  </definedNames>
  <calcPr calcId="191029"/>
  <pivotCaches>
    <pivotCache cacheId="0" r:id="rId7"/>
    <pivotCache cacheId="1" r:id="rId8"/>
    <pivotCache cacheId="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7" l="1"/>
  <c r="C8" i="7"/>
  <c r="C7" i="7"/>
  <c r="C6" i="7"/>
  <c r="C5" i="7"/>
  <c r="C4" i="7"/>
  <c r="C2" i="7"/>
  <c r="H16" i="1"/>
  <c r="G4" i="1" l="1"/>
  <c r="E7" i="3"/>
  <c r="E8" i="3"/>
  <c r="C3" i="7"/>
  <c r="E4" i="1"/>
  <c r="F4" i="1"/>
  <c r="H4" i="1"/>
  <c r="D4" i="1"/>
  <c r="H18" i="1"/>
  <c r="G2" i="1" l="1"/>
  <c r="G8" i="1" l="1"/>
  <c r="G3" i="1"/>
  <c r="G5" i="1"/>
  <c r="G11" i="1"/>
  <c r="F11" i="1"/>
  <c r="H3" i="1"/>
  <c r="H2" i="1"/>
  <c r="D2" i="1"/>
  <c r="G10" i="1"/>
  <c r="G9" i="1"/>
  <c r="F10" i="1"/>
  <c r="F9" i="1"/>
  <c r="D10" i="1"/>
  <c r="D11" i="1"/>
  <c r="D9" i="1"/>
  <c r="G26" i="1"/>
  <c r="D26" i="1"/>
  <c r="G7" i="1"/>
  <c r="G6" i="1"/>
  <c r="F15" i="1"/>
  <c r="F26" i="1" s="1"/>
  <c r="E26" i="1"/>
  <c r="H24" i="1"/>
  <c r="H11" i="1" s="1"/>
  <c r="H23" i="1"/>
  <c r="H10" i="1" s="1"/>
  <c r="H22" i="1"/>
  <c r="H9" i="1" s="1"/>
  <c r="H21" i="1"/>
  <c r="H8" i="1" s="1"/>
  <c r="H20" i="1"/>
  <c r="H7" i="1" s="1"/>
  <c r="H19" i="1"/>
  <c r="H6" i="1" s="1"/>
  <c r="F2" i="1" l="1"/>
  <c r="H26" i="1"/>
  <c r="H5" i="1"/>
</calcChain>
</file>

<file path=xl/sharedStrings.xml><?xml version="1.0" encoding="utf-8"?>
<sst xmlns="http://schemas.openxmlformats.org/spreadsheetml/2006/main" count="119" uniqueCount="41">
  <si>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</si>
  <si>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</si>
  <si>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</si>
  <si>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</si>
  <si>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</si>
  <si>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</si>
  <si>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</si>
  <si>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</si>
  <si>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</si>
  <si>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</si>
  <si>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</si>
  <si>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</si>
  <si>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</si>
  <si>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</si>
  <si>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</si>
  <si>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</si>
  <si>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</si>
  <si>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</si>
  <si>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</si>
  <si>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</si>
  <si>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3-1-01-2-05-3-05</t>
  </si>
  <si>
    <t>Recaudo Recursos Propios Vs Aforo</t>
  </si>
  <si>
    <t>Desagregación Recaudo Recursos  Propios  por Concepto</t>
  </si>
  <si>
    <t>3-1-01-1-02-2-66</t>
  </si>
  <si>
    <t>TASA POR EL USO DE LA INFRAESTRUCTURA DE TRANSPORTE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</si>
  <si>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</si>
  <si>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</si>
  <si>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</si>
  <si>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</si>
  <si>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</si>
  <si>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</si>
  <si>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</si>
  <si>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</si>
  <si>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</si>
  <si>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</si>
  <si>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</si>
  <si>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>%
 RECAUDO EN EFECTIVO 
2</t>
  </si>
  <si>
    <t>3-1-01-1-02-5-02-07-3-2</t>
  </si>
  <si>
    <t>SERVICIOS DE ARRENDAMIENTO SIN OPCION DE COMPRA DE OTROS BIENES</t>
  </si>
  <si>
    <t>3-1-01-1-02-3-01-04</t>
  </si>
  <si>
    <t>SANCIONES CONTRACTUALES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</si>
</sst>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" fillId="0" borderId="0"/>
  </cellStyleXfs>
  <cellXfs count="50">
    <xf numFmtId="0" fontId="0" fillId="0" borderId="0" xfId="0"/>
    <xf numFmtId="0" fontId="5" fillId="0" borderId="0" xfId="0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0" fontId="10" fillId="0" borderId="0" xfId="0" applyFont="1"/>
    <xf numFmtId="9" fontId="0" fillId="0" borderId="0" xfId="2" applyFont="1"/>
    <xf numFmtId="0" fontId="3" fillId="0" borderId="0" xfId="3"/>
    <xf numFmtId="0" fontId="11" fillId="0" borderId="0" xfId="3" applyFont="1"/>
    <xf numFmtId="0" fontId="13" fillId="0" borderId="0" xfId="4" applyFont="1"/>
    <xf numFmtId="0" fontId="14" fillId="0" borderId="0" xfId="3" applyFont="1"/>
    <xf numFmtId="0" fontId="15" fillId="0" borderId="0" xfId="4" applyFont="1"/>
    <xf numFmtId="0" fontId="5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6" fillId="0" borderId="0" xfId="0" applyFont="1" applyFill="1"/>
    <xf numFmtId="0" fontId="16" fillId="0" borderId="0" xfId="0" applyFont="1" applyFill="1" applyBorder="1"/>
    <xf numFmtId="0" fontId="2" fillId="0" borderId="0" xfId="0" applyFont="1"/>
    <xf numFmtId="0" fontId="2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0" fontId="9" fillId="0" borderId="0" xfId="0" applyNumberFormat="1" applyFont="1" applyFill="1"/>
    <xf numFmtId="165" fontId="5" fillId="0" borderId="0" xfId="0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164" fontId="18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8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0" fontId="19" fillId="0" borderId="0" xfId="0" applyFont="1" applyFill="1" applyBorder="1" applyAlignment="1">
      <alignment vertical="center"/>
    </xf>
    <xf numFmtId="164" fontId="19" fillId="0" borderId="0" xfId="1" applyFont="1" applyFill="1" applyBorder="1" applyAlignment="1">
      <alignment vertical="center"/>
    </xf>
    <xf numFmtId="165" fontId="19" fillId="0" borderId="0" xfId="0" applyNumberFormat="1" applyFont="1" applyFill="1" applyBorder="1" applyAlignment="1">
      <alignment vertical="center"/>
    </xf>
    <xf numFmtId="49" fontId="20" fillId="3" borderId="5" xfId="0" applyNumberFormat="1" applyFont="1" applyFill="1" applyBorder="1" applyAlignment="1">
      <alignment horizontal="left" vertical="center" wrapText="1" readingOrder="1"/>
    </xf>
    <xf numFmtId="0" fontId="20" fillId="3" borderId="4" xfId="0" applyFont="1" applyFill="1" applyBorder="1" applyAlignment="1">
      <alignment vertical="center" wrapText="1" readingOrder="1"/>
    </xf>
    <xf numFmtId="43" fontId="5" fillId="4" borderId="1" xfId="1" applyNumberFormat="1" applyFont="1" applyFill="1" applyBorder="1" applyAlignment="1">
      <alignment vertical="center"/>
    </xf>
    <xf numFmtId="10" fontId="9" fillId="5" borderId="0" xfId="0" applyNumberFormat="1" applyFont="1" applyFill="1"/>
    <xf numFmtId="0" fontId="9" fillId="5" borderId="0" xfId="0" applyFont="1" applyFill="1" applyAlignment="1">
      <alignment horizontal="left"/>
    </xf>
    <xf numFmtId="9" fontId="0" fillId="0" borderId="0" xfId="2" applyNumberFormat="1" applyFont="1"/>
    <xf numFmtId="9" fontId="8" fillId="2" borderId="3" xfId="2" applyNumberFormat="1" applyFont="1" applyFill="1" applyBorder="1"/>
  </cellXfs>
  <cellStyles count="6">
    <cellStyle name="Hipervínculo" xfId="4" builtinId="8"/>
    <cellStyle name="Millares" xfId="1" builtinId="3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21"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6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Abril_2022.xlsx]Parcitipación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</c:pivotFmt>
      <c:pivotFmt>
        <c:idx val="16"/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5.6642847389741019E-3"/>
              <c:y val="5.428780537048253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723EAB91-32B7-4CE1-B8AA-5767185702F5}" type="CATEGORYNAME">
                  <a:rPr lang="en-US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2"/>
                    </a:solidFill>
                  </a:rPr>
                  <a:t>
</a:t>
                </a:r>
                <a:fld id="{6C2E48B4-9E91-452A-AB5E-C5E3D748DA9C}" type="PERCENTAGE">
                  <a:rPr lang="en-US" baseline="0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2"/>
                  </a:solidFill>
                </a:endParaRPr>
              </a:p>
            </c:rich>
          </c:tx>
          <c:spPr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91F30363-01C2-4292-BFC9-1E5780E7BE6E}" type="CATEGORYNAM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t>
</a:t>
                </a:r>
                <a:fld id="{B00E4682-8600-46CE-A633-A09B448AE9A4}" type="PERCENTAGE"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spPr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FE8-4A1F-975D-B8CABD1800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BFE8-4A1F-975D-B8CABD1800D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1F30363-01C2-4292-BFC9-1E5780E7BE6E}" type="CATEGORYNAM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
</a:t>
                    </a:r>
                    <a:fld id="{B00E4682-8600-46CE-A633-A09B448AE9A4}" type="PERCENTAGE"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layout>
                <c:manualLayout>
                  <c:x val="5.6642847389741019E-3"/>
                  <c:y val="5.428780537048253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3EAB91-32B7-4CE1-B8AA-5767185702F5}" type="CATEGORYNAME">
                      <a:rPr lang="en-US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2"/>
                        </a:solidFill>
                      </a:rPr>
                      <a:t>
</a:t>
                    </a:r>
                    <a:fld id="{6C2E48B4-9E91-452A-AB5E-C5E3D748DA9C}" type="PERCENTAGE">
                      <a:rPr lang="en-US" baseline="0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2"/>
                      </a:solidFill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5588001.5211169999</c:v>
                </c:pt>
                <c:pt idx="1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Abril_2022.xlsx]Recaudo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 Recaudo Recursos Propios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0,0004%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Propios'!$C$27:$C$33</c:f>
              <c:strCache>
                <c:ptCount val="6"/>
                <c:pt idx="0">
                  <c:v>INTERESES SOBRE DEPOSITOS EN INSTITUCIONES FINANCIERAS</c:v>
                </c:pt>
                <c:pt idx="1">
                  <c:v>SANCIONES CONTRACTUALES</c:v>
                </c:pt>
                <c:pt idx="2">
                  <c:v>RENDIMIENTOS RECURSOS ENTREGADOS EN ADMINISTRACION</c:v>
                </c:pt>
                <c:pt idx="3">
                  <c:v>SERVICIOS DE ARRENDAMIENTO SIN OPCION DE COMPRA DE OTROS BIENES</c:v>
                </c:pt>
                <c:pt idx="4">
                  <c:v>RENDIMIENTOS RECURSOS ENTREGADOS POR LA ENTIDAD CONCEDENTE EN LOS PATRIMONIOS AUTÓNOMOS</c:v>
                </c:pt>
                <c:pt idx="5">
                  <c:v>TASA POR EL USO DE LA INFRAESTRUCTURA DE TRANSPORTE</c:v>
                </c:pt>
              </c:strCache>
            </c:strRef>
          </c:cat>
          <c:val>
            <c:numRef>
              <c:f>'Recaudo Recursos Propios'!$D$27:$D$33</c:f>
              <c:numCache>
                <c:formatCode>0.00%</c:formatCode>
                <c:ptCount val="6"/>
                <c:pt idx="0">
                  <c:v>1.4274053531796902E-4</c:v>
                </c:pt>
                <c:pt idx="1">
                  <c:v>8.2899189093841045E-4</c:v>
                </c:pt>
                <c:pt idx="2">
                  <c:v>9.1001943168026269E-4</c:v>
                </c:pt>
                <c:pt idx="3">
                  <c:v>5.4412911890514733E-3</c:v>
                </c:pt>
                <c:pt idx="4">
                  <c:v>1.2365096243329484E-2</c:v>
                </c:pt>
                <c:pt idx="5">
                  <c:v>0.98031186070968235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Abril_2022.xlsx]Aforo Vs Recaudo Rec Propios!TablaDinámica1</c:name>
    <c:fmtId val="35"/>
  </c:pivotSource>
  <c:chart>
    <c:autoTitleDeleted val="0"/>
    <c:pivotFmts>
      <c:pivotFmt>
        <c:idx val="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2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6.5832684946002307E-2"/>
              <c:y val="-5.2185257664709717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BB-4EC2-AE61-5871F06C796B}"/>
              </c:ext>
            </c:extLst>
          </c:dPt>
          <c:dLbls>
            <c:dLbl>
              <c:idx val="0"/>
              <c:layout>
                <c:manualLayout>
                  <c:x val="-6.5832684946002307E-2"/>
                  <c:y val="-5.21852576647097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BB-4EC2-AE61-5871F06C7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56401.583068650005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B-4EC2-AE61-5871F06C796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30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abril de 2022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abril de  2022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245934</xdr:colOff>
      <xdr:row>19</xdr:row>
      <xdr:rowOff>0</xdr:rowOff>
    </xdr:from>
    <xdr:to>
      <xdr:col>6</xdr:col>
      <xdr:colOff>2245895</xdr:colOff>
      <xdr:row>42</xdr:row>
      <xdr:rowOff>70184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171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30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abril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365225</xdr:colOff>
      <xdr:row>14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40106</xdr:colOff>
      <xdr:row>18</xdr:row>
      <xdr:rowOff>0</xdr:rowOff>
    </xdr:from>
    <xdr:to>
      <xdr:col>5</xdr:col>
      <xdr:colOff>1477753</xdr:colOff>
      <xdr:row>18</xdr:row>
      <xdr:rowOff>100855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725527" y="4301290"/>
          <a:ext cx="3051884" cy="1810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abril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'Aforo Vs Recaudo Rec Propios'!$E$7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1891E4F-444B-480E-81E0-2686DD543B32}" type="TxLink">
            <a:rPr lang="en-US" sz="5400" b="0" i="0" u="none" strike="noStrike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31%</a:t>
          </a:fld>
          <a:endParaRPr lang="es-ES" sz="5400" b="0" cap="none" spc="0">
            <a:ln w="0"/>
            <a:solidFill>
              <a:schemeClr val="accent1">
                <a:lumMod val="50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63.399591898145" createdVersion="7" refreshedVersion="8" minRefreshableVersion="3" recordCount="8" xr:uid="{EFA47B41-EC20-47EC-8100-A03536C02492}">
  <cacheSource type="worksheet">
    <worksheetSource ref="A1:C9" sheet="Recuado"/>
  </cacheSource>
  <cacheFields count="3">
    <cacheField name="CONCEPTO INGRESO" numFmtId="0">
      <sharedItems count="13">
        <s v="TASA POR EL USO DE LA INFRAESTRUCTURA DE TRANSPORTE"/>
        <s v="SANCIONES CONTRACTUALES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DEUDA"/>
        <s v="INVERSIÓN"/>
        <s v="PEAJES" u="1"/>
        <s v="REINTEGROS INCAPACIDADES" u="1"/>
        <s v="RECUPERACIONES" u="1"/>
        <s v="SERVICIOS FINANCIEROS Y SERVICIOS CONEXOS, SERVICIOS INMOBILIARIOS Y SERVICIOS DE LEASING" u="1"/>
        <s v="FUNCIONAMIENTO" u="1"/>
      </sharedItems>
    </cacheField>
    <cacheField name="Aportes" numFmtId="0">
      <sharedItems count="2">
        <s v="Propios"/>
        <s v="Nación"/>
      </sharedItems>
    </cacheField>
    <cacheField name="_x000a_RECAUDO EN EFECTIVO _x000a_" numFmtId="164">
      <sharedItems containsSemiMixedTypes="0" containsString="0" containsNumber="1" minValue="8.0507921600000003" maxValue="326712.80619228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63.399592592592" createdVersion="6" refreshedVersion="8" minRefreshableVersion="3" recordCount="10" xr:uid="{00000000-000A-0000-FFFF-FFFF10000000}">
  <cacheSource type="worksheet">
    <worksheetSource ref="A1:G11" sheet="ABRIL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418946.1436999999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418946.1436999999"/>
    </cacheField>
    <cacheField name="_x000a_RECAUDO EN EFECTIVO _x000a_" numFmtId="0">
      <sharedItems containsSemiMixedTypes="0" containsString="0" containsNumber="1" minValue="0" maxValue="326712.80619228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63.399592939815" createdVersion="7" refreshedVersion="8" minRefreshableVersion="3" recordCount="7" xr:uid="{6E44326E-B13E-4233-8F24-139DE02D3685}">
  <cacheSource type="worksheet">
    <worksheetSource ref="B1:H8" sheet="ABRIL"/>
  </cacheSource>
  <cacheFields count="7">
    <cacheField name="CONCEPTO INGRESO" numFmtId="0">
      <sharedItems count="11">
        <s v="TASAS Y DERECHOS ADMINISTRATIVOS"/>
        <s v="TASA POR EL USO DE LA INFRAESTRUCTURA DE TRANSPORTE"/>
        <s v="SANCIONES CONTRACTUALES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PEAJES" u="1"/>
        <s v="REINTEGROS INCAPACIDADES" u="1"/>
        <s v="RECUPERACIONES" u="1"/>
        <s v="SERVICIOS FINANCIEROS Y SERVICIOS CONEXOS, SERVICIOS INMOBILIARIOS Y SERVICIOS DE LEASING" u="1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minValue="0" maxValue="184570.8243120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184570.82431200001"/>
    </cacheField>
    <cacheField name="_x000a_RECAUDO EN EFECTIVO _x000a_" numFmtId="0">
      <sharedItems containsSemiMixedTypes="0" containsString="0" containsNumber="1" minValue="0" maxValue="55291.140845000002"/>
    </cacheField>
    <cacheField name="_x000a_SALDO DE AFORO POR RECAUDAR_x000a_" numFmtId="164">
      <sharedItems containsSemiMixedTypes="0" containsString="0" containsNumber="1" minValue="-46756455" maxValue="184570.82431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55291.140845000002"/>
  </r>
  <r>
    <x v="1"/>
    <x v="0"/>
    <n v="46.756455000000003"/>
  </r>
  <r>
    <x v="2"/>
    <x v="0"/>
    <n v="306.89743700000002"/>
  </r>
  <r>
    <x v="3"/>
    <x v="0"/>
    <n v="8.0507921600000003"/>
  </r>
  <r>
    <x v="4"/>
    <x v="0"/>
    <n v="51.326536570000002"/>
  </r>
  <r>
    <x v="5"/>
    <x v="0"/>
    <n v="697.41100291999999"/>
  </r>
  <r>
    <x v="6"/>
    <x v="1"/>
    <n v="157603.58227700001"/>
  </r>
  <r>
    <x v="7"/>
    <x v="1"/>
    <n v="326712.8061922800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s v="3-1-01-1-02-2"/>
    <s v="TASAS Y DERECHOS ADMINISTRATIVOS"/>
    <x v="0"/>
    <n v="184570.82431200001"/>
    <n v="0"/>
    <n v="184570.82431200001"/>
    <n v="0"/>
  </r>
  <r>
    <s v="3-1-01-1-02-2-66"/>
    <s v="TASA POR EL USO DE LA INFRAESTRUCTURA DE TRANSPORTE"/>
    <x v="0"/>
    <n v="0"/>
    <n v="0"/>
    <n v="0"/>
    <n v="55291.140845000002"/>
  </r>
  <r>
    <s v="3-1-01-1-02-3-01-04"/>
    <s v="SANCIONES CONTRACTUALES"/>
    <x v="0"/>
    <n v="0"/>
    <n v="0"/>
    <n v="0"/>
    <n v="46.756455000000003"/>
  </r>
  <r>
    <s v="3-1-01-1-02-5-02-07-3-2"/>
    <s v="SERVICIOS DE ARRENDAMIENTO SIN OPCION DE COMPRA DE OTROS BIENES"/>
    <x v="0"/>
    <n v="0"/>
    <n v="0"/>
    <n v="0"/>
    <n v="306.89743700000002"/>
  </r>
  <r>
    <s v="3-1-01-2-05-1-02-01"/>
    <s v="INTERESES SOBRE DEPOSITOS EN INSTITUCIONES FINANCIERAS"/>
    <x v="0"/>
    <n v="0"/>
    <n v="0"/>
    <n v="0"/>
    <n v="8.0507921600000003"/>
  </r>
  <r>
    <s v="3-1-01-2-05-1-02-04"/>
    <s v="RENDIMIENTOS RECURSOS ENTREGADOS EN ADMINISTRACION"/>
    <x v="0"/>
    <n v="0"/>
    <n v="0"/>
    <n v="0"/>
    <n v="51.326536570000002"/>
  </r>
  <r>
    <s v="3-1-01-2-05-3-05"/>
    <s v="RENDIMIENTOS RECURSOS ENTREGADOS POR LA ENTIDAD CONCEDENTE EN LOS PATRIMONIOS AUTÓNOMOS"/>
    <x v="0"/>
    <n v="0"/>
    <n v="0"/>
    <n v="0"/>
    <n v="697.41100291999999"/>
  </r>
  <r>
    <n v="41"/>
    <s v="FUNCIONAMIENTO"/>
    <x v="1"/>
    <n v="1451.0423699999999"/>
    <n v="0"/>
    <n v="1451.0423699999999"/>
    <n v="0"/>
  </r>
  <r>
    <n v="42"/>
    <s v="DEUDA"/>
    <x v="1"/>
    <n v="1167604.3350470001"/>
    <n v="0"/>
    <n v="1167604.3350470001"/>
    <n v="157603.58227700001"/>
  </r>
  <r>
    <n v="43"/>
    <s v="INVERSIÓN"/>
    <x v="1"/>
    <n v="4418946.1436999999"/>
    <n v="0"/>
    <n v="4418946.1436999999"/>
    <n v="326712.8061922800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184570.82431200001"/>
    <n v="0"/>
    <n v="184570.82431200001"/>
    <n v="0"/>
    <n v="184570.82431200001"/>
  </r>
  <r>
    <x v="1"/>
    <x v="0"/>
    <n v="0"/>
    <n v="0"/>
    <n v="0"/>
    <n v="55291.140845000002"/>
    <n v="129279.683467"/>
  </r>
  <r>
    <x v="2"/>
    <x v="0"/>
    <n v="0"/>
    <n v="0"/>
    <n v="0"/>
    <n v="46.756455000000003"/>
    <n v="-46756455"/>
  </r>
  <r>
    <x v="3"/>
    <x v="0"/>
    <n v="0"/>
    <n v="0"/>
    <n v="0"/>
    <n v="306.89743700000002"/>
    <n v="-306.89743700000002"/>
  </r>
  <r>
    <x v="4"/>
    <x v="0"/>
    <n v="0"/>
    <n v="0"/>
    <n v="0"/>
    <n v="8.0507921600000003"/>
    <n v="-8.0507921600000003"/>
  </r>
  <r>
    <x v="5"/>
    <x v="0"/>
    <n v="0"/>
    <n v="0"/>
    <n v="0"/>
    <n v="51.326536570000002"/>
    <n v="-51.326536570000002"/>
  </r>
  <r>
    <x v="6"/>
    <x v="0"/>
    <n v="0"/>
    <n v="0"/>
    <n v="0"/>
    <n v="697.41100291999999"/>
    <n v="-697.41100291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20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668E6-71E3-4B25-B2CB-4CB578E47A0C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9" rowHeaderCaption="Concepto de Ingreso ">
  <location ref="C8:E15" firstHeaderRow="0" firstDataRow="1" firstDataCol="1" rowPageCount="1" colPageCount="1"/>
  <pivotFields count="3">
    <pivotField axis="axisRow" showAll="0" sortType="descending">
      <items count="14">
        <item x="6"/>
        <item m="1" x="12"/>
        <item x="3"/>
        <item x="7"/>
        <item m="1" x="8"/>
        <item m="1" x="10"/>
        <item m="1" x="9"/>
        <item x="4"/>
        <item x="5"/>
        <item x="2"/>
        <item x="0"/>
        <item m="1" x="11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dataField="1" numFmtId="164" showAll="0"/>
  </pivotFields>
  <rowFields count="1">
    <field x="0"/>
  </rowFields>
  <rowItems count="7">
    <i>
      <x v="10"/>
    </i>
    <i>
      <x v="8"/>
    </i>
    <i>
      <x v="9"/>
    </i>
    <i>
      <x v="7"/>
    </i>
    <i>
      <x v="12"/>
    </i>
    <i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%_x000a_ RECAUDO EN EFECTIVO _x000a_2" fld="2" showDataAs="percentOfTotal" baseField="0" baseItem="0" numFmtId="10"/>
  </dataFields>
  <formats count="8">
    <format dxfId="9">
      <pivotArea outline="0" collapsedLevelsAreSubtotals="1" fieldPosition="0"/>
    </format>
    <format dxfId="8">
      <pivotArea collapsedLevelsAreSubtotals="1" fieldPosition="0">
        <references count="1">
          <reference field="0" count="1">
            <x v="6"/>
          </reference>
        </references>
      </pivotArea>
    </format>
    <format dxfId="7">
      <pivotArea outline="0" fieldPosition="0">
        <references count="1">
          <reference field="4294967294" count="1">
            <x v="1"/>
          </reference>
        </references>
      </pivotArea>
    </format>
    <format dxfId="6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1"/>
          </reference>
          <reference field="0" count="6">
            <x v="2"/>
            <x v="7"/>
            <x v="8"/>
            <x v="9"/>
            <x v="10"/>
            <x v="12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0"/>
          </reference>
          <reference field="0" count="1">
            <x v="10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0"/>
          </reference>
          <reference field="0" count="1">
            <x v="8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0"/>
          </reference>
          <reference field="0" count="4">
            <x v="2"/>
            <x v="7"/>
            <x v="9"/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FE5C33-783C-412E-ABCF-5DB29EDBEFEC}" name="TablaDiná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8" rowHeaderCaption="Concepto de Ingreso ">
  <location ref="C26:D33" firstHeaderRow="1" firstDataRow="1" firstDataCol="1" rowPageCount="1" colPageCount="1"/>
  <pivotFields count="3">
    <pivotField axis="axisRow" showAll="0" sortType="ascending">
      <items count="14">
        <item m="1" x="9"/>
        <item x="4"/>
        <item x="3"/>
        <item m="1" x="10"/>
        <item m="1" x="8"/>
        <item x="0"/>
        <item x="2"/>
        <item x="5"/>
        <item m="1" x="12"/>
        <item x="6"/>
        <item x="7"/>
        <item m="1" x="11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sd="0" x="0"/>
        <item h="1" x="1"/>
        <item t="default"/>
      </items>
    </pivotField>
    <pivotField dataField="1" numFmtId="164" showAll="0"/>
  </pivotFields>
  <rowFields count="1">
    <field x="0"/>
  </rowFields>
  <rowItems count="7">
    <i>
      <x v="2"/>
    </i>
    <i>
      <x v="12"/>
    </i>
    <i>
      <x v="1"/>
    </i>
    <i>
      <x v="6"/>
    </i>
    <i>
      <x v="7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119">
      <pivotArea outline="0" collapsedLevelsAreSubtotals="1" fieldPosition="0"/>
    </format>
    <format dxfId="118">
      <pivotArea collapsedLevelsAreSubtotals="1" fieldPosition="0">
        <references count="1">
          <reference field="0" count="1">
            <x v="0"/>
          </reference>
        </references>
      </pivotArea>
    </format>
    <format dxfId="117">
      <pivotArea type="all" dataOnly="0" outline="0" fieldPosition="0"/>
    </format>
    <format dxfId="116">
      <pivotArea outline="0" collapsedLevelsAreSubtotals="1" fieldPosition="0"/>
    </format>
    <format dxfId="115">
      <pivotArea field="0" type="button" dataOnly="0" labelOnly="1" outline="0" axis="axisRow" fieldPosition="0"/>
    </format>
    <format dxfId="11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13">
      <pivotArea dataOnly="0" labelOnly="1" grandRow="1" outline="0" fieldPosition="0"/>
    </format>
    <format dxfId="112">
      <pivotArea dataOnly="0" labelOnly="1" outline="0" axis="axisValues" fieldPosition="0"/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0" type="button" dataOnly="0" labelOnly="1" outline="0" axis="axisRow" fieldPosition="0"/>
    </format>
    <format dxfId="10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07">
      <pivotArea dataOnly="0" labelOnly="1" grandRow="1" outline="0" fieldPosition="0"/>
    </format>
    <format dxfId="106">
      <pivotArea dataOnly="0" labelOnly="1" outline="0" axis="axisValues" fieldPosition="0"/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field="0" type="button" dataOnly="0" labelOnly="1" outline="0" axis="axisRow" fieldPosition="0"/>
    </format>
    <format dxfId="10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01">
      <pivotArea dataOnly="0" labelOnly="1" grandRow="1" outline="0" fieldPosition="0"/>
    </format>
    <format dxfId="100">
      <pivotArea dataOnly="0" labelOnly="1" outline="0" axis="axisValues" fieldPosition="0"/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field="0" type="button" dataOnly="0" labelOnly="1" outline="0" axis="axisRow" fieldPosition="0"/>
    </format>
    <format dxfId="9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5">
      <pivotArea dataOnly="0" labelOnly="1" grandRow="1" outline="0" fieldPosition="0"/>
    </format>
    <format dxfId="94">
      <pivotArea dataOnly="0" labelOnly="1" outline="0" axis="axisValues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field="0" type="button" dataOnly="0" labelOnly="1" outline="0" axis="axisRow" fieldPosition="0"/>
    </format>
    <format dxfId="9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9">
      <pivotArea dataOnly="0" labelOnly="1" grandRow="1" outline="0" fieldPosition="0"/>
    </format>
    <format dxfId="88">
      <pivotArea dataOnly="0" labelOnly="1" outline="0" axis="axisValues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field="0" type="button" dataOnly="0" labelOnly="1" outline="0" axis="axisRow" fieldPosition="0"/>
    </format>
    <format dxfId="8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3">
      <pivotArea dataOnly="0" labelOnly="1" grandRow="1" outline="0" fieldPosition="0"/>
    </format>
    <format dxfId="82">
      <pivotArea dataOnly="0" labelOnly="1" outline="0" axis="axisValues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field="0" type="button" dataOnly="0" labelOnly="1" outline="0" axis="axisRow" fieldPosition="0"/>
    </format>
    <format dxfId="7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7">
      <pivotArea dataOnly="0" labelOnly="1" grandRow="1" outline="0" fieldPosition="0"/>
    </format>
    <format dxfId="76">
      <pivotArea dataOnly="0" labelOnly="1" outline="0" axis="axisValues" fieldPosition="0"/>
    </format>
    <format dxfId="75">
      <pivotArea type="all" dataOnly="0" outline="0" fieldPosition="0"/>
    </format>
    <format dxfId="74">
      <pivotArea outline="0" collapsedLevelsAreSubtotals="1" fieldPosition="0"/>
    </format>
    <format dxfId="73">
      <pivotArea field="0" type="button" dataOnly="0" labelOnly="1" outline="0" axis="axisRow" fieldPosition="0"/>
    </format>
    <format dxfId="7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1">
      <pivotArea dataOnly="0" labelOnly="1" grandRow="1" outline="0" fieldPosition="0"/>
    </format>
    <format dxfId="70">
      <pivotArea dataOnly="0" labelOnly="1" outline="0" axis="axisValues" fieldPosition="0"/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0" type="button" dataOnly="0" labelOnly="1" outline="0" axis="axisRow" fieldPosition="0"/>
    </format>
    <format dxfId="66">
      <pivotArea dataOnly="0" labelOnly="1" grandRow="1" outline="0" fieldPosition="0"/>
    </format>
    <format dxfId="65">
      <pivotArea dataOnly="0" labelOnly="1" outline="0" axis="axisValues" fieldPosition="0"/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field="0" type="button" dataOnly="0" labelOnly="1" outline="0" axis="axisRow" fieldPosition="0"/>
    </format>
    <format dxfId="61">
      <pivotArea dataOnly="0" labelOnly="1" outline="0" axis="axisValues" fieldPosition="0"/>
    </format>
    <format dxfId="60">
      <pivotArea dataOnly="0" labelOnly="1" fieldPosition="0">
        <references count="1">
          <reference field="0" count="0"/>
        </references>
      </pivotArea>
    </format>
    <format dxfId="59">
      <pivotArea dataOnly="0" labelOnly="1" grandRow="1" outline="0" fieldPosition="0"/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field="0" type="button" dataOnly="0" labelOnly="1" outline="0" axis="axisRow" fieldPosition="0"/>
    </format>
    <format dxfId="55">
      <pivotArea dataOnly="0" labelOnly="1" outline="0" axis="axisValues" fieldPosition="0"/>
    </format>
    <format dxfId="54">
      <pivotArea dataOnly="0" labelOnly="1" fieldPosition="0">
        <references count="1">
          <reference field="0" count="0"/>
        </references>
      </pivotArea>
    </format>
    <format dxfId="53">
      <pivotArea dataOnly="0" labelOnly="1" grandRow="1" outline="0" fieldPosition="0"/>
    </format>
    <format dxfId="52">
      <pivotArea outline="0" collapsedLevelsAreSubtotals="1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0" type="button" dataOnly="0" labelOnly="1" outline="0" axis="axisRow" fieldPosition="0"/>
    </format>
    <format dxfId="48">
      <pivotArea dataOnly="0" labelOnly="1" outline="0" axis="axisValues" fieldPosition="0"/>
    </format>
    <format dxfId="47">
      <pivotArea dataOnly="0" labelOnly="1" fieldPosition="0">
        <references count="1">
          <reference field="0" count="0"/>
        </references>
      </pivotArea>
    </format>
    <format dxfId="46">
      <pivotArea dataOnly="0" labelOnly="1" grandRow="1" outline="0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0" type="button" dataOnly="0" labelOnly="1" outline="0" axis="axisRow" fieldPosition="0"/>
    </format>
    <format dxfId="42">
      <pivotArea dataOnly="0" labelOnly="1" outline="0" axis="axisValues" fieldPosition="0"/>
    </format>
    <format dxfId="41">
      <pivotArea dataOnly="0" labelOnly="1" fieldPosition="0">
        <references count="1">
          <reference field="0" count="0"/>
        </references>
      </pivotArea>
    </format>
    <format dxfId="40">
      <pivotArea dataOnly="0" labelOnly="1" grandRow="1" outline="0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0" type="button" dataOnly="0" labelOnly="1" outline="0" axis="axisRow" fieldPosition="0"/>
    </format>
    <format dxfId="36">
      <pivotArea dataOnly="0" labelOnly="1" fieldPosition="0">
        <references count="1">
          <reference field="0" count="0"/>
        </references>
      </pivotArea>
    </format>
    <format dxfId="35">
      <pivotArea dataOnly="0" labelOnly="1" grandRow="1" outline="0" fieldPosition="0"/>
    </format>
    <format dxfId="34">
      <pivotArea dataOnly="0" labelOnly="1" outline="0" axis="axisValues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0" type="button" dataOnly="0" labelOnly="1" outline="0" axis="axisRow" fieldPosition="0"/>
    </format>
    <format dxfId="30">
      <pivotArea dataOnly="0" labelOnly="1" fieldPosition="0">
        <references count="1">
          <reference field="0" count="0"/>
        </references>
      </pivotArea>
    </format>
    <format dxfId="29">
      <pivotArea dataOnly="0" labelOnly="1" grandRow="1" outline="0" fieldPosition="0"/>
    </format>
    <format dxfId="28">
      <pivotArea dataOnly="0" labelOnly="1" outline="0" axis="axisValues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0" type="button" dataOnly="0" labelOnly="1" outline="0" axis="axisRow" fieldPosition="0"/>
    </format>
    <format dxfId="24">
      <pivotArea dataOnly="0" labelOnly="1" fieldPosition="0">
        <references count="1">
          <reference field="0" count="0"/>
        </references>
      </pivotArea>
    </format>
    <format dxfId="23">
      <pivotArea dataOnly="0" labelOnly="1" grandRow="1" outline="0" fieldPosition="0"/>
    </format>
    <format dxfId="22">
      <pivotArea dataOnly="0" labelOnly="1" outline="0" axis="axisValues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fieldPosition="0">
        <references count="1">
          <reference field="0" count="0"/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  <format dxfId="15">
      <pivotArea collapsedLevelsAreSubtotals="1" fieldPosition="0">
        <references count="1">
          <reference field="0" count="0"/>
        </references>
      </pivotArea>
    </format>
    <format dxfId="14">
      <pivotArea dataOnly="0" labelOnly="1" fieldPosition="0">
        <references count="1">
          <reference field="0" count="0"/>
        </references>
      </pivotArea>
    </format>
    <format dxfId="13">
      <pivotArea collapsedLevelsAreSubtotals="1" fieldPosition="0">
        <references count="1">
          <reference field="0" count="0"/>
        </references>
      </pivotArea>
    </format>
    <format dxfId="12">
      <pivotArea outline="0" fieldPosition="0">
        <references count="1">
          <reference field="4294967294" count="1">
            <x v="0"/>
          </reference>
        </references>
      </pivotArea>
    </format>
    <format dxfId="11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0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1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B27E8-4D06-4C91-9C6B-5819DF12280E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2">
        <item x="5"/>
        <item x="0"/>
        <item x="4"/>
        <item m="1" x="8"/>
        <item m="1" x="9"/>
        <item m="1" x="7"/>
        <item x="1"/>
        <item x="3"/>
        <item x="6"/>
        <item m="1" x="10"/>
        <item x="2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outline="0" collapsedLevelsAreSubtotals="1" fieldPosition="0"/>
    </format>
  </formats>
  <chartFormats count="3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16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4" bestFit="1" customWidth="1"/>
    <col min="2" max="2" width="165.5703125" style="14" bestFit="1" customWidth="1"/>
    <col min="3" max="16384" width="11.42578125" style="14"/>
  </cols>
  <sheetData>
    <row r="9" spans="1:2" ht="36" x14ac:dyDescent="0.55000000000000004">
      <c r="A9" s="17"/>
      <c r="B9" s="18" t="s">
        <v>15</v>
      </c>
    </row>
    <row r="10" spans="1:2" ht="36" x14ac:dyDescent="0.55000000000000004">
      <c r="A10" s="17"/>
      <c r="B10" s="18" t="s">
        <v>22</v>
      </c>
    </row>
    <row r="11" spans="1:2" ht="36" x14ac:dyDescent="0.55000000000000004">
      <c r="A11" s="17"/>
      <c r="B11" s="18" t="s">
        <v>21</v>
      </c>
    </row>
    <row r="12" spans="1:2" ht="36" x14ac:dyDescent="0.55000000000000004">
      <c r="B12" s="16"/>
    </row>
    <row r="13" spans="1:2" ht="36" x14ac:dyDescent="0.55000000000000004">
      <c r="B13" s="16"/>
    </row>
    <row r="14" spans="1:2" ht="36" x14ac:dyDescent="0.55000000000000004">
      <c r="B14" s="15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workbookViewId="0"/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32</v>
      </c>
    </row>
    <row r="6" spans="2:6" x14ac:dyDescent="0.25">
      <c r="B6" s="6" t="s">
        <v>4</v>
      </c>
      <c r="C6" s="9">
        <v>5588001.5211169999</v>
      </c>
    </row>
    <row r="7" spans="2:6" x14ac:dyDescent="0.25">
      <c r="B7" s="6" t="s">
        <v>3</v>
      </c>
      <c r="C7" s="9">
        <v>184570.82431200001</v>
      </c>
    </row>
    <row r="8" spans="2:6" x14ac:dyDescent="0.25">
      <c r="B8" s="6" t="s">
        <v>5</v>
      </c>
      <c r="C8" s="9">
        <v>5772572.3454289995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showRowColHeaders="0" zoomScale="95" zoomScaleNormal="95" workbookViewId="0"/>
  </sheetViews>
  <sheetFormatPr baseColWidth="10" defaultRowHeight="15" x14ac:dyDescent="0.25"/>
  <cols>
    <col min="3" max="3" width="98.140625" bestFit="1" customWidth="1"/>
    <col min="4" max="4" width="24.85546875" bestFit="1" customWidth="1"/>
    <col min="5" max="5" width="27.5703125" bestFit="1" customWidth="1"/>
    <col min="6" max="6" width="24.710937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x14ac:dyDescent="0.25">
      <c r="C8" s="5" t="s">
        <v>12</v>
      </c>
      <c r="D8" t="s">
        <v>35</v>
      </c>
      <c r="E8" t="s">
        <v>36</v>
      </c>
    </row>
    <row r="9" spans="3:5" x14ac:dyDescent="0.25">
      <c r="C9" s="6" t="s">
        <v>24</v>
      </c>
      <c r="D9" s="9">
        <v>55291.140845000002</v>
      </c>
      <c r="E9" s="10">
        <v>0.98031186070968235</v>
      </c>
    </row>
    <row r="10" spans="3:5" x14ac:dyDescent="0.25">
      <c r="C10" s="6" t="s">
        <v>26</v>
      </c>
      <c r="D10" s="9">
        <v>697.41100291999999</v>
      </c>
      <c r="E10" s="10">
        <v>1.2365096243329484E-2</v>
      </c>
    </row>
    <row r="11" spans="3:5" x14ac:dyDescent="0.25">
      <c r="C11" s="6" t="s">
        <v>38</v>
      </c>
      <c r="D11" s="9">
        <v>306.89743700000002</v>
      </c>
      <c r="E11" s="10">
        <v>5.4412911890514733E-3</v>
      </c>
    </row>
    <row r="12" spans="3:5" x14ac:dyDescent="0.25">
      <c r="C12" s="6" t="s">
        <v>11</v>
      </c>
      <c r="D12" s="9">
        <v>51.326536570000002</v>
      </c>
      <c r="E12" s="10">
        <v>9.1001943168026269E-4</v>
      </c>
    </row>
    <row r="13" spans="3:5" x14ac:dyDescent="0.25">
      <c r="C13" s="6" t="s">
        <v>40</v>
      </c>
      <c r="D13" s="9">
        <v>46.756455000000003</v>
      </c>
      <c r="E13" s="10">
        <v>8.2899189093841045E-4</v>
      </c>
    </row>
    <row r="14" spans="3:5" x14ac:dyDescent="0.25">
      <c r="C14" s="6" t="s">
        <v>19</v>
      </c>
      <c r="D14" s="9">
        <v>8.0507921600000003</v>
      </c>
      <c r="E14" s="10">
        <v>1.4274053531796902E-4</v>
      </c>
    </row>
    <row r="15" spans="3:5" x14ac:dyDescent="0.25">
      <c r="C15" s="6" t="s">
        <v>5</v>
      </c>
      <c r="D15" s="37">
        <v>56401.583068650005</v>
      </c>
      <c r="E15" s="10">
        <v>1</v>
      </c>
    </row>
    <row r="20" spans="1:6" x14ac:dyDescent="0.25">
      <c r="A20" s="21"/>
      <c r="B20" s="32"/>
      <c r="F20" s="21"/>
    </row>
    <row r="21" spans="1:6" x14ac:dyDescent="0.25">
      <c r="A21" s="24"/>
      <c r="B21" s="31"/>
      <c r="C21" s="31"/>
      <c r="D21" s="31"/>
      <c r="E21" s="24"/>
      <c r="F21" s="22"/>
    </row>
    <row r="22" spans="1:6" x14ac:dyDescent="0.25">
      <c r="A22" s="24"/>
      <c r="B22" s="31"/>
      <c r="C22" s="31"/>
      <c r="D22" s="31"/>
      <c r="E22" s="24"/>
      <c r="F22" s="22"/>
    </row>
    <row r="23" spans="1:6" x14ac:dyDescent="0.25">
      <c r="A23" s="24"/>
      <c r="B23" s="31"/>
      <c r="E23" s="24"/>
      <c r="F23" s="22"/>
    </row>
    <row r="24" spans="1:6" x14ac:dyDescent="0.25">
      <c r="A24" s="24"/>
      <c r="B24" s="31"/>
      <c r="C24" s="25" t="s">
        <v>2</v>
      </c>
      <c r="D24" s="25" t="s">
        <v>3</v>
      </c>
      <c r="E24" s="24"/>
      <c r="F24" s="22"/>
    </row>
    <row r="25" spans="1:6" x14ac:dyDescent="0.25">
      <c r="A25" s="24"/>
      <c r="B25" s="31"/>
      <c r="C25" s="31"/>
      <c r="D25" s="31"/>
      <c r="E25" s="24"/>
      <c r="F25" s="22"/>
    </row>
    <row r="26" spans="1:6" x14ac:dyDescent="0.25">
      <c r="A26" s="24"/>
      <c r="B26" s="31"/>
      <c r="C26" s="25" t="s">
        <v>12</v>
      </c>
      <c r="D26" s="25" t="s">
        <v>34</v>
      </c>
      <c r="E26" s="24"/>
      <c r="F26" s="22"/>
    </row>
    <row r="27" spans="1:6" x14ac:dyDescent="0.25">
      <c r="A27" s="24"/>
      <c r="B27" s="31"/>
      <c r="C27" s="26" t="s">
        <v>19</v>
      </c>
      <c r="D27" s="27">
        <v>1.4274053531796902E-4</v>
      </c>
      <c r="E27" s="24"/>
      <c r="F27" s="22"/>
    </row>
    <row r="28" spans="1:6" x14ac:dyDescent="0.25">
      <c r="A28" s="24"/>
      <c r="B28" s="31"/>
      <c r="C28" s="47" t="s">
        <v>40</v>
      </c>
      <c r="D28" s="46">
        <v>8.2899189093841045E-4</v>
      </c>
      <c r="E28" s="24"/>
      <c r="F28" s="22"/>
    </row>
    <row r="29" spans="1:6" x14ac:dyDescent="0.25">
      <c r="A29" s="24"/>
      <c r="B29" s="31"/>
      <c r="C29" s="26" t="s">
        <v>11</v>
      </c>
      <c r="D29" s="27">
        <v>9.1001943168026269E-4</v>
      </c>
      <c r="E29" s="24"/>
      <c r="F29" s="22"/>
    </row>
    <row r="30" spans="1:6" x14ac:dyDescent="0.25">
      <c r="A30" s="24"/>
      <c r="B30" s="31"/>
      <c r="C30" s="26" t="s">
        <v>38</v>
      </c>
      <c r="D30" s="27">
        <v>5.4412911890514733E-3</v>
      </c>
      <c r="E30" s="24"/>
      <c r="F30" s="22"/>
    </row>
    <row r="31" spans="1:6" x14ac:dyDescent="0.25">
      <c r="A31" s="24"/>
      <c r="B31" s="31"/>
      <c r="C31" s="26" t="s">
        <v>26</v>
      </c>
      <c r="D31" s="27">
        <v>1.2365096243329484E-2</v>
      </c>
      <c r="E31" s="24"/>
      <c r="F31" s="22"/>
    </row>
    <row r="32" spans="1:6" x14ac:dyDescent="0.25">
      <c r="A32" s="24"/>
      <c r="B32" s="31"/>
      <c r="C32" s="26" t="s">
        <v>24</v>
      </c>
      <c r="D32" s="27">
        <v>0.98031186070968235</v>
      </c>
      <c r="E32" s="24"/>
      <c r="F32" s="22"/>
    </row>
    <row r="33" spans="1:7" x14ac:dyDescent="0.25">
      <c r="A33" s="24"/>
      <c r="B33" s="31"/>
      <c r="C33" s="26" t="s">
        <v>5</v>
      </c>
      <c r="D33" s="27">
        <v>1</v>
      </c>
      <c r="E33" s="24"/>
      <c r="F33" s="22"/>
    </row>
    <row r="34" spans="1:7" x14ac:dyDescent="0.25">
      <c r="A34" s="24"/>
      <c r="B34" s="31"/>
      <c r="E34" s="24"/>
      <c r="F34" s="22"/>
    </row>
    <row r="35" spans="1:7" x14ac:dyDescent="0.25">
      <c r="A35" s="24"/>
      <c r="B35" s="31"/>
      <c r="E35" s="24"/>
      <c r="F35" s="22"/>
    </row>
    <row r="36" spans="1:7" x14ac:dyDescent="0.25">
      <c r="A36" s="24"/>
      <c r="B36" s="31"/>
      <c r="E36" s="24"/>
      <c r="F36" s="22"/>
    </row>
    <row r="37" spans="1:7" x14ac:dyDescent="0.25">
      <c r="A37" s="24"/>
      <c r="B37" s="31"/>
      <c r="E37" s="24"/>
      <c r="F37" s="22"/>
    </row>
    <row r="38" spans="1:7" x14ac:dyDescent="0.25">
      <c r="A38" s="24"/>
      <c r="B38" s="31"/>
      <c r="E38" s="24"/>
      <c r="F38" s="22"/>
    </row>
    <row r="39" spans="1:7" x14ac:dyDescent="0.25">
      <c r="A39" s="24"/>
      <c r="B39" s="31"/>
      <c r="E39" s="24"/>
      <c r="F39" s="22"/>
    </row>
    <row r="40" spans="1:7" x14ac:dyDescent="0.25">
      <c r="A40" s="24"/>
      <c r="B40" s="31"/>
      <c r="E40" s="24"/>
      <c r="F40" s="22"/>
    </row>
    <row r="41" spans="1:7" x14ac:dyDescent="0.25">
      <c r="A41" s="22"/>
      <c r="B41" s="31"/>
      <c r="C41" s="32"/>
      <c r="D41" s="32"/>
      <c r="E41" s="22"/>
      <c r="F41" s="22"/>
    </row>
    <row r="42" spans="1:7" x14ac:dyDescent="0.25">
      <c r="A42" s="11"/>
      <c r="B42" s="31"/>
      <c r="C42" s="31"/>
      <c r="D42" s="31"/>
      <c r="E42" s="11"/>
      <c r="F42" s="11"/>
    </row>
    <row r="43" spans="1:7" x14ac:dyDescent="0.25">
      <c r="A43" s="11"/>
      <c r="B43" s="31"/>
      <c r="C43" s="31"/>
      <c r="D43" s="31"/>
      <c r="E43" s="11"/>
      <c r="F43" s="11"/>
    </row>
    <row r="44" spans="1:7" x14ac:dyDescent="0.25">
      <c r="B44" s="32"/>
      <c r="C44" s="32"/>
      <c r="D44" s="32"/>
    </row>
    <row r="45" spans="1:7" x14ac:dyDescent="0.25">
      <c r="B45" s="32"/>
      <c r="C45" s="32"/>
      <c r="D45" s="32"/>
    </row>
    <row r="46" spans="1:7" x14ac:dyDescent="0.25">
      <c r="B46" s="32"/>
      <c r="C46" s="32"/>
      <c r="D46" s="32"/>
    </row>
    <row r="47" spans="1:7" x14ac:dyDescent="0.25">
      <c r="A47" s="23"/>
      <c r="B47" s="32"/>
      <c r="C47" s="32"/>
      <c r="D47" s="32"/>
      <c r="E47" s="23"/>
      <c r="F47" s="23"/>
      <c r="G47" s="23"/>
    </row>
    <row r="48" spans="1:7" x14ac:dyDescent="0.25">
      <c r="A48" s="23"/>
      <c r="B48" s="32"/>
      <c r="C48" s="32"/>
      <c r="D48" s="32"/>
      <c r="E48" s="23"/>
      <c r="F48" s="23"/>
      <c r="G48" s="23"/>
    </row>
    <row r="49" spans="1:7" x14ac:dyDescent="0.25">
      <c r="A49" s="23"/>
      <c r="B49" s="32"/>
      <c r="C49" s="32"/>
      <c r="D49" s="32"/>
      <c r="E49" s="23"/>
      <c r="F49" s="23"/>
      <c r="G49" s="23"/>
    </row>
    <row r="50" spans="1:7" x14ac:dyDescent="0.25">
      <c r="A50" s="23"/>
      <c r="B50" s="32"/>
      <c r="C50" s="32"/>
      <c r="D50" s="32"/>
      <c r="E50" s="23"/>
      <c r="F50" s="23"/>
      <c r="G50" s="23"/>
    </row>
    <row r="51" spans="1:7" x14ac:dyDescent="0.25">
      <c r="A51" s="23"/>
      <c r="B51" s="32"/>
      <c r="C51" s="32"/>
      <c r="D51" s="32"/>
      <c r="E51" s="23"/>
      <c r="F51" s="23"/>
      <c r="G51" s="23"/>
    </row>
    <row r="52" spans="1:7" x14ac:dyDescent="0.25">
      <c r="A52" s="23"/>
      <c r="B52" s="23"/>
      <c r="C52" s="23"/>
      <c r="D52" s="23"/>
      <c r="E52" s="23"/>
      <c r="F52" s="23"/>
      <c r="G52" s="23"/>
    </row>
    <row r="53" spans="1:7" x14ac:dyDescent="0.25">
      <c r="A53" s="23"/>
      <c r="B53" s="23"/>
      <c r="C53" s="23"/>
      <c r="D53" s="23"/>
      <c r="E53" s="23"/>
      <c r="F53" s="23"/>
      <c r="G53" s="23"/>
    </row>
    <row r="54" spans="1:7" x14ac:dyDescent="0.25">
      <c r="A54" s="23"/>
      <c r="B54" s="23"/>
      <c r="C54" s="23"/>
      <c r="D54" s="23"/>
      <c r="E54" s="23"/>
      <c r="F54" s="23"/>
      <c r="G54" s="23"/>
    </row>
    <row r="55" spans="1:7" x14ac:dyDescent="0.25">
      <c r="A55" s="23"/>
      <c r="B55" s="23"/>
      <c r="C55" s="23"/>
      <c r="D55" s="23"/>
      <c r="E55" s="23"/>
      <c r="F55" s="23"/>
      <c r="G55" s="23"/>
    </row>
    <row r="56" spans="1:7" x14ac:dyDescent="0.25">
      <c r="A56" s="23"/>
      <c r="B56" s="23"/>
      <c r="C56" s="23"/>
      <c r="D56" s="23"/>
      <c r="E56" s="23"/>
      <c r="F56" s="23"/>
      <c r="G56" s="23"/>
    </row>
    <row r="57" spans="1:7" x14ac:dyDescent="0.25">
      <c r="A57" s="23"/>
      <c r="B57" s="23"/>
      <c r="C57" s="23"/>
      <c r="D57" s="23"/>
      <c r="E57" s="23"/>
      <c r="F57" s="23"/>
      <c r="G57" s="23"/>
    </row>
    <row r="58" spans="1:7" x14ac:dyDescent="0.25">
      <c r="A58" s="23"/>
      <c r="B58" s="23"/>
      <c r="C58" s="23"/>
      <c r="D58" s="23"/>
      <c r="E58" s="23"/>
      <c r="F58" s="23"/>
      <c r="G58" s="23"/>
    </row>
    <row r="59" spans="1:7" x14ac:dyDescent="0.25">
      <c r="A59" s="23"/>
      <c r="B59" s="23"/>
      <c r="C59" s="23"/>
      <c r="D59" s="23"/>
      <c r="E59" s="23"/>
      <c r="F59" s="23"/>
      <c r="G59" s="23"/>
    </row>
    <row r="60" spans="1:7" x14ac:dyDescent="0.25">
      <c r="A60" s="23"/>
      <c r="B60" s="23"/>
      <c r="C60" s="23"/>
      <c r="D60" s="23"/>
      <c r="E60" s="23"/>
      <c r="F60" s="23"/>
      <c r="G60" s="23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topLeftCell="C15" zoomScale="90" zoomScaleNormal="90" workbookViewId="0">
      <selection activeCell="I27" sqref="I27"/>
    </sheetView>
  </sheetViews>
  <sheetFormatPr baseColWidth="10" defaultRowHeight="20.100000000000001" customHeight="1" x14ac:dyDescent="0.25"/>
  <cols>
    <col min="1" max="1" width="19.85546875" style="1" customWidth="1"/>
    <col min="2" max="2" width="56.7109375" style="1" bestFit="1" customWidth="1"/>
    <col min="3" max="3" width="11.5703125" style="1" customWidth="1"/>
    <col min="4" max="4" width="25.42578125" style="2" customWidth="1"/>
    <col min="5" max="5" width="24.28515625" style="2" bestFit="1" customWidth="1"/>
    <col min="6" max="6" width="23.28515625" style="2" customWidth="1"/>
    <col min="7" max="7" width="21.42578125" style="2" customWidth="1"/>
    <col min="8" max="8" width="32.42578125" style="28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3" t="s">
        <v>0</v>
      </c>
      <c r="B1" s="34" t="s">
        <v>7</v>
      </c>
      <c r="C1" s="34" t="s">
        <v>2</v>
      </c>
      <c r="D1" s="35" t="s">
        <v>28</v>
      </c>
      <c r="E1" s="35" t="s">
        <v>1</v>
      </c>
      <c r="F1" s="35" t="s">
        <v>29</v>
      </c>
      <c r="G1" s="35" t="s">
        <v>30</v>
      </c>
      <c r="H1" s="36" t="s">
        <v>31</v>
      </c>
    </row>
    <row r="2" spans="1:9" s="3" customFormat="1" ht="18" customHeight="1" thickBot="1" x14ac:dyDescent="0.3">
      <c r="A2" s="19" t="s">
        <v>16</v>
      </c>
      <c r="B2" s="20" t="s">
        <v>17</v>
      </c>
      <c r="C2" s="20" t="s">
        <v>3</v>
      </c>
      <c r="D2" s="29">
        <f>D15/1000000</f>
        <v>184570.82431200001</v>
      </c>
      <c r="E2" s="29">
        <v>0</v>
      </c>
      <c r="F2" s="29">
        <f>F15/1000000</f>
        <v>184570.82431200001</v>
      </c>
      <c r="G2" s="45">
        <f>G15/1000000</f>
        <v>0</v>
      </c>
      <c r="H2" s="29">
        <f>H15/1000000</f>
        <v>184570.82431200001</v>
      </c>
    </row>
    <row r="3" spans="1:9" ht="18" customHeight="1" thickBot="1" x14ac:dyDescent="0.3">
      <c r="A3" s="19" t="s">
        <v>23</v>
      </c>
      <c r="B3" s="20" t="s">
        <v>24</v>
      </c>
      <c r="C3" s="20" t="s">
        <v>3</v>
      </c>
      <c r="D3" s="29">
        <v>0</v>
      </c>
      <c r="E3" s="29">
        <v>0</v>
      </c>
      <c r="F3" s="29">
        <v>0</v>
      </c>
      <c r="G3" s="29">
        <f>+G16/1000000</f>
        <v>55291.140845000002</v>
      </c>
      <c r="H3" s="29">
        <f t="shared" ref="H3" si="0">H16/1000000</f>
        <v>129279.683467</v>
      </c>
    </row>
    <row r="4" spans="1:9" ht="18" customHeight="1" thickBot="1" x14ac:dyDescent="0.3">
      <c r="A4" s="1" t="s">
        <v>39</v>
      </c>
      <c r="B4" s="20" t="s">
        <v>40</v>
      </c>
      <c r="C4" s="20" t="s">
        <v>3</v>
      </c>
      <c r="D4" s="29">
        <f>D17</f>
        <v>0</v>
      </c>
      <c r="E4" s="29">
        <f t="shared" ref="E4:H4" si="1">E17</f>
        <v>0</v>
      </c>
      <c r="F4" s="29">
        <f t="shared" si="1"/>
        <v>0</v>
      </c>
      <c r="G4" s="29">
        <f>G17/1000000</f>
        <v>46.756455000000003</v>
      </c>
      <c r="H4" s="29">
        <f t="shared" si="1"/>
        <v>-46756455</v>
      </c>
    </row>
    <row r="5" spans="1:9" ht="18" customHeight="1" thickBot="1" x14ac:dyDescent="0.3">
      <c r="A5" s="19" t="s">
        <v>37</v>
      </c>
      <c r="B5" s="20" t="s">
        <v>38</v>
      </c>
      <c r="C5" s="20" t="s">
        <v>3</v>
      </c>
      <c r="D5" s="29">
        <v>0</v>
      </c>
      <c r="E5" s="29">
        <v>0</v>
      </c>
      <c r="F5" s="29">
        <v>0</v>
      </c>
      <c r="G5" s="29">
        <f>+G18/1000000</f>
        <v>306.89743700000002</v>
      </c>
      <c r="H5" s="29">
        <f t="shared" ref="H5:H11" si="2">H18/1000000</f>
        <v>-306.89743700000002</v>
      </c>
    </row>
    <row r="6" spans="1:9" ht="18" customHeight="1" thickBot="1" x14ac:dyDescent="0.3">
      <c r="A6" s="19" t="s">
        <v>18</v>
      </c>
      <c r="B6" s="20" t="s">
        <v>19</v>
      </c>
      <c r="C6" s="20" t="s">
        <v>3</v>
      </c>
      <c r="D6" s="29">
        <v>0</v>
      </c>
      <c r="E6" s="29">
        <v>0</v>
      </c>
      <c r="F6" s="29">
        <v>0</v>
      </c>
      <c r="G6" s="29">
        <f>+G19/1000000</f>
        <v>8.0507921600000003</v>
      </c>
      <c r="H6" s="29">
        <f t="shared" si="2"/>
        <v>-8.0507921600000003</v>
      </c>
      <c r="I6" s="4"/>
    </row>
    <row r="7" spans="1:9" ht="18" customHeight="1" thickBot="1" x14ac:dyDescent="0.3">
      <c r="A7" s="19" t="s">
        <v>25</v>
      </c>
      <c r="B7" s="20" t="s">
        <v>11</v>
      </c>
      <c r="C7" s="20" t="s">
        <v>3</v>
      </c>
      <c r="D7" s="29">
        <v>0</v>
      </c>
      <c r="E7" s="29">
        <v>0</v>
      </c>
      <c r="F7" s="29">
        <v>0</v>
      </c>
      <c r="G7" s="29">
        <f>G20/1000000</f>
        <v>51.326536570000002</v>
      </c>
      <c r="H7" s="29">
        <f t="shared" si="2"/>
        <v>-51.326536570000002</v>
      </c>
      <c r="I7" s="4"/>
    </row>
    <row r="8" spans="1:9" ht="18" customHeight="1" thickBot="1" x14ac:dyDescent="0.3">
      <c r="A8" s="19" t="s">
        <v>20</v>
      </c>
      <c r="B8" s="20" t="s">
        <v>26</v>
      </c>
      <c r="C8" s="20" t="s">
        <v>3</v>
      </c>
      <c r="D8" s="29">
        <v>0</v>
      </c>
      <c r="E8" s="29">
        <v>0</v>
      </c>
      <c r="F8" s="29">
        <v>0</v>
      </c>
      <c r="G8" s="29">
        <f>G21/1000000</f>
        <v>697.41100291999999</v>
      </c>
      <c r="H8" s="29">
        <f t="shared" si="2"/>
        <v>-697.41100291999999</v>
      </c>
    </row>
    <row r="9" spans="1:9" ht="18" customHeight="1" thickBot="1" x14ac:dyDescent="0.3">
      <c r="A9" s="19">
        <v>41</v>
      </c>
      <c r="B9" s="20" t="s">
        <v>27</v>
      </c>
      <c r="C9" s="20" t="s">
        <v>4</v>
      </c>
      <c r="D9" s="29">
        <f>D22/1000000</f>
        <v>1451.0423699999999</v>
      </c>
      <c r="E9" s="29">
        <v>0</v>
      </c>
      <c r="F9" s="29">
        <f>F22/1000000</f>
        <v>1451.0423699999999</v>
      </c>
      <c r="G9" s="29">
        <f>G22/1000000</f>
        <v>0</v>
      </c>
      <c r="H9" s="29">
        <f t="shared" si="2"/>
        <v>1451.0423699999999</v>
      </c>
    </row>
    <row r="10" spans="1:9" ht="18" customHeight="1" thickBot="1" x14ac:dyDescent="0.3">
      <c r="A10" s="19">
        <v>42</v>
      </c>
      <c r="B10" s="20" t="s">
        <v>8</v>
      </c>
      <c r="C10" s="20" t="s">
        <v>4</v>
      </c>
      <c r="D10" s="29">
        <f t="shared" ref="D10:D11" si="3">D23/1000000</f>
        <v>1167604.3350470001</v>
      </c>
      <c r="E10" s="29">
        <v>0</v>
      </c>
      <c r="F10" s="29">
        <f t="shared" ref="F10:G10" si="4">F23/1000000</f>
        <v>1167604.3350470001</v>
      </c>
      <c r="G10" s="29">
        <f t="shared" si="4"/>
        <v>157603.58227700001</v>
      </c>
      <c r="H10" s="29">
        <f t="shared" si="2"/>
        <v>1010000.75277</v>
      </c>
    </row>
    <row r="11" spans="1:9" ht="20.100000000000001" customHeight="1" thickBot="1" x14ac:dyDescent="0.3">
      <c r="A11" s="19">
        <v>43</v>
      </c>
      <c r="B11" s="20" t="s">
        <v>9</v>
      </c>
      <c r="C11" s="20" t="s">
        <v>4</v>
      </c>
      <c r="D11" s="29">
        <f t="shared" si="3"/>
        <v>4418946.1436999999</v>
      </c>
      <c r="E11" s="29">
        <v>0</v>
      </c>
      <c r="F11" s="29">
        <f>F24/1000000</f>
        <v>4418946.1436999999</v>
      </c>
      <c r="G11" s="29">
        <f>G24/1000000</f>
        <v>326712.80619228003</v>
      </c>
      <c r="H11" s="29">
        <f t="shared" si="2"/>
        <v>4092233.3375077196</v>
      </c>
    </row>
    <row r="15" spans="1:9" ht="20.100000000000001" customHeight="1" x14ac:dyDescent="0.25">
      <c r="A15" s="1" t="s">
        <v>16</v>
      </c>
      <c r="B15" s="1" t="s">
        <v>17</v>
      </c>
      <c r="C15" s="1" t="s">
        <v>3</v>
      </c>
      <c r="D15" s="2">
        <v>184570824312</v>
      </c>
      <c r="E15" s="2">
        <v>0</v>
      </c>
      <c r="F15" s="2">
        <f>D15</f>
        <v>184570824312</v>
      </c>
      <c r="H15" s="28">
        <v>184570824312</v>
      </c>
    </row>
    <row r="16" spans="1:9" ht="20.100000000000001" customHeight="1" x14ac:dyDescent="0.25">
      <c r="A16" s="1" t="s">
        <v>23</v>
      </c>
      <c r="B16" s="1" t="s">
        <v>24</v>
      </c>
      <c r="C16" s="1" t="s">
        <v>3</v>
      </c>
      <c r="D16" s="2">
        <v>0</v>
      </c>
      <c r="E16" s="2">
        <v>0</v>
      </c>
      <c r="F16" s="2">
        <v>0</v>
      </c>
      <c r="G16" s="2">
        <v>55291140845</v>
      </c>
      <c r="H16" s="28">
        <f>F15-G16</f>
        <v>129279683467</v>
      </c>
    </row>
    <row r="17" spans="1:8" ht="20.100000000000001" customHeight="1" x14ac:dyDescent="0.25">
      <c r="A17" s="1" t="s">
        <v>39</v>
      </c>
      <c r="B17" s="1" t="s">
        <v>40</v>
      </c>
      <c r="C17" s="1" t="s">
        <v>3</v>
      </c>
      <c r="D17" s="2">
        <v>0</v>
      </c>
      <c r="E17" s="2">
        <v>0</v>
      </c>
      <c r="F17" s="2">
        <v>0</v>
      </c>
      <c r="G17" s="2">
        <v>46756455</v>
      </c>
      <c r="H17" s="28">
        <v>-46756455</v>
      </c>
    </row>
    <row r="18" spans="1:8" s="40" customFormat="1" ht="30" customHeight="1" x14ac:dyDescent="0.25">
      <c r="A18" s="43" t="s">
        <v>37</v>
      </c>
      <c r="B18" s="44" t="s">
        <v>38</v>
      </c>
      <c r="C18" s="40" t="s">
        <v>3</v>
      </c>
      <c r="D18" s="41">
        <v>0</v>
      </c>
      <c r="E18" s="41">
        <v>0</v>
      </c>
      <c r="F18" s="41">
        <v>0</v>
      </c>
      <c r="G18" s="2">
        <v>306897437</v>
      </c>
      <c r="H18" s="42">
        <f>-G18</f>
        <v>-306897437</v>
      </c>
    </row>
    <row r="19" spans="1:8" ht="20.100000000000001" customHeight="1" x14ac:dyDescent="0.25">
      <c r="A19" s="1" t="s">
        <v>18</v>
      </c>
      <c r="B19" s="1" t="s">
        <v>19</v>
      </c>
      <c r="C19" s="1" t="s">
        <v>3</v>
      </c>
      <c r="D19" s="2">
        <v>0</v>
      </c>
      <c r="E19" s="2">
        <v>0</v>
      </c>
      <c r="F19" s="2">
        <v>0</v>
      </c>
      <c r="G19" s="2">
        <v>8050792.1600000001</v>
      </c>
      <c r="H19" s="28">
        <f t="shared" ref="H19:H24" si="5">+F19-G19</f>
        <v>-8050792.1600000001</v>
      </c>
    </row>
    <row r="20" spans="1:8" ht="20.100000000000001" customHeight="1" x14ac:dyDescent="0.25">
      <c r="A20" s="1" t="s">
        <v>25</v>
      </c>
      <c r="B20" s="1" t="s">
        <v>11</v>
      </c>
      <c r="C20" s="1" t="s">
        <v>3</v>
      </c>
      <c r="D20" s="2">
        <v>0</v>
      </c>
      <c r="E20" s="2">
        <v>0</v>
      </c>
      <c r="F20" s="2">
        <v>0</v>
      </c>
      <c r="G20" s="2">
        <v>51326536.57</v>
      </c>
      <c r="H20" s="28">
        <f t="shared" si="5"/>
        <v>-51326536.57</v>
      </c>
    </row>
    <row r="21" spans="1:8" ht="20.100000000000001" customHeight="1" x14ac:dyDescent="0.25">
      <c r="A21" s="1" t="s">
        <v>20</v>
      </c>
      <c r="B21" s="1" t="s">
        <v>26</v>
      </c>
      <c r="C21" s="1" t="s">
        <v>3</v>
      </c>
      <c r="D21" s="2">
        <v>0</v>
      </c>
      <c r="E21" s="2">
        <v>0</v>
      </c>
      <c r="F21" s="2">
        <v>0</v>
      </c>
      <c r="G21" s="2">
        <v>697411002.91999996</v>
      </c>
      <c r="H21" s="28">
        <f t="shared" si="5"/>
        <v>-697411002.91999996</v>
      </c>
    </row>
    <row r="22" spans="1:8" ht="20.100000000000001" customHeight="1" x14ac:dyDescent="0.25">
      <c r="A22" s="1">
        <v>41</v>
      </c>
      <c r="B22" s="1" t="s">
        <v>27</v>
      </c>
      <c r="C22" s="1" t="s">
        <v>4</v>
      </c>
      <c r="D22" s="2">
        <v>1451042370</v>
      </c>
      <c r="E22" s="2">
        <v>0</v>
      </c>
      <c r="F22" s="2">
        <v>1451042370</v>
      </c>
      <c r="G22" s="2">
        <v>0</v>
      </c>
      <c r="H22" s="28">
        <f t="shared" si="5"/>
        <v>1451042370</v>
      </c>
    </row>
    <row r="23" spans="1:8" ht="20.100000000000001" customHeight="1" x14ac:dyDescent="0.25">
      <c r="A23" s="1">
        <v>42</v>
      </c>
      <c r="B23" s="1" t="s">
        <v>8</v>
      </c>
      <c r="C23" s="1" t="s">
        <v>4</v>
      </c>
      <c r="D23" s="2">
        <v>1167604335047</v>
      </c>
      <c r="E23" s="2">
        <v>0</v>
      </c>
      <c r="F23" s="2">
        <v>1167604335047</v>
      </c>
      <c r="G23" s="2">
        <v>157603582277</v>
      </c>
      <c r="H23" s="28">
        <f t="shared" si="5"/>
        <v>1010000752770</v>
      </c>
    </row>
    <row r="24" spans="1:8" ht="20.100000000000001" customHeight="1" x14ac:dyDescent="0.25">
      <c r="A24" s="1">
        <v>43</v>
      </c>
      <c r="B24" s="1" t="s">
        <v>9</v>
      </c>
      <c r="C24" s="1" t="s">
        <v>4</v>
      </c>
      <c r="D24" s="2">
        <v>4418946143700</v>
      </c>
      <c r="E24" s="2">
        <v>0</v>
      </c>
      <c r="F24" s="2">
        <v>4418946143700</v>
      </c>
      <c r="G24" s="2">
        <v>326712806192.28003</v>
      </c>
      <c r="H24" s="28">
        <f t="shared" si="5"/>
        <v>4092233337507.7197</v>
      </c>
    </row>
    <row r="25" spans="1:8" ht="20.100000000000001" customHeight="1" x14ac:dyDescent="0.25">
      <c r="G25" s="2">
        <v>0</v>
      </c>
    </row>
    <row r="26" spans="1:8" ht="20.100000000000001" customHeight="1" x14ac:dyDescent="0.25">
      <c r="D26" s="2">
        <f>+SUM(D15:D24)</f>
        <v>5772572345429</v>
      </c>
      <c r="E26" s="2">
        <f t="shared" ref="E26:F26" si="6">+SUM(E15:E24)</f>
        <v>0</v>
      </c>
      <c r="F26" s="2">
        <f t="shared" si="6"/>
        <v>5772572345429</v>
      </c>
      <c r="G26" s="2">
        <f>+SUM(G16:G24)</f>
        <v>540717971537.93005</v>
      </c>
      <c r="H26" s="28">
        <f>SUM(H16:H24)</f>
        <v>5231854373891.0703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4"/>
  <sheetViews>
    <sheetView workbookViewId="0">
      <selection activeCell="C10" sqref="C10"/>
    </sheetView>
  </sheetViews>
  <sheetFormatPr baseColWidth="10" defaultRowHeight="15" x14ac:dyDescent="0.25"/>
  <cols>
    <col min="1" max="1" width="98.140625" bestFit="1" customWidth="1"/>
    <col min="3" max="3" width="25.85546875" customWidth="1"/>
  </cols>
  <sheetData>
    <row r="1" spans="1:3" ht="15.75" thickBot="1" x14ac:dyDescent="0.3">
      <c r="A1" s="34" t="s">
        <v>7</v>
      </c>
      <c r="B1" s="34" t="s">
        <v>2</v>
      </c>
      <c r="C1" s="38" t="s">
        <v>30</v>
      </c>
    </row>
    <row r="2" spans="1:3" ht="15.75" thickBot="1" x14ac:dyDescent="0.3">
      <c r="A2" s="39" t="s">
        <v>24</v>
      </c>
      <c r="B2" s="39" t="s">
        <v>3</v>
      </c>
      <c r="C2" s="29">
        <f>55291140845/C14</f>
        <v>55291.140845000002</v>
      </c>
    </row>
    <row r="3" spans="1:3" ht="15.75" thickBot="1" x14ac:dyDescent="0.3">
      <c r="A3" s="20" t="s">
        <v>40</v>
      </c>
      <c r="B3" s="20" t="s">
        <v>3</v>
      </c>
      <c r="C3" s="29">
        <f>46756455/C14</f>
        <v>46.756455000000003</v>
      </c>
    </row>
    <row r="4" spans="1:3" ht="15.75" thickBot="1" x14ac:dyDescent="0.3">
      <c r="A4" s="39" t="s">
        <v>38</v>
      </c>
      <c r="B4" s="39" t="s">
        <v>3</v>
      </c>
      <c r="C4" s="29">
        <f>306897437/C14</f>
        <v>306.89743700000002</v>
      </c>
    </row>
    <row r="5" spans="1:3" ht="15.75" thickBot="1" x14ac:dyDescent="0.3">
      <c r="A5" s="39" t="s">
        <v>19</v>
      </c>
      <c r="B5" s="39" t="s">
        <v>3</v>
      </c>
      <c r="C5" s="29">
        <f>8050792.16/C14</f>
        <v>8.0507921600000003</v>
      </c>
    </row>
    <row r="6" spans="1:3" ht="15.75" thickBot="1" x14ac:dyDescent="0.3">
      <c r="A6" s="39" t="s">
        <v>11</v>
      </c>
      <c r="B6" s="39" t="s">
        <v>3</v>
      </c>
      <c r="C6" s="29">
        <f>51326536.57/C14</f>
        <v>51.326536570000002</v>
      </c>
    </row>
    <row r="7" spans="1:3" ht="15.75" thickBot="1" x14ac:dyDescent="0.3">
      <c r="A7" s="39" t="s">
        <v>26</v>
      </c>
      <c r="B7" s="39" t="s">
        <v>3</v>
      </c>
      <c r="C7" s="29">
        <f>697411002.92/C14</f>
        <v>697.41100291999999</v>
      </c>
    </row>
    <row r="8" spans="1:3" ht="15.75" thickBot="1" x14ac:dyDescent="0.3">
      <c r="A8" s="20" t="s">
        <v>8</v>
      </c>
      <c r="B8" s="20" t="s">
        <v>4</v>
      </c>
      <c r="C8" s="29">
        <f>157603582277/C14</f>
        <v>157603.58227700001</v>
      </c>
    </row>
    <row r="9" spans="1:3" ht="15.75" thickBot="1" x14ac:dyDescent="0.3">
      <c r="A9" s="39" t="s">
        <v>9</v>
      </c>
      <c r="B9" s="39" t="s">
        <v>4</v>
      </c>
      <c r="C9" s="29">
        <f>326712806192.28/C14</f>
        <v>326712.80619228003</v>
      </c>
    </row>
    <row r="14" spans="1:3" x14ac:dyDescent="0.25">
      <c r="C14">
        <v>1000000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7" x14ac:dyDescent="0.25">
      <c r="B6" s="5" t="s">
        <v>10</v>
      </c>
      <c r="C6" t="s">
        <v>32</v>
      </c>
      <c r="D6" t="s">
        <v>33</v>
      </c>
      <c r="E6" s="8" t="s">
        <v>13</v>
      </c>
    </row>
    <row r="7" spans="2:7" x14ac:dyDescent="0.25">
      <c r="B7" s="6" t="s">
        <v>3</v>
      </c>
      <c r="C7" s="30">
        <v>184570.82431200001</v>
      </c>
      <c r="D7" s="30">
        <v>56401.583068650005</v>
      </c>
      <c r="E7" s="48">
        <f>+GETPIVOTDATA("Suma de 
RECAUDO EN EFECTIVO 
",$B$6,"Aportes","Propios")/GETPIVOTDATA("Suma de 
AFORO VIGENTE
",$B$6,"Aportes","Propios")</f>
        <v>0.30558233284643249</v>
      </c>
      <c r="G7" s="13"/>
    </row>
    <row r="8" spans="2:7" x14ac:dyDescent="0.25">
      <c r="B8" s="6" t="s">
        <v>5</v>
      </c>
      <c r="C8" s="30">
        <v>184570.82431200001</v>
      </c>
      <c r="D8" s="30">
        <v>56401.583068650005</v>
      </c>
      <c r="E8" s="49">
        <f>+GETPIVOTDATA("Suma de 
RECAUDO EN EFECTIVO 
",$B$6)/GETPIVOTDATA("Suma de 
AFORO VIGENTE
",$B$6)</f>
        <v>0.30558233284643249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B142D2D5600C499C8904D491248FCB" ma:contentTypeVersion="13" ma:contentTypeDescription="Crear nuevo documento." ma:contentTypeScope="" ma:versionID="1e0326e422cc2ba093c753e0f5bd3b8c">
  <xsd:schema xmlns:xsd="http://www.w3.org/2001/XMLSchema" xmlns:xs="http://www.w3.org/2001/XMLSchema" xmlns:p="http://schemas.microsoft.com/office/2006/metadata/properties" xmlns:ns2="a40b8588-6542-483a-a94b-1301c9cf23f4" xmlns:ns3="471cdbed-6ead-44eb-9325-e34ef5ea4fe9" targetNamespace="http://schemas.microsoft.com/office/2006/metadata/properties" ma:root="true" ma:fieldsID="641d14e455a86801ba160a20fafda1c8" ns2:_="" ns3:_="">
    <xsd:import namespace="a40b8588-6542-483a-a94b-1301c9cf23f4"/>
    <xsd:import namespace="471cdbed-6ead-44eb-9325-e34ef5ea4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b8588-6542-483a-a94b-1301c9cf2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7405fee-0a88-4e81-b210-2123d26524c9}" ma:internalName="TaxCatchAll" ma:showField="CatchAllData" ma:web="471cdbed-6ead-44eb-9325-e34ef5ea4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71cdbed-6ead-44eb-9325-e34ef5ea4fe9">
      <UserInfo>
        <DisplayName/>
        <AccountId xsi:nil="true"/>
        <AccountType/>
      </UserInfo>
    </SharedWithUsers>
    <MediaLengthInSeconds xmlns="a40b8588-6542-483a-a94b-1301c9cf23f4" xsi:nil="true"/>
    <lcf76f155ced4ddcb4097134ff3c332f xmlns="a40b8588-6542-483a-a94b-1301c9cf23f4">
      <Terms xmlns="http://schemas.microsoft.com/office/infopath/2007/PartnerControls"/>
    </lcf76f155ced4ddcb4097134ff3c332f>
    <TaxCatchAll xmlns="471cdbed-6ead-44eb-9325-e34ef5ea4fe9" xsi:nil="true"/>
  </documentManagement>
</p:properties>
</file>

<file path=customXml/itemProps1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60BD0C-62E7-47E1-BE09-D2885BA38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b8588-6542-483a-a94b-1301c9cf23f4"/>
    <ds:schemaRef ds:uri="471cdbed-6ead-44eb-9325-e34ef5ea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EBB886-4912-4F20-AA72-05AABE39FB45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a40b8588-6542-483a-a94b-1301c9cf23f4"/>
    <ds:schemaRef ds:uri="http://schemas.microsoft.com/office/infopath/2007/PartnerControls"/>
    <ds:schemaRef ds:uri="471cdbed-6ead-44eb-9325-e34ef5ea4fe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ABRIL</vt:lpstr>
      <vt:lpstr>Recuado</vt:lpstr>
      <vt:lpstr>Aforo Vs Recaudo Rec Propios</vt:lpstr>
      <vt:lpstr>ABRIL!Área_de_impresión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Larri Javier Rodriguez Escobar</dc:creator>
  <cp:lastModifiedBy>User</cp:lastModifiedBy>
  <dcterms:created xsi:type="dcterms:W3CDTF">2018-04-17T16:44:20Z</dcterms:created>
  <dcterms:modified xsi:type="dcterms:W3CDTF">2022-08-05T16:14:59Z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0x01010003B142D2D5600C499C8904D491248FCB</vt:lpwstr>
  </property>
  <property fmtid="{D5CDD505-2E9C-101B-9397-08002B2CF9AE}" pid="3" name="Order">
    <vt:r8>6224800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