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SEP\"/>
    </mc:Choice>
  </mc:AlternateContent>
  <xr:revisionPtr revIDLastSave="0" documentId="13_ncr:1_{DCE1DEDD-4C1F-4AF2-9869-EF76A326715C}" xr6:coauthVersionLast="41" xr6:coauthVersionMax="41" xr10:uidLastSave="{00000000-0000-0000-0000-000000000000}"/>
  <bookViews>
    <workbookView xWindow="-120" yWindow="-120" windowWidth="29040" windowHeight="15840" tabRatio="55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55" r:id="rId8"/>
    <pivotCache cacheId="5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7" l="1"/>
  <c r="D44" i="5"/>
  <c r="C47" i="5"/>
  <c r="C44" i="3"/>
  <c r="F46" i="5"/>
  <c r="C44" i="5"/>
  <c r="F43" i="3"/>
  <c r="C45" i="3"/>
  <c r="C48" i="5"/>
  <c r="D48" i="5"/>
  <c r="F44" i="5"/>
  <c r="F44" i="3"/>
  <c r="E44" i="5"/>
  <c r="E44" i="3"/>
  <c r="D46" i="5"/>
  <c r="D47" i="5"/>
  <c r="C46" i="5"/>
  <c r="F47" i="5"/>
  <c r="E45" i="3"/>
  <c r="E45" i="5"/>
  <c r="E43" i="3"/>
  <c r="C43" i="3"/>
  <c r="E46" i="5"/>
  <c r="F42" i="3"/>
  <c r="D45" i="3"/>
  <c r="F48" i="5"/>
  <c r="F45" i="3"/>
  <c r="F45" i="5"/>
  <c r="C42" i="3"/>
  <c r="D45" i="5"/>
  <c r="C45" i="5"/>
  <c r="E47" i="5"/>
  <c r="E48" i="5"/>
  <c r="D42" i="3" l="1"/>
  <c r="D43" i="3"/>
  <c r="D44" i="3"/>
  <c r="E42" i="3"/>
</calcChain>
</file>

<file path=xl/sharedStrings.xml><?xml version="1.0" encoding="utf-8"?>
<sst xmlns="http://schemas.openxmlformats.org/spreadsheetml/2006/main" count="157" uniqueCount="113">
  <si>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</si>
  <si>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</si>
  <si>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</si>
  <si>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</si>
  <si>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</si>
  <si>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</si>
  <si>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</si>
  <si>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</si>
  <si>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</si>
  <si>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</si>
  <si>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</si>
  <si>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</si>
  <si>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</si>
  <si>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</si>
  <si>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</si>
  <si>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</si>
  <si>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</si>
  <si>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</si>
  <si>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</si>
  <si>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</si>
  <si>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</si>
  <si>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</si>
  <si>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</si>
  <si>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</si>
  <si>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</si>
  <si>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</si>
  <si>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</si>
  <si>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</si>
  <si>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</si>
  <si>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</si>
  <si>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</si>
  <si>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</si>
  <si>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</si>
  <si>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</si>
  <si>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</si>
  <si>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</si>
  <si>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</si>
  <si>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</si>
  <si>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</si>
  <si>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</si>
  <si>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</si>
  <si>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</si>
  <si>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</si>
  <si>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</si>
  <si>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</si>
  <si>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</si>
  <si>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</si>
  <si>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</si>
  <si>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</si>
  <si>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</si>
  <si>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</si>
  <si>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</si>
  <si>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</si>
  <si>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</si>
  <si>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</si>
  <si>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</si>
  <si>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</si>
  <si>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</si>
  <si>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</si>
  <si>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</si>
  <si>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</si>
  <si>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</si>
  <si>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</si>
  <si>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</si>
  <si>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</si>
  <si>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</si>
  <si>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</si>
  <si>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</si>
  <si>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</si>
  <si>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</si>
  <si>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</si>
  <si>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</si>
  <si>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</si>
  <si>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</si>
  <si>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</si>
  <si>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</si>
  <si>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</si>
  <si>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</si>
  <si>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</si>
  <si>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</si>
  <si>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</si>
  <si>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</si>
  <si>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</si>
  <si>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</si>
  <si>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</si>
  <si>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</si>
  <si>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</si>
  <si>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</si>
  <si>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</si>
  <si>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</si>
  <si>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</si>
  <si>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</si>
  <si>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</si>
  <si>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</si>
  <si>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</si>
  <si>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</si>
  <si>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</si>
  <si>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</si>
  <si>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</si>
  <si>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</si>
  <si>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</si>
  <si>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</si>
  <si>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</si>
  <si>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</si>
  <si>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</si>
  <si>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</si>
  <si>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</si>
  <si>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</si>
  <si>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MEDIANTE  DECRETO 1155 DEL 27 DE JUNIO DE 2019  "POR EL CUAL SE EFECTUA UN AJUSTE EN EL  PRESUPUESTO GENERAL DE LA NACIÓN PARA LA VIGENCIA FISCAL 2019 Y SE EFECTUA LA CORRESPONDIENTE LIQUIDACIÒN," A LA AGENCIA NACIONAL DE INFRAESTRUCTURA SE LE CONTRACREDITO (REDUJÒ) EN EL PRESUPUESTO DE GASTOS DE INVERSIÓN, EN EL PROYECTO   12 "MEJORAMIENTO APOYO ESTATAL PROYECTO DE CONCESIÓN RUTA DEL SOL  SECTOR 2 NACIONAL - [PREVIO CONCEPTO DNP]", DEL SUBPROGRAMA 0600 "INTERSUBSECTORIAL TRANSPORTE", DEL PROGRAMA  2401 "INFRAESTRUCTURA   RED VIAL PRIMARIA", LA SUMA DE $ 185.095.000.000, CON APORTES NACIÒN, RECURSOS ESTOS  QUE FUERON ACREDITADOS AL MINISTERIO DE TRANSPORTE Y AL INVIAS.  ASI MISMO,  LA DIRECCIÓN GENERAL DE PRESUPUESTO PÚBLICO NACIONAL (DGPPN) DEL MINISTERIO DE HACIENDA Y CRÉDITO PÚBLICO,  BLOQUEO EN EL APLICATIVO SIIF NACIÓN II, EN EL MISMO PROYECTO DE INVERSIÒN  LA  SUMA DE $30.000.000.000,oo, CON APORTES NACIÒN.</t>
  </si>
  <si>
    <t>Ejecución  Presupuestal Acumulada al  30/09/2019</t>
  </si>
  <si>
    <t>MEJORAMIENTO APOYO ESTATAL PROYECTO DE CONCESIÓN RUTA DEL SOL  SECTOR 2 NACIONAL - [PREVIO CONCEPTO DNP]</t>
  </si>
  <si>
    <t>C-2401-0600-58</t>
  </si>
  <si>
    <t>APOYO OBRAS COMPLEMENTARIAS CONTRATOS DE CONCESIÓN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</si>
</sst>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#,##0_ ;\-#,##0\ "/>
    <numFmt numFmtId="169" formatCode="_-* #,##0.00_-;\-* #,##0.00_-;_-* &quot;-&quot;_-;_-@_-"/>
    <numFmt numFmtId="170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/>
      <top/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/>
      <right style="thick">
        <color theme="4" tint="0.39994506668294322"/>
      </right>
      <top/>
      <bottom style="thick">
        <color theme="4" tint="0.39994506668294322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0" borderId="10" applyNumberFormat="0" applyFill="0" applyAlignment="0" applyProtection="0"/>
  </cellStyleXfs>
  <cellXfs count="66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Font="1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7" fillId="2" borderId="0" xfId="0" applyFont="1" applyFill="1" applyBorder="1"/>
    <xf numFmtId="0" fontId="0" fillId="0" borderId="0" xfId="0" applyAlignment="1">
      <alignment horizontal="left" wrapText="1"/>
    </xf>
    <xf numFmtId="0" fontId="9" fillId="0" borderId="0" xfId="0" applyFont="1"/>
    <xf numFmtId="0" fontId="10" fillId="0" borderId="0" xfId="14" applyFont="1"/>
    <xf numFmtId="0" fontId="11" fillId="0" borderId="0" xfId="0" applyFont="1"/>
    <xf numFmtId="0" fontId="0" fillId="0" borderId="0" xfId="0" applyFill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41" fontId="7" fillId="0" borderId="0" xfId="0" applyNumberFormat="1" applyFont="1" applyFill="1" applyBorder="1"/>
    <xf numFmtId="9" fontId="7" fillId="0" borderId="0" xfId="13" applyFont="1" applyFill="1" applyBorder="1"/>
    <xf numFmtId="167" fontId="7" fillId="0" borderId="0" xfId="13" applyNumberFormat="1" applyFont="1" applyFill="1" applyBorder="1"/>
    <xf numFmtId="0" fontId="6" fillId="0" borderId="0" xfId="0" applyFont="1" applyFill="1" applyBorder="1" applyAlignment="1">
      <alignment horizontal="left"/>
    </xf>
    <xf numFmtId="41" fontId="6" fillId="0" borderId="0" xfId="0" applyNumberFormat="1" applyFont="1" applyFill="1" applyBorder="1"/>
    <xf numFmtId="9" fontId="6" fillId="0" borderId="0" xfId="13" applyFont="1" applyFill="1" applyBorder="1"/>
    <xf numFmtId="167" fontId="6" fillId="0" borderId="0" xfId="13" applyNumberFormat="1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3" fillId="0" borderId="0" xfId="0" applyFont="1" applyFill="1"/>
    <xf numFmtId="0" fontId="13" fillId="0" borderId="0" xfId="0" applyFont="1" applyFill="1" applyBorder="1"/>
    <xf numFmtId="0" fontId="0" fillId="2" borderId="0" xfId="0" applyFont="1" applyFill="1"/>
    <xf numFmtId="0" fontId="7" fillId="2" borderId="0" xfId="0" applyFont="1" applyFill="1"/>
    <xf numFmtId="9" fontId="7" fillId="0" borderId="0" xfId="13" applyFont="1" applyFill="1"/>
    <xf numFmtId="0" fontId="16" fillId="0" borderId="11" xfId="0" applyFont="1" applyBorder="1" applyAlignment="1">
      <alignment horizontal="justify" wrapText="1"/>
    </xf>
    <xf numFmtId="168" fontId="17" fillId="0" borderId="12" xfId="15" applyNumberFormat="1" applyFont="1" applyBorder="1"/>
    <xf numFmtId="43" fontId="17" fillId="0" borderId="12" xfId="15" applyFont="1" applyBorder="1"/>
    <xf numFmtId="0" fontId="16" fillId="3" borderId="11" xfId="0" applyFont="1" applyFill="1" applyBorder="1" applyAlignment="1">
      <alignment horizontal="justify" wrapText="1"/>
    </xf>
    <xf numFmtId="168" fontId="17" fillId="3" borderId="12" xfId="15" applyNumberFormat="1" applyFont="1" applyFill="1" applyBorder="1"/>
    <xf numFmtId="43" fontId="17" fillId="3" borderId="12" xfId="15" applyFont="1" applyFill="1" applyBorder="1"/>
    <xf numFmtId="0" fontId="16" fillId="3" borderId="13" xfId="0" applyFont="1" applyFill="1" applyBorder="1" applyAlignment="1">
      <alignment horizontal="justify" wrapText="1"/>
    </xf>
    <xf numFmtId="169" fontId="17" fillId="3" borderId="12" xfId="1" applyNumberFormat="1" applyFont="1" applyFill="1" applyBorder="1"/>
    <xf numFmtId="170" fontId="17" fillId="3" borderId="12" xfId="15" applyNumberFormat="1" applyFont="1" applyFill="1" applyBorder="1"/>
    <xf numFmtId="168" fontId="16" fillId="3" borderId="12" xfId="15" applyNumberFormat="1" applyFont="1" applyFill="1" applyBorder="1"/>
    <xf numFmtId="43" fontId="16" fillId="3" borderId="12" xfId="15" applyFont="1" applyFill="1" applyBorder="1"/>
    <xf numFmtId="0" fontId="15" fillId="0" borderId="10" xfId="16" applyFont="1" applyAlignment="1">
      <alignment horizontal="justify" wrapText="1"/>
    </xf>
    <xf numFmtId="168" fontId="15" fillId="0" borderId="10" xfId="16" applyNumberFormat="1" applyFont="1"/>
    <xf numFmtId="43" fontId="15" fillId="0" borderId="10" xfId="16" applyNumberFormat="1" applyFont="1"/>
    <xf numFmtId="169" fontId="0" fillId="0" borderId="0" xfId="0" applyNumberFormat="1"/>
    <xf numFmtId="169" fontId="0" fillId="0" borderId="0" xfId="0" applyNumberFormat="1" applyAlignment="1">
      <alignment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</cellXfs>
  <cellStyles count="17">
    <cellStyle name="Hipervínculo" xfId="14" builtinId="8"/>
    <cellStyle name="Millares" xfId="15" builtinId="3"/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  <cellStyle name="Porcentaje" xfId="13" builtinId="5"/>
    <cellStyle name="Título 2" xfId="16" builtinId="17"/>
  </cellStyles>
  <dxfs count="31">
    <dxf>
      <numFmt numFmtId="169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9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9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9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SEP  2019.xlsx]Participación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SEP  2019.xlsx]APR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51810.620540009993</c:v>
                </c:pt>
                <c:pt idx="1">
                  <c:v>472403.72811800003</c:v>
                </c:pt>
                <c:pt idx="2">
                  <c:v>2184199.0386119103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47142.375925029999</c:v>
                </c:pt>
                <c:pt idx="1">
                  <c:v>472403.72811800003</c:v>
                </c:pt>
                <c:pt idx="2">
                  <c:v>50119.212979770004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46368.052520140001</c:v>
                </c:pt>
                <c:pt idx="1">
                  <c:v>472403.72811800003</c:v>
                </c:pt>
                <c:pt idx="2">
                  <c:v>49534.743816400005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SEP  2019.xlsx]APR,RP´S,OBL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45158</c:v>
                </c:pt>
                <c:pt idx="1">
                  <c:v>17402.665239000002</c:v>
                </c:pt>
                <c:pt idx="2">
                  <c:v>8644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31970.577742279998</c:v>
                </c:pt>
                <c:pt idx="1">
                  <c:v>16587.83929231</c:v>
                </c:pt>
                <c:pt idx="2">
                  <c:v>3252.2035054200001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31963.834736279998</c:v>
                </c:pt>
                <c:pt idx="1">
                  <c:v>12371.626145329999</c:v>
                </c:pt>
                <c:pt idx="2">
                  <c:v>2806.9150434200001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31292.396836280001</c:v>
                </c:pt>
                <c:pt idx="1">
                  <c:v>12268.740640439999</c:v>
                </c:pt>
                <c:pt idx="2">
                  <c:v>2806.9150434200001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SEP  2019.xlsx]INVERSIÓN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6.7484673443259258E-2"/>
              <c:y val="-2.4179633187620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2232522.6796669997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2183249.6567775193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50096.512979770006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6.7484673443259258E-2"/>
                  <c:y val="-2.4179633187620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49519.243816400005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 septiembre de  2019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28575</xdr:rowOff>
    </xdr:from>
    <xdr:to>
      <xdr:col>7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septiembre de  2019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Septiembre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2019</a:t>
          </a:r>
        </a:p>
      </xdr:txBody>
    </xdr:sp>
    <xdr:clientData/>
  </xdr:oneCellAnchor>
  <xdr:twoCellAnchor>
    <xdr:from>
      <xdr:col>0</xdr:col>
      <xdr:colOff>676271</xdr:colOff>
      <xdr:row>10</xdr:row>
      <xdr:rowOff>171450</xdr:rowOff>
    </xdr:from>
    <xdr:to>
      <xdr:col>12</xdr:col>
      <xdr:colOff>657224</xdr:colOff>
      <xdr:row>37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2760</xdr:colOff>
      <xdr:row>11</xdr:row>
      <xdr:rowOff>140785</xdr:rowOff>
    </xdr:from>
    <xdr:ext cx="10614894" cy="374141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764760" y="2236285"/>
          <a:ext cx="1061489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28574</xdr:colOff>
      <xdr:row>34</xdr:row>
      <xdr:rowOff>2673</xdr:rowOff>
    </xdr:from>
    <xdr:ext cx="504825" cy="26456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7F1E4BC-8624-4400-A60C-D653337F225F}"/>
            </a:ext>
          </a:extLst>
        </xdr:cNvPr>
        <xdr:cNvSpPr/>
      </xdr:nvSpPr>
      <xdr:spPr>
        <a:xfrm>
          <a:off x="4772024" y="6479673"/>
          <a:ext cx="504825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55%</a:t>
          </a:r>
        </a:p>
      </xdr:txBody>
    </xdr:sp>
    <xdr:clientData/>
  </xdr:oneCellAnchor>
  <xdr:oneCellAnchor>
    <xdr:from>
      <xdr:col>10</xdr:col>
      <xdr:colOff>219074</xdr:colOff>
      <xdr:row>34</xdr:row>
      <xdr:rowOff>19049</xdr:rowOff>
    </xdr:from>
    <xdr:ext cx="552451" cy="26456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8BB415F4-0CD7-463A-B8F5-449F582A67E6}"/>
            </a:ext>
          </a:extLst>
        </xdr:cNvPr>
        <xdr:cNvSpPr/>
      </xdr:nvSpPr>
      <xdr:spPr>
        <a:xfrm>
          <a:off x="9591674" y="6496049"/>
          <a:ext cx="552451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1,8%</a:t>
          </a:r>
        </a:p>
      </xdr:txBody>
    </xdr:sp>
    <xdr:clientData/>
  </xdr:oneCellAnchor>
  <xdr:twoCellAnchor editAs="oneCell">
    <xdr:from>
      <xdr:col>9</xdr:col>
      <xdr:colOff>542925</xdr:colOff>
      <xdr:row>0</xdr:row>
      <xdr:rowOff>76200</xdr:rowOff>
    </xdr:from>
    <xdr:to>
      <xdr:col>12</xdr:col>
      <xdr:colOff>114300</xdr:colOff>
      <xdr:row>9</xdr:row>
      <xdr:rowOff>161925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762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0.29751</cdr:x>
      <cdr:y>0.84277</cdr:y>
    </cdr:from>
    <cdr:to>
      <cdr:x>0.33691</cdr:x>
      <cdr:y>0.89402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639B625-437B-40E8-962C-5E24A3DB1142}"/>
            </a:ext>
          </a:extLst>
        </cdr:cNvPr>
        <cdr:cNvSpPr/>
      </cdr:nvSpPr>
      <cdr:spPr>
        <a:xfrm xmlns:a="http://schemas.openxmlformats.org/drawingml/2006/main">
          <a:off x="3236211" y="4350841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64%</a:t>
          </a:r>
        </a:p>
      </cdr:txBody>
    </cdr:sp>
  </cdr:relSizeAnchor>
  <cdr:relSizeAnchor xmlns:cdr="http://schemas.openxmlformats.org/drawingml/2006/chartDrawing">
    <cdr:from>
      <cdr:x>0.51847</cdr:x>
      <cdr:y>0.70992</cdr:y>
    </cdr:from>
    <cdr:to>
      <cdr:x>0.55786</cdr:x>
      <cdr:y>0.76117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DD563A74-A1DC-4276-A0E9-228AE4C60645}"/>
            </a:ext>
          </a:extLst>
        </cdr:cNvPr>
        <cdr:cNvSpPr/>
      </cdr:nvSpPr>
      <cdr:spPr>
        <a:xfrm xmlns:a="http://schemas.openxmlformats.org/drawingml/2006/main">
          <a:off x="5639653" y="3665018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0.74561</cdr:x>
      <cdr:y>0.19886</cdr:y>
    </cdr:from>
    <cdr:to>
      <cdr:x>0.78501</cdr:x>
      <cdr:y>0.25011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6DEA1B4D-1FB2-4691-8BA3-D38357BC087A}"/>
            </a:ext>
          </a:extLst>
        </cdr:cNvPr>
        <cdr:cNvSpPr/>
      </cdr:nvSpPr>
      <cdr:spPr>
        <a:xfrm xmlns:a="http://schemas.openxmlformats.org/drawingml/2006/main">
          <a:off x="8110442" y="102662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98%</a:t>
          </a:r>
        </a:p>
      </cdr:txBody>
    </cdr:sp>
  </cdr:relSizeAnchor>
  <cdr:relSizeAnchor xmlns:cdr="http://schemas.openxmlformats.org/drawingml/2006/chartDrawing">
    <cdr:from>
      <cdr:x>0.33538</cdr:x>
      <cdr:y>0.85055</cdr:y>
    </cdr:from>
    <cdr:to>
      <cdr:x>0.37976</cdr:x>
      <cdr:y>0.9018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CE0BCE54-63C8-4C27-A092-02D368569841}"/>
            </a:ext>
          </a:extLst>
        </cdr:cNvPr>
        <cdr:cNvSpPr/>
      </cdr:nvSpPr>
      <cdr:spPr>
        <a:xfrm xmlns:a="http://schemas.openxmlformats.org/drawingml/2006/main">
          <a:off x="3648079" y="4391025"/>
          <a:ext cx="4828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56%</a:t>
          </a:r>
        </a:p>
      </cdr:txBody>
    </cdr:sp>
  </cdr:relSizeAnchor>
  <cdr:relSizeAnchor xmlns:cdr="http://schemas.openxmlformats.org/drawingml/2006/chartDrawing">
    <cdr:from>
      <cdr:x>0.56339</cdr:x>
      <cdr:y>0.71402</cdr:y>
    </cdr:from>
    <cdr:to>
      <cdr:x>0.60687</cdr:x>
      <cdr:y>0.76526</cdr:y>
    </cdr:to>
    <cdr:sp macro="" textlink="">
      <cdr:nvSpPr>
        <cdr:cNvPr id="9" name="Rectángulo 8">
          <a:extLst xmlns:a="http://schemas.openxmlformats.org/drawingml/2006/main">
            <a:ext uri="{FF2B5EF4-FFF2-40B4-BE49-F238E27FC236}">
              <a16:creationId xmlns:a16="http://schemas.microsoft.com/office/drawing/2014/main" id="{14044E2E-4684-4530-9E81-C3EF763668DB}"/>
            </a:ext>
          </a:extLst>
        </cdr:cNvPr>
        <cdr:cNvSpPr/>
      </cdr:nvSpPr>
      <cdr:spPr>
        <a:xfrm xmlns:a="http://schemas.openxmlformats.org/drawingml/2006/main">
          <a:off x="6128333" y="3686184"/>
          <a:ext cx="472956" cy="2645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0.78924</cdr:x>
      <cdr:y>0.84092</cdr:y>
    </cdr:from>
    <cdr:to>
      <cdr:x>0.83188</cdr:x>
      <cdr:y>0.89217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7D444648-8951-4869-B2EB-63504EA41939}"/>
            </a:ext>
          </a:extLst>
        </cdr:cNvPr>
        <cdr:cNvSpPr/>
      </cdr:nvSpPr>
      <cdr:spPr>
        <a:xfrm xmlns:a="http://schemas.openxmlformats.org/drawingml/2006/main">
          <a:off x="8585050" y="4341291"/>
          <a:ext cx="46371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1,8%</a:t>
          </a:r>
        </a:p>
      </cdr:txBody>
    </cdr:sp>
  </cdr:relSizeAnchor>
  <cdr:relSizeAnchor xmlns:cdr="http://schemas.openxmlformats.org/drawingml/2006/chartDrawing">
    <cdr:from>
      <cdr:x>0.60888</cdr:x>
      <cdr:y>0.71731</cdr:y>
    </cdr:from>
    <cdr:to>
      <cdr:x>0.64828</cdr:x>
      <cdr:y>0.76856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33F2FF0E-7BF7-46DF-97FA-574E6657150B}"/>
            </a:ext>
          </a:extLst>
        </cdr:cNvPr>
        <cdr:cNvSpPr/>
      </cdr:nvSpPr>
      <cdr:spPr>
        <a:xfrm xmlns:a="http://schemas.openxmlformats.org/drawingml/2006/main">
          <a:off x="6623150" y="370314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1</xdr:col>
      <xdr:colOff>2853183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septiembre  de 2019</a:t>
          </a:r>
        </a:p>
      </xdr:txBody>
    </xdr:sp>
    <xdr:clientData/>
  </xdr:oneCellAnchor>
  <xdr:oneCellAnchor>
    <xdr:from>
      <xdr:col>1</xdr:col>
      <xdr:colOff>714375</xdr:colOff>
      <xdr:row>11</xdr:row>
      <xdr:rowOff>104775</xdr:rowOff>
    </xdr:from>
    <xdr:ext cx="8628276" cy="40334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0E732FD-C39D-402A-94B5-A103EAA7F486}"/>
            </a:ext>
          </a:extLst>
        </xdr:cNvPr>
        <xdr:cNvSpPr/>
      </xdr:nvSpPr>
      <xdr:spPr>
        <a:xfrm>
          <a:off x="1209675" y="2581275"/>
          <a:ext cx="8628276" cy="40334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 FUNCIONAMIENTO  VS  OBLIGACIONES Y PAGOS</a:t>
          </a:r>
          <a:endParaRPr lang="es-ES" sz="2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1</xdr:col>
      <xdr:colOff>47625</xdr:colOff>
      <xdr:row>11</xdr:row>
      <xdr:rowOff>95248</xdr:rowOff>
    </xdr:from>
    <xdr:to>
      <xdr:col>7</xdr:col>
      <xdr:colOff>495300</xdr:colOff>
      <xdr:row>40</xdr:row>
      <xdr:rowOff>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74E612C0-FBF6-4706-BA66-EF08ABE85C01}"/>
            </a:ext>
          </a:extLst>
        </xdr:cNvPr>
        <xdr:cNvGrpSpPr/>
      </xdr:nvGrpSpPr>
      <xdr:grpSpPr>
        <a:xfrm>
          <a:off x="542925" y="2571748"/>
          <a:ext cx="9134475" cy="5429252"/>
          <a:chOff x="542925" y="2571748"/>
          <a:chExt cx="9134475" cy="5429252"/>
        </a:xfrm>
      </xdr:grpSpPr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F8011071-0A12-4079-88E7-153A2F85FEB3}"/>
              </a:ext>
            </a:extLst>
          </xdr:cNvPr>
          <xdr:cNvGraphicFramePr>
            <a:graphicFrameLocks/>
          </xdr:cNvGraphicFramePr>
        </xdr:nvGraphicFramePr>
        <xdr:xfrm>
          <a:off x="542925" y="2571748"/>
          <a:ext cx="9134475" cy="54292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CFF7525C-E8D7-493B-93E7-42C9F5417722}"/>
              </a:ext>
            </a:extLst>
          </xdr:cNvPr>
          <xdr:cNvSpPr/>
        </xdr:nvSpPr>
        <xdr:spPr>
          <a:xfrm>
            <a:off x="2267004" y="5374773"/>
            <a:ext cx="428515" cy="264560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63%</a:t>
            </a:r>
          </a:p>
        </xdr:txBody>
      </xdr:sp>
    </xdr:grpSp>
    <xdr:clientData/>
  </xdr:twoCellAnchor>
  <xdr:oneCellAnchor>
    <xdr:from>
      <xdr:col>2</xdr:col>
      <xdr:colOff>38154</xdr:colOff>
      <xdr:row>31</xdr:row>
      <xdr:rowOff>174123</xdr:rowOff>
    </xdr:from>
    <xdr:ext cx="428515" cy="26456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DB40BCBE-B650-423F-9B22-B50BC58AC430}"/>
            </a:ext>
          </a:extLst>
        </xdr:cNvPr>
        <xdr:cNvSpPr/>
      </xdr:nvSpPr>
      <xdr:spPr>
        <a:xfrm>
          <a:off x="4553004" y="6460623"/>
          <a:ext cx="428515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64%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0.1523</cdr:x>
      <cdr:y>0.50996</cdr:y>
    </cdr:from>
    <cdr:to>
      <cdr:x>0.19921</cdr:x>
      <cdr:y>0.55869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CB6F0FCB-D224-40D0-B5D9-9B0DE646A568}"/>
            </a:ext>
          </a:extLst>
        </cdr:cNvPr>
        <cdr:cNvSpPr/>
      </cdr:nvSpPr>
      <cdr:spPr>
        <a:xfrm xmlns:a="http://schemas.openxmlformats.org/drawingml/2006/main">
          <a:off x="1391172" y="2768701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63%</a:t>
          </a:r>
        </a:p>
      </cdr:txBody>
    </cdr:sp>
  </cdr:relSizeAnchor>
  <cdr:relSizeAnchor xmlns:cdr="http://schemas.openxmlformats.org/drawingml/2006/chartDrawing">
    <cdr:from>
      <cdr:x>0.36528</cdr:x>
      <cdr:y>0.60066</cdr:y>
    </cdr:from>
    <cdr:to>
      <cdr:x>0.41219</cdr:x>
      <cdr:y>0.64939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E886062A-0D55-4868-9200-3B5511AD779C}"/>
            </a:ext>
          </a:extLst>
        </cdr:cNvPr>
        <cdr:cNvSpPr/>
      </cdr:nvSpPr>
      <cdr:spPr>
        <a:xfrm xmlns:a="http://schemas.openxmlformats.org/drawingml/2006/main">
          <a:off x="3336632" y="3261135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95%</a:t>
          </a:r>
        </a:p>
      </cdr:txBody>
    </cdr:sp>
  </cdr:relSizeAnchor>
  <cdr:relSizeAnchor xmlns:cdr="http://schemas.openxmlformats.org/drawingml/2006/chartDrawing">
    <cdr:from>
      <cdr:x>0.57098</cdr:x>
      <cdr:y>0.79404</cdr:y>
    </cdr:from>
    <cdr:to>
      <cdr:x>0.6179</cdr:x>
      <cdr:y>0.84277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DC2329A-447C-47B2-892F-CDA18C3ABA3B}"/>
            </a:ext>
          </a:extLst>
        </cdr:cNvPr>
        <cdr:cNvSpPr/>
      </cdr:nvSpPr>
      <cdr:spPr>
        <a:xfrm xmlns:a="http://schemas.openxmlformats.org/drawingml/2006/main">
          <a:off x="5215640" y="4311043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37%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0.78209</cdr:x>
      <cdr:y>0.82366</cdr:y>
    </cdr:from>
    <cdr:to>
      <cdr:x>0.8073</cdr:x>
      <cdr:y>0.87205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160843D7-D0BE-4586-BF20-0BD655D70589}"/>
            </a:ext>
          </a:extLst>
        </cdr:cNvPr>
        <cdr:cNvSpPr/>
      </cdr:nvSpPr>
      <cdr:spPr>
        <a:xfrm xmlns:a="http://schemas.openxmlformats.org/drawingml/2006/main">
          <a:off x="7188665" y="4503245"/>
          <a:ext cx="231721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0.60654</cdr:x>
      <cdr:y>0.80275</cdr:y>
    </cdr:from>
    <cdr:to>
      <cdr:x>0.65345</cdr:x>
      <cdr:y>0.85148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64A6AC5C-DA86-4BBE-A325-D8871C55C383}"/>
            </a:ext>
          </a:extLst>
        </cdr:cNvPr>
        <cdr:cNvSpPr/>
      </cdr:nvSpPr>
      <cdr:spPr>
        <a:xfrm xmlns:a="http://schemas.openxmlformats.org/drawingml/2006/main">
          <a:off x="5540416" y="4358332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30%</a:t>
          </a:r>
        </a:p>
      </cdr:txBody>
    </cdr:sp>
  </cdr:relSizeAnchor>
  <cdr:relSizeAnchor xmlns:cdr="http://schemas.openxmlformats.org/drawingml/2006/chartDrawing">
    <cdr:from>
      <cdr:x>0.39765</cdr:x>
      <cdr:y>0.7139</cdr:y>
    </cdr:from>
    <cdr:to>
      <cdr:x>0.44456</cdr:x>
      <cdr:y>0.76263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EDC9D0B8-51AB-47A9-9897-34552BE049D3}"/>
            </a:ext>
          </a:extLst>
        </cdr:cNvPr>
        <cdr:cNvSpPr/>
      </cdr:nvSpPr>
      <cdr:spPr>
        <a:xfrm xmlns:a="http://schemas.openxmlformats.org/drawingml/2006/main">
          <a:off x="3632315" y="3875943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64%</a:t>
          </a:r>
        </a:p>
      </cdr:txBody>
    </cdr:sp>
  </cdr:relSizeAnchor>
  <cdr:relSizeAnchor xmlns:cdr="http://schemas.openxmlformats.org/drawingml/2006/chartDrawing">
    <cdr:from>
      <cdr:x>0.64244</cdr:x>
      <cdr:y>0.81147</cdr:y>
    </cdr:from>
    <cdr:to>
      <cdr:x>0.68935</cdr:x>
      <cdr:y>0.8602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6FCB5E21-FCB5-41E0-A728-75E53EBE6C81}"/>
            </a:ext>
          </a:extLst>
        </cdr:cNvPr>
        <cdr:cNvSpPr/>
      </cdr:nvSpPr>
      <cdr:spPr>
        <a:xfrm xmlns:a="http://schemas.openxmlformats.org/drawingml/2006/main">
          <a:off x="5868343" y="4405675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30%</a:t>
          </a:r>
        </a:p>
      </cdr:txBody>
    </cdr:sp>
  </cdr:relSizeAnchor>
  <cdr:relSizeAnchor xmlns:cdr="http://schemas.openxmlformats.org/drawingml/2006/chartDrawing">
    <cdr:from>
      <cdr:x>0.2325</cdr:x>
      <cdr:y>0.51864</cdr:y>
    </cdr:from>
    <cdr:to>
      <cdr:x>0.27941</cdr:x>
      <cdr:y>0.56737</cdr:y>
    </cdr:to>
    <cdr:sp macro="" textlink="">
      <cdr:nvSpPr>
        <cdr:cNvPr id="9" name="Rectángulo 8">
          <a:extLst xmlns:a="http://schemas.openxmlformats.org/drawingml/2006/main">
            <a:ext uri="{FF2B5EF4-FFF2-40B4-BE49-F238E27FC236}">
              <a16:creationId xmlns:a16="http://schemas.microsoft.com/office/drawing/2014/main" id="{0BF89A7C-03CC-4662-BE14-A20BA5AB7FD6}"/>
            </a:ext>
          </a:extLst>
        </cdr:cNvPr>
        <cdr:cNvSpPr/>
      </cdr:nvSpPr>
      <cdr:spPr>
        <a:xfrm xmlns:a="http://schemas.openxmlformats.org/drawingml/2006/main">
          <a:off x="2123757" y="2815827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61%</a:t>
          </a:r>
        </a:p>
      </cdr:txBody>
    </cdr:sp>
  </cdr:relSizeAnchor>
  <cdr:relSizeAnchor xmlns:cdr="http://schemas.openxmlformats.org/drawingml/2006/chartDrawing">
    <cdr:from>
      <cdr:x>0.81779</cdr:x>
      <cdr:y>0.82889</cdr:y>
    </cdr:from>
    <cdr:to>
      <cdr:x>0.84299</cdr:x>
      <cdr:y>0.87728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9DB6144D-8FB5-4C7B-9D0A-8D88BF1103DD}"/>
            </a:ext>
          </a:extLst>
        </cdr:cNvPr>
        <cdr:cNvSpPr/>
      </cdr:nvSpPr>
      <cdr:spPr>
        <a:xfrm xmlns:a="http://schemas.openxmlformats.org/drawingml/2006/main">
          <a:off x="7516829" y="4531820"/>
          <a:ext cx="231629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0.84788</cdr:x>
      <cdr:y>0.83934</cdr:y>
    </cdr:from>
    <cdr:to>
      <cdr:x>0.87309</cdr:x>
      <cdr:y>0.88773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61A9E33F-E2C1-422A-87CD-E187BD2F4C0C}"/>
            </a:ext>
          </a:extLst>
        </cdr:cNvPr>
        <cdr:cNvSpPr/>
      </cdr:nvSpPr>
      <cdr:spPr>
        <a:xfrm xmlns:a="http://schemas.openxmlformats.org/drawingml/2006/main">
          <a:off x="7793427" y="4588958"/>
          <a:ext cx="231721" cy="264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 septiembre  de 2019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62.721921296295" createdVersion="6" refreshedVersion="6" minRefreshableVersion="3" recordCount="34" xr:uid="{8D6A1BCD-3562-45B4-A99A-5333C817871B}">
  <cacheSource type="worksheet">
    <worksheetSource ref="B1:H35" sheet="INVERSIÓN"/>
  </cacheSource>
  <cacheFields count="7">
    <cacheField name="Codigo " numFmtId="0">
      <sharedItems/>
    </cacheField>
    <cacheField name="DESCRIPCION" numFmtId="0">
      <sharedItems count="36">
        <s v="MEJORAMIENTO APOYO ESTATAL PROYECTO DE CONCESIÓN RUTA DEL SOL  SECTOR 2 NACIONAL - [PREVIO CONCEPTO DNP]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OBRAS COMPLEMENTARIAS CONTRATOS DE CONCESIÓN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MEJORAMIENTO APOYO ESTATAL PROYECTO DE CONCESIÓN RUTA DEL SOL  SECTOR 2 NACIONAL" u="1"/>
        <s v="IMPLEMENTACION DEL SISTEMA DE GESTION DOCUMENTAL DE LA AGENCIA NACIONAL DE INFRAESTRUCTURA NACIONAL" u="1"/>
      </sharedItems>
    </cacheField>
    <cacheField name="APROPIACION_x000a_ VIGENTE" numFmtId="0">
      <sharedItems containsSemiMixedTypes="0" containsString="0" containsNumber="1" minValue="200" maxValue="317133.29002199997"/>
    </cacheField>
    <cacheField name="CERTIFICADOS_x000a_ ACUMULADOS" numFmtId="0">
      <sharedItems containsSemiMixedTypes="0" containsString="0" containsNumber="1" minValue="0" maxValue="317133.29002199997"/>
    </cacheField>
    <cacheField name="COMPROMISOS_x000a_ ACUMULADOS" numFmtId="0">
      <sharedItems containsSemiMixedTypes="0" containsString="0" containsNumber="1" minValue="0" maxValue="317133.29002199997"/>
    </cacheField>
    <cacheField name="OBLIGACIONES_x000a_ ACUMULADAS" numFmtId="0">
      <sharedItems containsSemiMixedTypes="0" containsString="0" containsNumber="1" minValue="0" maxValue="37900.404289440005"/>
    </cacheField>
    <cacheField name="PAGOS_x000a_ ACUMULADOS" numFmtId="0">
      <sharedItems containsSemiMixedTypes="0" containsString="0" containsNumber="1" minValue="0" maxValue="37652.46443255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62.723293981478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41">
      <sharedItems containsSemiMixedTypes="0" containsString="0" containsNumber="1" minValue="3576" maxValue="2233693.0285069998"/>
    </cacheField>
    <cacheField name="CERTIFICADOS_x000a_ ACUMULADOS" numFmtId="41">
      <sharedItems containsSemiMixedTypes="0" containsString="0" containsNumber="1" minValue="0" maxValue="2197044.0099707101"/>
    </cacheField>
    <cacheField name="COMPROMISOS_x000a_ ACUMULADOS" numFmtId="41">
      <sharedItems containsSemiMixedTypes="0" containsString="0" containsNumber="1" minValue="0" maxValue="2184199.0386119103"/>
    </cacheField>
    <cacheField name="OBLIGACIONES_x000a_ ACUMULADAS" numFmtId="41">
      <sharedItems containsSemiMixedTypes="0" containsString="0" containsNumber="1" minValue="0" maxValue="472403.72811800003"/>
    </cacheField>
    <cacheField name="PAGOS_x000a_A CUMULADOS" numFmtId="41">
      <sharedItems containsSemiMixedTypes="0" containsString="0" containsNumber="1" minValue="0" maxValue="472403.728118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s v="C-2401-0600-12"/>
    <x v="0"/>
    <n v="38741"/>
    <n v="8741"/>
    <n v="0"/>
    <n v="0"/>
    <n v="0"/>
  </r>
  <r>
    <s v="C-2401-0600-33"/>
    <x v="1"/>
    <n v="94074.101261000003"/>
    <n v="94074.101261000003"/>
    <n v="94074.101261000003"/>
    <n v="14.318968"/>
    <n v="14.318968"/>
  </r>
  <r>
    <s v="C-2401-0600-34"/>
    <x v="2"/>
    <n v="317133.29002199997"/>
    <n v="317133.29002199997"/>
    <n v="317133.29002199997"/>
    <n v="0"/>
    <n v="0"/>
  </r>
  <r>
    <s v="C-2401-0600-35"/>
    <x v="3"/>
    <n v="4156"/>
    <n v="4156"/>
    <n v="4156"/>
    <n v="0"/>
    <n v="0"/>
  </r>
  <r>
    <s v="C-2401-0600-36"/>
    <x v="4"/>
    <n v="85398.657361999998"/>
    <n v="85398.657361999998"/>
    <n v="85398.657361999998"/>
    <n v="0"/>
    <n v="0"/>
  </r>
  <r>
    <s v="C-2401-0600-37"/>
    <x v="5"/>
    <n v="85084.867714000007"/>
    <n v="85084.867714000007"/>
    <n v="85084.867714000007"/>
    <n v="0"/>
    <n v="0"/>
  </r>
  <r>
    <s v="C-2401-0600-38"/>
    <x v="6"/>
    <n v="185675"/>
    <n v="185675"/>
    <n v="185675"/>
    <n v="0"/>
    <n v="0"/>
  </r>
  <r>
    <s v="C-2401-0600-39"/>
    <x v="7"/>
    <n v="145212.75508599999"/>
    <n v="145212.75508599999"/>
    <n v="145212.75508599999"/>
    <n v="16.461850999999999"/>
    <n v="16.461850999999999"/>
  </r>
  <r>
    <s v="C-2401-0600-40"/>
    <x v="8"/>
    <n v="129947.72001999999"/>
    <n v="129947.72001999999"/>
    <n v="129947.72001999999"/>
    <n v="0"/>
    <n v="0"/>
  </r>
  <r>
    <s v="C-2401-0600-41"/>
    <x v="9"/>
    <n v="46922.713316000001"/>
    <n v="46922.713316000001"/>
    <n v="46922.713316000001"/>
    <n v="72.032238000000007"/>
    <n v="72.032238000000007"/>
  </r>
  <r>
    <s v="C-2401-0600-42"/>
    <x v="10"/>
    <n v="167121.737135"/>
    <n v="167121.737135"/>
    <n v="167121.737135"/>
    <n v="0"/>
    <n v="0"/>
  </r>
  <r>
    <s v="C-2401-0600-43"/>
    <x v="11"/>
    <n v="55932.079303999999"/>
    <n v="55932.079303999999"/>
    <n v="55932.079303999999"/>
    <n v="0"/>
    <n v="0"/>
  </r>
  <r>
    <s v="C-2401-0600-44"/>
    <x v="12"/>
    <n v="120513.915341"/>
    <n v="120513.915341"/>
    <n v="120513.915341"/>
    <n v="0"/>
    <n v="0"/>
  </r>
  <r>
    <s v="C-2401-0600-45"/>
    <x v="13"/>
    <n v="65935.109515999997"/>
    <n v="65935.109515999997"/>
    <n v="65935.109515999997"/>
    <n v="0"/>
    <n v="0"/>
  </r>
  <r>
    <s v="C-2401-0600-46"/>
    <x v="14"/>
    <n v="139078.459539"/>
    <n v="139078.459539"/>
    <n v="139078.459539"/>
    <n v="0"/>
    <n v="0"/>
  </r>
  <r>
    <s v="C-2401-0600-47"/>
    <x v="15"/>
    <n v="80231.973131000006"/>
    <n v="80231.973131000006"/>
    <n v="80231.973131000006"/>
    <n v="0"/>
    <n v="0"/>
  </r>
  <r>
    <s v="C-2401-0600-48"/>
    <x v="16"/>
    <n v="70818.558034999995"/>
    <n v="70818.558034999995"/>
    <n v="70818.558034999995"/>
    <n v="0"/>
    <n v="0"/>
  </r>
  <r>
    <s v="C-2401-0600-49"/>
    <x v="17"/>
    <n v="85660.554340999995"/>
    <n v="85660.554340999995"/>
    <n v="85660.554340999995"/>
    <n v="0"/>
    <n v="0"/>
  </r>
  <r>
    <s v="C-2401-0600-50"/>
    <x v="18"/>
    <n v="18593.188770000001"/>
    <n v="18593.188770000001"/>
    <n v="18593.188770000001"/>
    <n v="0"/>
    <n v="0"/>
  </r>
  <r>
    <s v="C-2401-0600-51"/>
    <x v="19"/>
    <n v="100499.939948"/>
    <n v="100499.939948"/>
    <n v="100499.939948"/>
    <n v="0"/>
    <n v="0"/>
  </r>
  <r>
    <s v="C-2401-0600-52"/>
    <x v="20"/>
    <n v="55322.597072999997"/>
    <n v="55322.597072999997"/>
    <n v="55322.597072999997"/>
    <n v="0"/>
    <n v="0"/>
  </r>
  <r>
    <s v="C-2401-0600-53"/>
    <x v="21"/>
    <n v="20341.711593"/>
    <n v="20341.711593"/>
    <n v="20341.711593"/>
    <n v="0"/>
    <n v="0"/>
  </r>
  <r>
    <s v="C-2401-0600-54"/>
    <x v="22"/>
    <n v="1037.0999999999999"/>
    <n v="1037.0999999999999"/>
    <n v="1037.0999999999999"/>
    <n v="0"/>
    <n v="0"/>
  </r>
  <r>
    <s v="C-2401-0600-55"/>
    <x v="23"/>
    <n v="1240"/>
    <n v="1012.05666694"/>
    <n v="1012.0467879400001"/>
    <n v="835.03149426999994"/>
    <n v="757.88305860000003"/>
  </r>
  <r>
    <s v="C-2401-0600-56"/>
    <x v="24"/>
    <n v="6354"/>
    <n v="4932.9923074999997"/>
    <n v="4623.22660335"/>
    <n v="3784.2512145999999"/>
    <n v="3718.2749066000001"/>
  </r>
  <r>
    <s v="C-2401-0600-58"/>
    <x v="25"/>
    <n v="400"/>
    <n v="0"/>
    <n v="0"/>
    <n v="0"/>
    <n v="0"/>
  </r>
  <r>
    <s v="C-2403-0600-3"/>
    <x v="26"/>
    <n v="3500"/>
    <n v="2785.9099440300001"/>
    <n v="2731.4550867800003"/>
    <n v="1975.2958132000001"/>
    <n v="1930.86484576"/>
  </r>
  <r>
    <s v="C-2404-0600-2"/>
    <x v="27"/>
    <n v="91700"/>
    <n v="90373.851786440006"/>
    <n v="89918.715586439997"/>
    <n v="37900.404289440005"/>
    <n v="37652.464432550005"/>
  </r>
  <r>
    <s v="C-2404-0600-3"/>
    <x v="28"/>
    <n v="1500"/>
    <n v="1077.48330265"/>
    <n v="1054.6913073999999"/>
    <n v="773.67423714999995"/>
    <n v="745.38555566999992"/>
  </r>
  <r>
    <s v="C-2405-0600-2"/>
    <x v="29"/>
    <n v="1500"/>
    <n v="1397.2662341400001"/>
    <n v="884.17329713999993"/>
    <n v="22.088439140000002"/>
    <n v="22.088439140000002"/>
  </r>
  <r>
    <s v="C-2405-0600-3"/>
    <x v="30"/>
    <n v="1500"/>
    <n v="1493.69358152"/>
    <n v="1458.2433806700001"/>
    <n v="1194.4781784200002"/>
    <n v="1163.44855478"/>
  </r>
  <r>
    <s v="C-2499-0600-7"/>
    <x v="31"/>
    <n v="200"/>
    <n v="51.793777049999996"/>
    <n v="27.59377705"/>
    <n v="11.03808205"/>
    <n v="11.03808205"/>
  </r>
  <r>
    <s v="C-2499-0600-8"/>
    <x v="32"/>
    <n v="7829.6511600000003"/>
    <n v="7240.7506575200005"/>
    <n v="5003.3043015200001"/>
    <n v="2369.8074025199999"/>
    <n v="2313.7600218299999"/>
  </r>
  <r>
    <s v="C-2499-0600-9"/>
    <x v="33"/>
    <n v="3366"/>
    <n v="2127.70137153"/>
    <n v="1844.17814223"/>
    <n v="1127.63077198"/>
    <n v="1101.22286242000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62405.59936824"/>
    <n v="51810.620540009993"/>
    <n v="47142.375925029999"/>
    <n v="46368.052520140001"/>
  </r>
  <r>
    <s v="A-01"/>
    <x v="1"/>
    <n v="45158"/>
    <n v="41430.769009869997"/>
    <n v="31970.577742279998"/>
    <n v="31963.834736279998"/>
    <n v="31292.396836280001"/>
  </r>
  <r>
    <s v="A-02"/>
    <x v="2"/>
    <n v="17402.665239000002"/>
    <n v="17144.84445298"/>
    <n v="16587.83929231"/>
    <n v="12371.626145329999"/>
    <n v="12268.740640439999"/>
  </r>
  <r>
    <s v="A-03"/>
    <x v="3"/>
    <n v="8644"/>
    <n v="3829.98590539"/>
    <n v="3252.2035054200001"/>
    <n v="2806.9150434200001"/>
    <n v="2806.9150434200001"/>
  </r>
  <r>
    <s v="A-08"/>
    <x v="4"/>
    <n v="3576"/>
    <n v="0"/>
    <n v="0"/>
    <n v="0"/>
    <n v="0"/>
  </r>
  <r>
    <s v="B"/>
    <x v="5"/>
    <n v="608283.88239899999"/>
    <n v="472403.72811800003"/>
    <n v="472403.72811800003"/>
    <n v="472403.72811800003"/>
    <n v="472403.72811800003"/>
  </r>
  <r>
    <s v="C"/>
    <x v="6"/>
    <n v="2233693.0285069998"/>
    <n v="2197044.0099707101"/>
    <n v="2184199.0386119103"/>
    <n v="50119.212979770004"/>
    <n v="49534.7438164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5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9"/>
  </dataFields>
  <formats count="1">
    <format dxfId="30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5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29">
      <pivotArea outline="0" fieldPosition="0">
        <references count="1">
          <reference field="4294967294" count="1">
            <x v="0"/>
          </reference>
        </references>
      </pivotArea>
    </format>
    <format dxfId="28">
      <pivotArea outline="0" fieldPosition="0">
        <references count="1">
          <reference field="4294967294" count="1">
            <x v="2"/>
          </reference>
        </references>
      </pivotArea>
    </format>
    <format dxfId="27">
      <pivotArea outline="0" fieldPosition="0">
        <references count="1">
          <reference field="4294967294" count="1">
            <x v="3"/>
          </reference>
        </references>
      </pivotArea>
    </format>
    <format dxfId="26">
      <pivotArea outline="0" fieldPosition="0">
        <references count="1">
          <reference field="4294967294" count="1">
            <x v="0"/>
          </reference>
        </references>
      </pivotArea>
    </format>
    <format dxfId="25">
      <pivotArea outline="0" fieldPosition="0">
        <references count="1">
          <reference field="4294967294" count="1">
            <x v="2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1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0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8">
      <pivotArea outline="0" fieldPosition="0">
        <references count="1">
          <reference field="4294967294" count="1">
            <x v="1"/>
          </reference>
        </references>
      </pivotArea>
    </format>
    <format dxfId="1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">
      <pivotArea outline="0" collapsedLevelsAreSubtotals="1" fieldPosition="0"/>
    </format>
  </formats>
  <chartFormats count="4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5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15">
      <pivotArea dataOnly="0" labelOnly="1" fieldPosition="0">
        <references count="1">
          <reference field="1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outline="0" collapsedLevelsAreSubtotals="1" fieldPosition="0"/>
    </format>
  </formats>
  <chartFormats count="10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31222B-B822-4830-AED3-6D2B77491B95}" name="TablaDinámica1" cacheId="5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37">
        <item m="1" x="34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m="1" x="35"/>
        <item x="0"/>
        <item x="25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7">
      <pivotArea collapsedLevelsAreSubtotals="1" fieldPosition="0">
        <references count="1">
          <reference field="1" count="0"/>
        </references>
      </pivotArea>
    </format>
    <format dxfId="6">
      <pivotArea grandRow="1" outline="0" collapsedLevelsAreSubtotals="1" fieldPosition="0"/>
    </format>
    <format dxfId="5">
      <pivotArea collapsedLevelsAreSubtotals="1" fieldPosition="0">
        <references count="1">
          <reference field="1" count="0"/>
        </references>
      </pivotArea>
    </format>
    <format dxfId="4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3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">
      <pivotArea dataOnly="0" outline="0" fieldPosition="0">
        <references count="1">
          <reference field="1" count="0"/>
        </references>
      </pivotArea>
    </format>
    <format dxfId="1">
      <pivotArea field="1" type="button" dataOnly="0" labelOnly="1" outline="0" axis="axisPage" fieldPosition="0"/>
    </format>
    <format dxfId="0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5FA1-5E8F-44E3-832A-804E659E901B}">
  <sheetPr>
    <tabColor theme="5" tint="-0.249977111117893"/>
  </sheetPr>
  <dimension ref="B9:B14"/>
  <sheetViews>
    <sheetView showGridLines="0" showRowColHeaders="0" tabSelected="1" workbookViewId="0"/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8"/>
    </row>
    <row r="10" spans="2:2" ht="36" x14ac:dyDescent="0.55000000000000004">
      <c r="B10" s="19" t="s">
        <v>105</v>
      </c>
    </row>
    <row r="11" spans="2:2" ht="36" x14ac:dyDescent="0.55000000000000004">
      <c r="B11" s="19" t="s">
        <v>109</v>
      </c>
    </row>
    <row r="12" spans="2:2" ht="36" x14ac:dyDescent="0.55000000000000004">
      <c r="B12" s="19" t="s">
        <v>106</v>
      </c>
    </row>
    <row r="13" spans="2:2" ht="36" x14ac:dyDescent="0.55000000000000004">
      <c r="B13" s="19" t="s">
        <v>107</v>
      </c>
    </row>
    <row r="14" spans="2:2" ht="36" x14ac:dyDescent="0.55000000000000004">
      <c r="B14" s="20"/>
    </row>
  </sheetData>
  <hyperlinks>
    <hyperlink ref="B10" location="'Participación Apropiación '!A1" display="Porcentaje Participación de la apropiación  por concepto de Gasto" xr:uid="{C7DF8F8B-1624-4F34-A767-D70773455608}"/>
    <hyperlink ref="B11" location="'APR VS RP  Y OBLIGACIÓN Y PAGO'!A1" display="Ejecución Acumulada al  31/05/2019" xr:uid="{01632E50-8706-4619-8261-1DDC841E2602}"/>
    <hyperlink ref="B12" location="'APR,RP´S,OBL Y PAGO FUNCIONAMIE'!A1" display="Comparativo presupuesto de Funcionamiento " xr:uid="{1CA02944-74A0-446B-9897-3F86F20E2FAA}"/>
    <hyperlink ref="B13" location="'INVERSIÓN APR VS RP Y OBLI'!A1" display="Detalle Ejecución Preupuestal por Proyecto de Inversión " xr:uid="{104822A4-DCDD-43FD-8B4E-B8A60777A614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6:J46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7" t="s">
        <v>5</v>
      </c>
      <c r="C6" t="s">
        <v>23</v>
      </c>
    </row>
    <row r="7" spans="2:6" x14ac:dyDescent="0.25">
      <c r="B7" s="2" t="s">
        <v>28</v>
      </c>
      <c r="C7" s="54">
        <v>74780.665238999994</v>
      </c>
    </row>
    <row r="8" spans="2:6" x14ac:dyDescent="0.25">
      <c r="B8" s="2" t="s">
        <v>29</v>
      </c>
      <c r="C8" s="54">
        <v>608283.88239899999</v>
      </c>
    </row>
    <row r="9" spans="2:6" x14ac:dyDescent="0.25">
      <c r="B9" s="2" t="s">
        <v>30</v>
      </c>
      <c r="C9" s="54">
        <v>2233693.0285069998</v>
      </c>
    </row>
    <row r="10" spans="2:6" x14ac:dyDescent="0.25">
      <c r="B10" s="2" t="s">
        <v>6</v>
      </c>
      <c r="C10" s="54">
        <v>2916757.5761449998</v>
      </c>
    </row>
    <row r="12" spans="2:6" x14ac:dyDescent="0.25">
      <c r="F12" s="10" t="s">
        <v>21</v>
      </c>
    </row>
    <row r="38" spans="2:10" ht="15.75" thickBot="1" x14ac:dyDescent="0.3"/>
    <row r="39" spans="2:10" ht="15.75" thickTop="1" x14ac:dyDescent="0.25">
      <c r="B39" s="56" t="s">
        <v>108</v>
      </c>
      <c r="C39" s="57"/>
      <c r="D39" s="57"/>
      <c r="E39" s="57"/>
      <c r="F39" s="57"/>
      <c r="G39" s="57"/>
      <c r="H39" s="57"/>
      <c r="I39" s="57"/>
      <c r="J39" s="58"/>
    </row>
    <row r="40" spans="2:10" x14ac:dyDescent="0.25">
      <c r="B40" s="59"/>
      <c r="C40" s="60"/>
      <c r="D40" s="60"/>
      <c r="E40" s="60"/>
      <c r="F40" s="60"/>
      <c r="G40" s="60"/>
      <c r="H40" s="60"/>
      <c r="I40" s="60"/>
      <c r="J40" s="61"/>
    </row>
    <row r="41" spans="2:10" x14ac:dyDescent="0.25">
      <c r="B41" s="59"/>
      <c r="C41" s="60"/>
      <c r="D41" s="60"/>
      <c r="E41" s="60"/>
      <c r="F41" s="60"/>
      <c r="G41" s="60"/>
      <c r="H41" s="60"/>
      <c r="I41" s="60"/>
      <c r="J41" s="61"/>
    </row>
    <row r="42" spans="2:10" x14ac:dyDescent="0.25">
      <c r="B42" s="59"/>
      <c r="C42" s="60"/>
      <c r="D42" s="60"/>
      <c r="E42" s="60"/>
      <c r="F42" s="60"/>
      <c r="G42" s="60"/>
      <c r="H42" s="60"/>
      <c r="I42" s="60"/>
      <c r="J42" s="61"/>
    </row>
    <row r="43" spans="2:10" x14ac:dyDescent="0.25">
      <c r="B43" s="59"/>
      <c r="C43" s="60"/>
      <c r="D43" s="60"/>
      <c r="E43" s="60"/>
      <c r="F43" s="60"/>
      <c r="G43" s="60"/>
      <c r="H43" s="60"/>
      <c r="I43" s="60"/>
      <c r="J43" s="61"/>
    </row>
    <row r="44" spans="2:10" x14ac:dyDescent="0.25">
      <c r="B44" s="59"/>
      <c r="C44" s="60"/>
      <c r="D44" s="60"/>
      <c r="E44" s="60"/>
      <c r="F44" s="60"/>
      <c r="G44" s="60"/>
      <c r="H44" s="60"/>
      <c r="I44" s="60"/>
      <c r="J44" s="61"/>
    </row>
    <row r="45" spans="2:10" ht="45.75" customHeight="1" thickBot="1" x14ac:dyDescent="0.3">
      <c r="B45" s="62"/>
      <c r="C45" s="63"/>
      <c r="D45" s="63"/>
      <c r="E45" s="63"/>
      <c r="F45" s="63"/>
      <c r="G45" s="63"/>
      <c r="H45" s="63"/>
      <c r="I45" s="63"/>
      <c r="J45" s="64"/>
    </row>
    <row r="46" spans="2:10" ht="15.75" thickTop="1" x14ac:dyDescent="0.25"/>
  </sheetData>
  <mergeCells count="1">
    <mergeCell ref="B39:J45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F1" sqref="F1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</row>
    <row r="2" spans="1:7" x14ac:dyDescent="0.25">
      <c r="A2" s="4" t="s">
        <v>2</v>
      </c>
      <c r="B2" s="5" t="s">
        <v>28</v>
      </c>
      <c r="C2" s="6">
        <v>74780.665238999994</v>
      </c>
      <c r="D2" s="6">
        <v>62405.59936824</v>
      </c>
      <c r="E2" s="6">
        <v>51810.620540009993</v>
      </c>
      <c r="F2" s="6">
        <v>47142.375925029999</v>
      </c>
      <c r="G2" s="6">
        <v>46368.052520140001</v>
      </c>
    </row>
    <row r="3" spans="1:7" x14ac:dyDescent="0.25">
      <c r="A3" s="4" t="s">
        <v>24</v>
      </c>
      <c r="B3" s="5" t="s">
        <v>31</v>
      </c>
      <c r="C3" s="6">
        <v>45158</v>
      </c>
      <c r="D3" s="6">
        <v>41430.769009869997</v>
      </c>
      <c r="E3" s="6">
        <v>31970.577742279998</v>
      </c>
      <c r="F3" s="6">
        <v>31963.834736279998</v>
      </c>
      <c r="G3" s="6">
        <v>31292.396836280001</v>
      </c>
    </row>
    <row r="4" spans="1:7" x14ac:dyDescent="0.25">
      <c r="A4" s="4" t="s">
        <v>25</v>
      </c>
      <c r="B4" s="5" t="s">
        <v>32</v>
      </c>
      <c r="C4" s="6">
        <v>17402.665239000002</v>
      </c>
      <c r="D4" s="6">
        <v>17144.84445298</v>
      </c>
      <c r="E4" s="6">
        <v>16587.83929231</v>
      </c>
      <c r="F4" s="6">
        <v>12371.626145329999</v>
      </c>
      <c r="G4" s="6">
        <v>12268.740640439999</v>
      </c>
    </row>
    <row r="5" spans="1:7" x14ac:dyDescent="0.25">
      <c r="A5" s="4" t="s">
        <v>26</v>
      </c>
      <c r="B5" s="5" t="s">
        <v>33</v>
      </c>
      <c r="C5" s="6">
        <v>8644</v>
      </c>
      <c r="D5" s="6">
        <v>3829.98590539</v>
      </c>
      <c r="E5" s="6">
        <v>3252.2035054200001</v>
      </c>
      <c r="F5" s="6">
        <v>2806.9150434200001</v>
      </c>
      <c r="G5" s="6">
        <v>2806.9150434200001</v>
      </c>
    </row>
    <row r="6" spans="1:7" x14ac:dyDescent="0.25">
      <c r="A6" s="4" t="s">
        <v>27</v>
      </c>
      <c r="B6" s="5" t="s">
        <v>34</v>
      </c>
      <c r="C6" s="6">
        <v>3576</v>
      </c>
      <c r="D6" s="6">
        <v>0</v>
      </c>
      <c r="E6" s="6">
        <v>0</v>
      </c>
      <c r="F6" s="6">
        <v>0</v>
      </c>
      <c r="G6" s="6">
        <v>0</v>
      </c>
    </row>
    <row r="7" spans="1:7" x14ac:dyDescent="0.25">
      <c r="A7" s="4" t="s">
        <v>3</v>
      </c>
      <c r="B7" s="5" t="s">
        <v>29</v>
      </c>
      <c r="C7" s="6">
        <v>608283.88239899999</v>
      </c>
      <c r="D7" s="6">
        <v>472403.72811800003</v>
      </c>
      <c r="E7" s="6">
        <v>472403.72811800003</v>
      </c>
      <c r="F7" s="6">
        <v>472403.72811800003</v>
      </c>
      <c r="G7" s="6">
        <v>472403.72811800003</v>
      </c>
    </row>
    <row r="8" spans="1:7" x14ac:dyDescent="0.25">
      <c r="A8" s="4" t="s">
        <v>4</v>
      </c>
      <c r="B8" s="5" t="s">
        <v>30</v>
      </c>
      <c r="C8" s="6">
        <v>2233693.0285069998</v>
      </c>
      <c r="D8" s="6">
        <v>2197044.0099707101</v>
      </c>
      <c r="E8" s="6">
        <v>2184199.0386119103</v>
      </c>
      <c r="F8" s="6">
        <v>50119.212979770004</v>
      </c>
      <c r="G8" s="6">
        <v>49534.743816400005</v>
      </c>
    </row>
    <row r="9" spans="1:7" x14ac:dyDescent="0.25">
      <c r="B9" s="1"/>
      <c r="F9"/>
      <c r="G9"/>
    </row>
    <row r="10" spans="1:7" x14ac:dyDescent="0.25">
      <c r="B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9"/>
  <sheetViews>
    <sheetView workbookViewId="0">
      <selection activeCell="F1" sqref="F1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1" bestFit="1" customWidth="1"/>
    <col min="5" max="5" width="33.28515625" style="1" bestFit="1" customWidth="1"/>
    <col min="6" max="6" width="30.7109375" style="1" bestFit="1" customWidth="1"/>
    <col min="7" max="7" width="30.5703125" style="1" bestFit="1" customWidth="1"/>
    <col min="8" max="8" width="23" style="1" bestFit="1" customWidth="1"/>
  </cols>
  <sheetData>
    <row r="1" spans="2:9" ht="15.75" thickBot="1" x14ac:dyDescent="0.3">
      <c r="B1" s="51" t="s">
        <v>35</v>
      </c>
      <c r="C1" s="51" t="s">
        <v>1</v>
      </c>
      <c r="D1" s="52" t="s">
        <v>7</v>
      </c>
      <c r="E1" s="52" t="s">
        <v>8</v>
      </c>
      <c r="F1" s="53" t="s">
        <v>9</v>
      </c>
      <c r="G1" s="53" t="s">
        <v>10</v>
      </c>
      <c r="H1" s="53" t="s">
        <v>14</v>
      </c>
    </row>
    <row r="2" spans="2:9" ht="30.75" thickTop="1" x14ac:dyDescent="0.25">
      <c r="B2" s="40" t="s">
        <v>36</v>
      </c>
      <c r="C2" s="40" t="s">
        <v>110</v>
      </c>
      <c r="D2" s="41">
        <v>38741</v>
      </c>
      <c r="E2" s="41">
        <v>8741</v>
      </c>
      <c r="F2" s="42">
        <v>0</v>
      </c>
      <c r="G2" s="42">
        <v>0</v>
      </c>
      <c r="H2" s="42">
        <v>0</v>
      </c>
      <c r="I2" s="8"/>
    </row>
    <row r="3" spans="2:9" ht="30" x14ac:dyDescent="0.25">
      <c r="B3" s="40" t="s">
        <v>37</v>
      </c>
      <c r="C3" s="40" t="s">
        <v>38</v>
      </c>
      <c r="D3" s="41">
        <v>94074.101261000003</v>
      </c>
      <c r="E3" s="41">
        <v>94074.101261000003</v>
      </c>
      <c r="F3" s="42">
        <v>94074.101261000003</v>
      </c>
      <c r="G3" s="42">
        <v>14.318968</v>
      </c>
      <c r="H3" s="42">
        <v>14.318968</v>
      </c>
      <c r="I3" s="8"/>
    </row>
    <row r="4" spans="2:9" ht="30" x14ac:dyDescent="0.25">
      <c r="B4" s="40" t="s">
        <v>39</v>
      </c>
      <c r="C4" s="40" t="s">
        <v>40</v>
      </c>
      <c r="D4" s="41">
        <v>317133.29002199997</v>
      </c>
      <c r="E4" s="41">
        <v>317133.29002199997</v>
      </c>
      <c r="F4" s="42">
        <v>317133.29002199997</v>
      </c>
      <c r="G4" s="42">
        <v>0</v>
      </c>
      <c r="H4" s="42">
        <v>0</v>
      </c>
      <c r="I4" s="8"/>
    </row>
    <row r="5" spans="2:9" ht="30" x14ac:dyDescent="0.25">
      <c r="B5" s="40" t="s">
        <v>41</v>
      </c>
      <c r="C5" s="40" t="s">
        <v>42</v>
      </c>
      <c r="D5" s="41">
        <v>4156</v>
      </c>
      <c r="E5" s="41">
        <v>4156</v>
      </c>
      <c r="F5" s="42">
        <v>4156</v>
      </c>
      <c r="G5" s="42">
        <v>0</v>
      </c>
      <c r="H5" s="42">
        <v>0</v>
      </c>
      <c r="I5" s="8"/>
    </row>
    <row r="6" spans="2:9" ht="30" x14ac:dyDescent="0.25">
      <c r="B6" s="40" t="s">
        <v>43</v>
      </c>
      <c r="C6" s="40" t="s">
        <v>44</v>
      </c>
      <c r="D6" s="41">
        <v>85398.657361999998</v>
      </c>
      <c r="E6" s="41">
        <v>85398.657361999998</v>
      </c>
      <c r="F6" s="42">
        <v>85398.657361999998</v>
      </c>
      <c r="G6" s="42">
        <v>0</v>
      </c>
      <c r="H6" s="42">
        <v>0</v>
      </c>
      <c r="I6" s="8"/>
    </row>
    <row r="7" spans="2:9" ht="30" x14ac:dyDescent="0.25">
      <c r="B7" s="40" t="s">
        <v>45</v>
      </c>
      <c r="C7" s="40" t="s">
        <v>46</v>
      </c>
      <c r="D7" s="41">
        <v>85084.867714000007</v>
      </c>
      <c r="E7" s="41">
        <v>85084.867714000007</v>
      </c>
      <c r="F7" s="42">
        <v>85084.867714000007</v>
      </c>
      <c r="G7" s="42">
        <v>0</v>
      </c>
      <c r="H7" s="42">
        <v>0</v>
      </c>
      <c r="I7" s="8"/>
    </row>
    <row r="8" spans="2:9" ht="30" x14ac:dyDescent="0.25">
      <c r="B8" s="40" t="s">
        <v>47</v>
      </c>
      <c r="C8" s="40" t="s">
        <v>48</v>
      </c>
      <c r="D8" s="41">
        <v>185675</v>
      </c>
      <c r="E8" s="41">
        <v>185675</v>
      </c>
      <c r="F8" s="42">
        <v>185675</v>
      </c>
      <c r="G8" s="42">
        <v>0</v>
      </c>
      <c r="H8" s="42">
        <v>0</v>
      </c>
      <c r="I8" s="8"/>
    </row>
    <row r="9" spans="2:9" ht="45" x14ac:dyDescent="0.25">
      <c r="B9" s="40" t="s">
        <v>49</v>
      </c>
      <c r="C9" s="40" t="s">
        <v>50</v>
      </c>
      <c r="D9" s="41">
        <v>145212.75508599999</v>
      </c>
      <c r="E9" s="41">
        <v>145212.75508599999</v>
      </c>
      <c r="F9" s="42">
        <v>145212.75508599999</v>
      </c>
      <c r="G9" s="42">
        <v>16.461850999999999</v>
      </c>
      <c r="H9" s="42">
        <v>16.461850999999999</v>
      </c>
      <c r="I9" s="8"/>
    </row>
    <row r="10" spans="2:9" ht="30" x14ac:dyDescent="0.25">
      <c r="B10" s="40" t="s">
        <v>51</v>
      </c>
      <c r="C10" s="40" t="s">
        <v>52</v>
      </c>
      <c r="D10" s="41">
        <v>129947.72001999999</v>
      </c>
      <c r="E10" s="41">
        <v>129947.72001999999</v>
      </c>
      <c r="F10" s="42">
        <v>129947.72001999999</v>
      </c>
      <c r="G10" s="42">
        <v>0</v>
      </c>
      <c r="H10" s="42">
        <v>0</v>
      </c>
      <c r="I10" s="8"/>
    </row>
    <row r="11" spans="2:9" ht="30" x14ac:dyDescent="0.25">
      <c r="B11" s="40" t="s">
        <v>53</v>
      </c>
      <c r="C11" s="40" t="s">
        <v>54</v>
      </c>
      <c r="D11" s="41">
        <v>46922.713316000001</v>
      </c>
      <c r="E11" s="41">
        <v>46922.713316000001</v>
      </c>
      <c r="F11" s="42">
        <v>46922.713316000001</v>
      </c>
      <c r="G11" s="42">
        <v>72.032238000000007</v>
      </c>
      <c r="H11" s="42">
        <v>72.032238000000007</v>
      </c>
      <c r="I11" s="8"/>
    </row>
    <row r="12" spans="2:9" ht="30" x14ac:dyDescent="0.25">
      <c r="B12" s="40" t="s">
        <v>55</v>
      </c>
      <c r="C12" s="40" t="s">
        <v>56</v>
      </c>
      <c r="D12" s="41">
        <v>167121.737135</v>
      </c>
      <c r="E12" s="41">
        <v>167121.737135</v>
      </c>
      <c r="F12" s="42">
        <v>167121.737135</v>
      </c>
      <c r="G12" s="42">
        <v>0</v>
      </c>
      <c r="H12" s="42">
        <v>0</v>
      </c>
      <c r="I12" s="8"/>
    </row>
    <row r="13" spans="2:9" ht="30" x14ac:dyDescent="0.25">
      <c r="B13" s="40" t="s">
        <v>57</v>
      </c>
      <c r="C13" s="40" t="s">
        <v>58</v>
      </c>
      <c r="D13" s="41">
        <v>55932.079303999999</v>
      </c>
      <c r="E13" s="41">
        <v>55932.079303999999</v>
      </c>
      <c r="F13" s="42">
        <v>55932.079303999999</v>
      </c>
      <c r="G13" s="42">
        <v>0</v>
      </c>
      <c r="H13" s="42">
        <v>0</v>
      </c>
      <c r="I13" s="8"/>
    </row>
    <row r="14" spans="2:9" ht="30" x14ac:dyDescent="0.25">
      <c r="B14" s="40" t="s">
        <v>59</v>
      </c>
      <c r="C14" s="40" t="s">
        <v>60</v>
      </c>
      <c r="D14" s="41">
        <v>120513.915341</v>
      </c>
      <c r="E14" s="41">
        <v>120513.915341</v>
      </c>
      <c r="F14" s="42">
        <v>120513.915341</v>
      </c>
      <c r="G14" s="42">
        <v>0</v>
      </c>
      <c r="H14" s="42">
        <v>0</v>
      </c>
      <c r="I14" s="8"/>
    </row>
    <row r="15" spans="2:9" ht="30" x14ac:dyDescent="0.25">
      <c r="B15" s="40" t="s">
        <v>61</v>
      </c>
      <c r="C15" s="40" t="s">
        <v>62</v>
      </c>
      <c r="D15" s="41">
        <v>65935.109515999997</v>
      </c>
      <c r="E15" s="41">
        <v>65935.109515999997</v>
      </c>
      <c r="F15" s="42">
        <v>65935.109515999997</v>
      </c>
      <c r="G15" s="42">
        <v>0</v>
      </c>
      <c r="H15" s="42">
        <v>0</v>
      </c>
      <c r="I15" s="8"/>
    </row>
    <row r="16" spans="2:9" ht="30" x14ac:dyDescent="0.25">
      <c r="B16" s="40" t="s">
        <v>63</v>
      </c>
      <c r="C16" s="40" t="s">
        <v>64</v>
      </c>
      <c r="D16" s="41">
        <v>139078.459539</v>
      </c>
      <c r="E16" s="41">
        <v>139078.459539</v>
      </c>
      <c r="F16" s="42">
        <v>139078.459539</v>
      </c>
      <c r="G16" s="42">
        <v>0</v>
      </c>
      <c r="H16" s="42">
        <v>0</v>
      </c>
      <c r="I16" s="8"/>
    </row>
    <row r="17" spans="2:9" ht="30" x14ac:dyDescent="0.25">
      <c r="B17" s="40" t="s">
        <v>65</v>
      </c>
      <c r="C17" s="40" t="s">
        <v>66</v>
      </c>
      <c r="D17" s="41">
        <v>80231.973131000006</v>
      </c>
      <c r="E17" s="41">
        <v>80231.973131000006</v>
      </c>
      <c r="F17" s="42">
        <v>80231.973131000006</v>
      </c>
      <c r="G17" s="42">
        <v>0</v>
      </c>
      <c r="H17" s="42">
        <v>0</v>
      </c>
      <c r="I17" s="8"/>
    </row>
    <row r="18" spans="2:9" ht="30" x14ac:dyDescent="0.25">
      <c r="B18" s="40" t="s">
        <v>67</v>
      </c>
      <c r="C18" s="40" t="s">
        <v>68</v>
      </c>
      <c r="D18" s="41">
        <v>70818.558034999995</v>
      </c>
      <c r="E18" s="41">
        <v>70818.558034999995</v>
      </c>
      <c r="F18" s="42">
        <v>70818.558034999995</v>
      </c>
      <c r="G18" s="42">
        <v>0</v>
      </c>
      <c r="H18" s="42">
        <v>0</v>
      </c>
      <c r="I18" s="8"/>
    </row>
    <row r="19" spans="2:9" ht="30" x14ac:dyDescent="0.25">
      <c r="B19" s="40" t="s">
        <v>69</v>
      </c>
      <c r="C19" s="40" t="s">
        <v>70</v>
      </c>
      <c r="D19" s="41">
        <v>85660.554340999995</v>
      </c>
      <c r="E19" s="41">
        <v>85660.554340999995</v>
      </c>
      <c r="F19" s="42">
        <v>85660.554340999995</v>
      </c>
      <c r="G19" s="42">
        <v>0</v>
      </c>
      <c r="H19" s="42">
        <v>0</v>
      </c>
      <c r="I19" s="8"/>
    </row>
    <row r="20" spans="2:9" ht="30" x14ac:dyDescent="0.25">
      <c r="B20" s="40" t="s">
        <v>71</v>
      </c>
      <c r="C20" s="40" t="s">
        <v>72</v>
      </c>
      <c r="D20" s="41">
        <v>18593.188770000001</v>
      </c>
      <c r="E20" s="41">
        <v>18593.188770000001</v>
      </c>
      <c r="F20" s="42">
        <v>18593.188770000001</v>
      </c>
      <c r="G20" s="42">
        <v>0</v>
      </c>
      <c r="H20" s="42">
        <v>0</v>
      </c>
      <c r="I20" s="8"/>
    </row>
    <row r="21" spans="2:9" ht="30" x14ac:dyDescent="0.25">
      <c r="B21" s="40" t="s">
        <v>73</v>
      </c>
      <c r="C21" s="40" t="s">
        <v>74</v>
      </c>
      <c r="D21" s="41">
        <v>100499.939948</v>
      </c>
      <c r="E21" s="41">
        <v>100499.939948</v>
      </c>
      <c r="F21" s="42">
        <v>100499.939948</v>
      </c>
      <c r="G21" s="42">
        <v>0</v>
      </c>
      <c r="H21" s="42">
        <v>0</v>
      </c>
      <c r="I21" s="8"/>
    </row>
    <row r="22" spans="2:9" ht="30" x14ac:dyDescent="0.25">
      <c r="B22" s="40" t="s">
        <v>75</v>
      </c>
      <c r="C22" s="40" t="s">
        <v>76</v>
      </c>
      <c r="D22" s="41">
        <v>55322.597072999997</v>
      </c>
      <c r="E22" s="41">
        <v>55322.597072999997</v>
      </c>
      <c r="F22" s="42">
        <v>55322.597072999997</v>
      </c>
      <c r="G22" s="42">
        <v>0</v>
      </c>
      <c r="H22" s="42">
        <v>0</v>
      </c>
      <c r="I22" s="8"/>
    </row>
    <row r="23" spans="2:9" ht="30" x14ac:dyDescent="0.25">
      <c r="B23" s="40" t="s">
        <v>77</v>
      </c>
      <c r="C23" s="40" t="s">
        <v>78</v>
      </c>
      <c r="D23" s="41">
        <v>20341.711593</v>
      </c>
      <c r="E23" s="41">
        <v>20341.711593</v>
      </c>
      <c r="F23" s="42">
        <v>20341.711593</v>
      </c>
      <c r="G23" s="42">
        <v>0</v>
      </c>
      <c r="H23" s="42">
        <v>0</v>
      </c>
      <c r="I23" s="8"/>
    </row>
    <row r="24" spans="2:9" ht="30" x14ac:dyDescent="0.25">
      <c r="B24" s="40" t="s">
        <v>79</v>
      </c>
      <c r="C24" s="40" t="s">
        <v>80</v>
      </c>
      <c r="D24" s="41">
        <v>1037.0999999999999</v>
      </c>
      <c r="E24" s="41">
        <v>1037.0999999999999</v>
      </c>
      <c r="F24" s="42">
        <v>1037.0999999999999</v>
      </c>
      <c r="G24" s="42">
        <v>0</v>
      </c>
      <c r="H24" s="42">
        <v>0</v>
      </c>
      <c r="I24" s="8"/>
    </row>
    <row r="25" spans="2:9" x14ac:dyDescent="0.25">
      <c r="B25" s="43" t="s">
        <v>81</v>
      </c>
      <c r="C25" s="43" t="s">
        <v>82</v>
      </c>
      <c r="D25" s="44">
        <v>1240</v>
      </c>
      <c r="E25" s="44">
        <v>1012.05666694</v>
      </c>
      <c r="F25" s="45">
        <v>1012.0467879400001</v>
      </c>
      <c r="G25" s="45">
        <v>835.03149426999994</v>
      </c>
      <c r="H25" s="45">
        <v>757.88305860000003</v>
      </c>
      <c r="I25" s="8"/>
    </row>
    <row r="26" spans="2:9" x14ac:dyDescent="0.25">
      <c r="B26" s="43" t="s">
        <v>83</v>
      </c>
      <c r="C26" s="43" t="s">
        <v>84</v>
      </c>
      <c r="D26" s="44">
        <v>6354</v>
      </c>
      <c r="E26" s="44">
        <v>4932.9923074999997</v>
      </c>
      <c r="F26" s="45">
        <v>4623.22660335</v>
      </c>
      <c r="G26" s="45">
        <v>3784.2512145999999</v>
      </c>
      <c r="H26" s="45">
        <v>3718.2749066000001</v>
      </c>
      <c r="I26" s="8"/>
    </row>
    <row r="27" spans="2:9" x14ac:dyDescent="0.25">
      <c r="B27" s="43" t="s">
        <v>111</v>
      </c>
      <c r="C27" s="43" t="s">
        <v>112</v>
      </c>
      <c r="D27" s="44">
        <v>400</v>
      </c>
      <c r="E27" s="44">
        <v>0</v>
      </c>
      <c r="F27" s="45">
        <v>0</v>
      </c>
      <c r="G27" s="45">
        <v>0</v>
      </c>
      <c r="H27" s="45">
        <v>0</v>
      </c>
      <c r="I27" s="8"/>
    </row>
    <row r="28" spans="2:9" x14ac:dyDescent="0.25">
      <c r="B28" s="43" t="s">
        <v>85</v>
      </c>
      <c r="C28" s="43" t="s">
        <v>86</v>
      </c>
      <c r="D28" s="44">
        <v>3500</v>
      </c>
      <c r="E28" s="44">
        <v>2785.9099440300001</v>
      </c>
      <c r="F28" s="45">
        <v>2731.4550867800003</v>
      </c>
      <c r="G28" s="45">
        <v>1975.2958132000001</v>
      </c>
      <c r="H28" s="45">
        <v>1930.86484576</v>
      </c>
      <c r="I28" s="8"/>
    </row>
    <row r="29" spans="2:9" x14ac:dyDescent="0.25">
      <c r="B29" s="40" t="s">
        <v>87</v>
      </c>
      <c r="C29" s="40" t="s">
        <v>88</v>
      </c>
      <c r="D29" s="41">
        <v>91700</v>
      </c>
      <c r="E29" s="41">
        <v>90373.851786440006</v>
      </c>
      <c r="F29" s="42">
        <v>89918.715586439997</v>
      </c>
      <c r="G29" s="42">
        <v>37900.404289440005</v>
      </c>
      <c r="H29" s="42">
        <v>37652.464432550005</v>
      </c>
      <c r="I29" s="8"/>
    </row>
    <row r="30" spans="2:9" x14ac:dyDescent="0.25">
      <c r="B30" s="43" t="s">
        <v>89</v>
      </c>
      <c r="C30" s="43" t="s">
        <v>90</v>
      </c>
      <c r="D30" s="44">
        <v>1500</v>
      </c>
      <c r="E30" s="44">
        <v>1077.48330265</v>
      </c>
      <c r="F30" s="45">
        <v>1054.6913073999999</v>
      </c>
      <c r="G30" s="45">
        <v>773.67423714999995</v>
      </c>
      <c r="H30" s="45">
        <v>745.38555566999992</v>
      </c>
      <c r="I30" s="8"/>
    </row>
    <row r="31" spans="2:9" x14ac:dyDescent="0.25">
      <c r="B31" s="43" t="s">
        <v>91</v>
      </c>
      <c r="C31" s="43" t="s">
        <v>92</v>
      </c>
      <c r="D31" s="44">
        <v>1500</v>
      </c>
      <c r="E31" s="44">
        <v>1397.2662341400001</v>
      </c>
      <c r="F31" s="45">
        <v>884.17329713999993</v>
      </c>
      <c r="G31" s="45">
        <v>22.088439140000002</v>
      </c>
      <c r="H31" s="45">
        <v>22.088439140000002</v>
      </c>
      <c r="I31" s="8"/>
    </row>
    <row r="32" spans="2:9" x14ac:dyDescent="0.25">
      <c r="B32" s="43" t="s">
        <v>93</v>
      </c>
      <c r="C32" s="43" t="s">
        <v>94</v>
      </c>
      <c r="D32" s="44">
        <v>1500</v>
      </c>
      <c r="E32" s="44">
        <v>1493.69358152</v>
      </c>
      <c r="F32" s="45">
        <v>1458.2433806700001</v>
      </c>
      <c r="G32" s="45">
        <v>1194.4781784200002</v>
      </c>
      <c r="H32" s="45">
        <v>1163.44855478</v>
      </c>
      <c r="I32" s="8"/>
    </row>
    <row r="33" spans="2:9" ht="30" x14ac:dyDescent="0.25">
      <c r="B33" s="43" t="s">
        <v>95</v>
      </c>
      <c r="C33" s="43" t="s">
        <v>96</v>
      </c>
      <c r="D33" s="44">
        <v>200</v>
      </c>
      <c r="E33" s="44">
        <v>51.793777049999996</v>
      </c>
      <c r="F33" s="45">
        <v>27.59377705</v>
      </c>
      <c r="G33" s="45">
        <v>11.03808205</v>
      </c>
      <c r="H33" s="45">
        <v>11.03808205</v>
      </c>
      <c r="I33" s="8"/>
    </row>
    <row r="34" spans="2:9" ht="30" x14ac:dyDescent="0.25">
      <c r="B34" s="43" t="s">
        <v>97</v>
      </c>
      <c r="C34" s="43" t="s">
        <v>98</v>
      </c>
      <c r="D34" s="44">
        <v>7829.6511600000003</v>
      </c>
      <c r="E34" s="44">
        <v>7240.7506575200005</v>
      </c>
      <c r="F34" s="45">
        <v>5003.3043015200001</v>
      </c>
      <c r="G34" s="45">
        <v>2369.8074025199999</v>
      </c>
      <c r="H34" s="45">
        <v>2313.7600218299999</v>
      </c>
      <c r="I34" s="8"/>
    </row>
    <row r="35" spans="2:9" x14ac:dyDescent="0.25">
      <c r="B35" s="46" t="s">
        <v>99</v>
      </c>
      <c r="C35" s="46" t="s">
        <v>100</v>
      </c>
      <c r="D35" s="47">
        <v>3366</v>
      </c>
      <c r="E35" s="48">
        <v>2127.70137153</v>
      </c>
      <c r="F35" s="48">
        <v>1844.17814223</v>
      </c>
      <c r="G35" s="48">
        <v>1127.63077198</v>
      </c>
      <c r="H35" s="48">
        <v>1101.2228624200002</v>
      </c>
      <c r="I35" s="8"/>
    </row>
    <row r="36" spans="2:9" ht="30" x14ac:dyDescent="0.25">
      <c r="B36" s="46" t="s">
        <v>103</v>
      </c>
      <c r="C36" s="46" t="s">
        <v>104</v>
      </c>
      <c r="D36" s="49">
        <v>1170.3488400000001</v>
      </c>
      <c r="E36" s="49">
        <v>1117.4818343900001</v>
      </c>
      <c r="F36" s="50">
        <v>949.38183438999999</v>
      </c>
      <c r="G36" s="50">
        <v>22.7</v>
      </c>
      <c r="H36" s="50">
        <v>15.5</v>
      </c>
    </row>
    <row r="37" spans="2:9" x14ac:dyDescent="0.25">
      <c r="C37" s="1"/>
    </row>
    <row r="38" spans="2:9" x14ac:dyDescent="0.25">
      <c r="C38" s="1"/>
    </row>
    <row r="39" spans="2:9" x14ac:dyDescent="0.25">
      <c r="C3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N50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13.85546875" bestFit="1" customWidth="1"/>
    <col min="4" max="4" width="15.28515625" bestFit="1" customWidth="1"/>
    <col min="5" max="5" width="15" bestFit="1" customWidth="1"/>
    <col min="6" max="6" width="11.5703125" bestFit="1" customWidth="1"/>
  </cols>
  <sheetData>
    <row r="6" spans="1:14" x14ac:dyDescent="0.25">
      <c r="B6" s="7" t="s">
        <v>5</v>
      </c>
      <c r="C6" t="s">
        <v>22</v>
      </c>
      <c r="D6" t="s">
        <v>102</v>
      </c>
      <c r="E6" t="s">
        <v>19</v>
      </c>
      <c r="F6" t="s">
        <v>20</v>
      </c>
    </row>
    <row r="7" spans="1:14" x14ac:dyDescent="0.25">
      <c r="B7" s="2" t="s">
        <v>28</v>
      </c>
      <c r="C7" s="54">
        <v>74780.665238999994</v>
      </c>
      <c r="D7" s="54">
        <v>51810.620540009993</v>
      </c>
      <c r="E7" s="54">
        <v>47142.375925029999</v>
      </c>
      <c r="F7" s="54">
        <v>46368.052520140001</v>
      </c>
    </row>
    <row r="8" spans="1:14" x14ac:dyDescent="0.25">
      <c r="B8" s="2" t="s">
        <v>29</v>
      </c>
      <c r="C8" s="54">
        <v>608283.88239899999</v>
      </c>
      <c r="D8" s="54">
        <v>472403.72811800003</v>
      </c>
      <c r="E8" s="54">
        <v>472403.72811800003</v>
      </c>
      <c r="F8" s="54">
        <v>472403.72811800003</v>
      </c>
    </row>
    <row r="9" spans="1:14" x14ac:dyDescent="0.25">
      <c r="B9" s="2" t="s">
        <v>30</v>
      </c>
      <c r="C9" s="54">
        <v>2233693.0285069998</v>
      </c>
      <c r="D9" s="54">
        <v>2184199.0386119103</v>
      </c>
      <c r="E9" s="54">
        <v>50119.212979770004</v>
      </c>
      <c r="F9" s="54">
        <v>49534.743816400005</v>
      </c>
    </row>
    <row r="10" spans="1:14" x14ac:dyDescent="0.25">
      <c r="B10" s="2" t="s">
        <v>6</v>
      </c>
      <c r="C10" s="54">
        <v>2916757.5761449998</v>
      </c>
      <c r="D10" s="54">
        <v>2708413.3872699202</v>
      </c>
      <c r="E10" s="54">
        <v>569665.31702279998</v>
      </c>
      <c r="F10" s="54">
        <v>568306.52445454011</v>
      </c>
      <c r="H10" s="10"/>
      <c r="J10" s="10"/>
    </row>
    <row r="16" spans="1:14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4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4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 t="s">
        <v>21</v>
      </c>
      <c r="L39" s="35"/>
      <c r="M39" s="35"/>
      <c r="N39" s="35"/>
    </row>
    <row r="40" spans="1:14" x14ac:dyDescent="0.25">
      <c r="A40" s="35"/>
      <c r="B40" s="32"/>
      <c r="C40" s="32"/>
      <c r="D40" s="32"/>
      <c r="E40" s="32"/>
      <c r="F40" s="32"/>
      <c r="G40" s="32"/>
      <c r="H40" s="35"/>
      <c r="I40" s="35"/>
      <c r="J40" s="35"/>
      <c r="K40" s="35"/>
      <c r="L40" s="35"/>
      <c r="M40" s="35"/>
      <c r="N40" s="35"/>
    </row>
    <row r="41" spans="1:14" s="16" customFormat="1" x14ac:dyDescent="0.25">
      <c r="A41" s="36"/>
      <c r="B41" s="23" t="s">
        <v>5</v>
      </c>
      <c r="C41" s="23" t="s">
        <v>22</v>
      </c>
      <c r="D41" s="23" t="s">
        <v>102</v>
      </c>
      <c r="E41" s="23" t="s">
        <v>19</v>
      </c>
      <c r="F41" s="23" t="s">
        <v>20</v>
      </c>
      <c r="G41" s="22"/>
      <c r="H41" s="36"/>
      <c r="I41" s="36"/>
      <c r="J41" s="36"/>
      <c r="K41" s="36"/>
      <c r="L41" s="36"/>
      <c r="M41" s="36"/>
      <c r="N41" s="36"/>
    </row>
    <row r="42" spans="1:14" s="16" customFormat="1" x14ac:dyDescent="0.25">
      <c r="A42" s="36"/>
      <c r="B42" s="24" t="s">
        <v>28</v>
      </c>
      <c r="C42" s="25">
        <f>+GETPIVOTDATA("APROPIACION",$B$6,"DESCRIPCION","A-FUNCIONAMIENTO")</f>
        <v>74780.665238999994</v>
      </c>
      <c r="D42" s="26">
        <f>+GETPIVOTDATA("COMPROMISOS",$B$6,"DESCRIPCION","A-FUNCIONAMIENTO")/C42</f>
        <v>0.69283444289272589</v>
      </c>
      <c r="E42" s="26">
        <f>+GETPIVOTDATA(" OBLIGACIONES",$B$6,"DESCRIPCION","A-FUNCIONAMIENTO")/C42</f>
        <v>0.6304086193184073</v>
      </c>
      <c r="F42" s="26">
        <f>+GETPIVOTDATA(" PAGOS",$B$6,"DESCRIPCION","A-FUNCIONAMIENTO")/GETPIVOTDATA("APROPIACION",$B$6,"DESCRIPCION","A-FUNCIONAMIENTO")</f>
        <v>0.62005402562209222</v>
      </c>
      <c r="G42" s="22"/>
      <c r="H42" s="36"/>
      <c r="I42" s="36"/>
      <c r="J42" s="36"/>
      <c r="K42" s="36"/>
      <c r="L42" s="36"/>
      <c r="M42" s="36"/>
      <c r="N42" s="36"/>
    </row>
    <row r="43" spans="1:14" s="16" customFormat="1" x14ac:dyDescent="0.25">
      <c r="A43" s="36"/>
      <c r="B43" s="24" t="s">
        <v>29</v>
      </c>
      <c r="C43" s="25">
        <f>+GETPIVOTDATA("APROPIACION",$B$6,"DESCRIPCION","B-SERVICIO DE LA DEUDA PÚBLICA")</f>
        <v>608283.88239899999</v>
      </c>
      <c r="D43" s="26">
        <f>+GETPIVOTDATA("COMPROMISOS",$B$6,"DESCRIPCION","B-SERVICIO DE LA DEUDA PÚBLICA")/C43</f>
        <v>0.77661720421539915</v>
      </c>
      <c r="E43" s="26">
        <f>+GETPIVOTDATA(" OBLIGACIONES",$B$6,"DESCRIPCION","B-SERVICIO DE LA DEUDA PÚBLICA")/GETPIVOTDATA("APROPIACION",$B$6,"DESCRIPCION","B-SERVICIO DE LA DEUDA PÚBLICA")</f>
        <v>0.77661720421539915</v>
      </c>
      <c r="F43" s="26">
        <f>+GETPIVOTDATA(" PAGOS",$B$6,"DESCRIPCION","B-SERVICIO DE LA DEUDA PÚBLICA")/GETPIVOTDATA("APROPIACION",$B$6,"DESCRIPCION","B-SERVICIO DE LA DEUDA PÚBLICA")</f>
        <v>0.77661720421539915</v>
      </c>
      <c r="G43" s="22"/>
      <c r="H43" s="36"/>
      <c r="I43" s="36"/>
      <c r="J43" s="36"/>
      <c r="K43" s="36"/>
      <c r="L43" s="36"/>
      <c r="M43" s="36"/>
      <c r="N43" s="36"/>
    </row>
    <row r="44" spans="1:14" s="16" customFormat="1" x14ac:dyDescent="0.25">
      <c r="A44" s="36"/>
      <c r="B44" s="24" t="s">
        <v>30</v>
      </c>
      <c r="C44" s="25">
        <f>+GETPIVOTDATA("APROPIACION",$B$6,"DESCRIPCION","C- INVERSION")</f>
        <v>2233693.0285069998</v>
      </c>
      <c r="D44" s="26">
        <f>+GETPIVOTDATA("COMPROMISOS",$B$6,"DESCRIPCION","C- INVERSION")/C44</f>
        <v>0.97784208068725931</v>
      </c>
      <c r="E44" s="27">
        <f>+GETPIVOTDATA(" OBLIGACIONES",$B$6,"DESCRIPCION","C- INVERSION")/GETPIVOTDATA("APROPIACION",$B$6,"DESCRIPCION","C- INVERSION")</f>
        <v>2.2437824866772173E-2</v>
      </c>
      <c r="F44" s="27">
        <f>+GETPIVOTDATA(" PAGOS",$B$6,"DESCRIPCION","C- INVERSION")/GETPIVOTDATA("APROPIACION",$B$6,"DESCRIPCION","C- INVERSION")</f>
        <v>2.2176164398699415E-2</v>
      </c>
      <c r="G44" s="22"/>
      <c r="H44" s="36"/>
      <c r="I44" s="36"/>
      <c r="J44" s="36"/>
      <c r="K44" s="36"/>
      <c r="L44" s="36"/>
      <c r="M44" s="36"/>
      <c r="N44" s="36"/>
    </row>
    <row r="45" spans="1:14" s="16" customFormat="1" x14ac:dyDescent="0.25">
      <c r="A45" s="36"/>
      <c r="B45" s="28" t="s">
        <v>6</v>
      </c>
      <c r="C45" s="29">
        <f>+GETPIVOTDATA("APROPIACION",$B$6)</f>
        <v>2916757.5761449998</v>
      </c>
      <c r="D45" s="30">
        <f>+GETPIVOTDATA("COMPROMISOS",$B$6)/GETPIVOTDATA("APROPIACION",$B$6)</f>
        <v>0.92856993307258584</v>
      </c>
      <c r="E45" s="31">
        <f>+GETPIVOTDATA(" OBLIGACIONES",$B$6)/GETPIVOTDATA("APROPIACION",$B$6)</f>
        <v>0.19530773543947089</v>
      </c>
      <c r="F45" s="30">
        <f>+GETPIVOTDATA(" PAGOS",$B$6)/GETPIVOTDATA("APROPIACION",$B$6)</f>
        <v>0.19484187822206864</v>
      </c>
      <c r="G45" s="22"/>
      <c r="H45" s="36"/>
      <c r="I45" s="36"/>
      <c r="J45" s="36"/>
      <c r="K45" s="36"/>
      <c r="L45" s="36"/>
      <c r="M45" s="36"/>
      <c r="N45" s="36"/>
    </row>
    <row r="46" spans="1:14" s="16" customForma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4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4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H61"/>
  <sheetViews>
    <sheetView showGridLines="0" showRowColHeaders="0" workbookViewId="0">
      <selection activeCell="E11" sqref="E11"/>
    </sheetView>
  </sheetViews>
  <sheetFormatPr baseColWidth="10" defaultRowHeight="15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7" t="s">
        <v>5</v>
      </c>
      <c r="C6" s="33" t="s">
        <v>23</v>
      </c>
      <c r="D6" s="33" t="s">
        <v>12</v>
      </c>
      <c r="E6" s="33" t="s">
        <v>13</v>
      </c>
      <c r="F6" s="33" t="s">
        <v>18</v>
      </c>
    </row>
    <row r="7" spans="2:6" x14ac:dyDescent="0.25">
      <c r="B7" s="2" t="s">
        <v>31</v>
      </c>
      <c r="C7" s="54">
        <v>45158</v>
      </c>
      <c r="D7" s="54">
        <v>31970.577742279998</v>
      </c>
      <c r="E7" s="54">
        <v>31963.834736279998</v>
      </c>
      <c r="F7" s="54">
        <v>31292.396836280001</v>
      </c>
    </row>
    <row r="8" spans="2:6" x14ac:dyDescent="0.25">
      <c r="B8" s="2" t="s">
        <v>32</v>
      </c>
      <c r="C8" s="54">
        <v>17402.665239000002</v>
      </c>
      <c r="D8" s="54">
        <v>16587.83929231</v>
      </c>
      <c r="E8" s="54">
        <v>12371.626145329999</v>
      </c>
      <c r="F8" s="54">
        <v>12268.740640439999</v>
      </c>
    </row>
    <row r="9" spans="2:6" x14ac:dyDescent="0.25">
      <c r="B9" s="2" t="s">
        <v>33</v>
      </c>
      <c r="C9" s="54">
        <v>8644</v>
      </c>
      <c r="D9" s="54">
        <v>3252.2035054200001</v>
      </c>
      <c r="E9" s="54">
        <v>2806.9150434200001</v>
      </c>
      <c r="F9" s="54">
        <v>2806.9150434200001</v>
      </c>
    </row>
    <row r="10" spans="2:6" ht="30" x14ac:dyDescent="0.25">
      <c r="B10" s="17" t="s">
        <v>34</v>
      </c>
      <c r="C10" s="54">
        <v>3576</v>
      </c>
      <c r="D10" s="54">
        <v>0</v>
      </c>
      <c r="E10" s="54">
        <v>0</v>
      </c>
      <c r="F10" s="54">
        <v>0</v>
      </c>
    </row>
    <row r="11" spans="2:6" x14ac:dyDescent="0.25">
      <c r="B11" s="2" t="s">
        <v>6</v>
      </c>
      <c r="C11" s="54">
        <v>74780.665238999994</v>
      </c>
      <c r="D11" s="54">
        <v>51810.620540010001</v>
      </c>
      <c r="E11" s="54">
        <v>47142.375925029992</v>
      </c>
      <c r="F11" s="54">
        <v>46368.052520140001</v>
      </c>
    </row>
    <row r="41" spans="1:8" x14ac:dyDescent="0.25">
      <c r="E41" s="10" t="s">
        <v>21</v>
      </c>
    </row>
    <row r="42" spans="1:8" x14ac:dyDescent="0.25">
      <c r="A42" s="21"/>
      <c r="B42" s="37"/>
      <c r="C42" s="37"/>
      <c r="D42" s="37"/>
      <c r="E42" s="37"/>
      <c r="F42" s="37"/>
      <c r="G42" s="37"/>
      <c r="H42" s="15"/>
    </row>
    <row r="43" spans="1:8" x14ac:dyDescent="0.25">
      <c r="A43" s="21"/>
      <c r="B43" s="32" t="s">
        <v>5</v>
      </c>
      <c r="C43" s="32" t="s">
        <v>23</v>
      </c>
      <c r="D43" s="32" t="s">
        <v>12</v>
      </c>
      <c r="E43" s="32" t="s">
        <v>13</v>
      </c>
      <c r="F43" s="32" t="s">
        <v>18</v>
      </c>
      <c r="G43" s="38"/>
      <c r="H43" s="15"/>
    </row>
    <row r="44" spans="1:8" x14ac:dyDescent="0.25">
      <c r="A44" s="21"/>
      <c r="B44" s="32" t="s">
        <v>31</v>
      </c>
      <c r="C44" s="32">
        <f>+GETPIVOTDATA(" APROPIACION
 VIGENTE",$B$6,"DESCRIPCION","A-01 -GASTOS DE PERSONAL")</f>
        <v>45158</v>
      </c>
      <c r="D44" s="39">
        <f>+GETPIVOTDATA(" COMPROMISOS
 ACUMULADOS",$B$6,"DESCRIPCION","A-01 -GASTOS DE PERSONAL")/GETPIVOTDATA(" APROPIACION
 VIGENTE",$B$6,"DESCRIPCION","A-01 -GASTOS DE PERSONAL")</f>
        <v>0.70797151650383094</v>
      </c>
      <c r="E44" s="39">
        <f>+GETPIVOTDATA(" OBLIGACIONES
 ACUMULADAS",$B$6,"DESCRIPCION","A-01 -GASTOS DE PERSONAL")/GETPIVOTDATA(" APROPIACION
 VIGENTE",$B$6,"DESCRIPCION","A-01 -GASTOS DE PERSONAL")</f>
        <v>0.70782219620620923</v>
      </c>
      <c r="F44" s="39">
        <f>+GETPIVOTDATA(" PAGOS
 ACUMULADOS",$B$6,"DESCRIPCION","A-01 -GASTOS DE PERSONAL")/GETPIVOTDATA(" APROPIACION
 VIGENTE",$B$6,"DESCRIPCION","A-01 -GASTOS DE PERSONAL")</f>
        <v>0.69295355941981485</v>
      </c>
      <c r="G44" s="38"/>
      <c r="H44" s="15"/>
    </row>
    <row r="45" spans="1:8" x14ac:dyDescent="0.25">
      <c r="A45" s="21"/>
      <c r="B45" s="32" t="s">
        <v>32</v>
      </c>
      <c r="C45" s="32">
        <f>+GETPIVOTDATA(" APROPIACION
 VIGENTE",$B$6,"DESCRIPCION","A-02 -ADQUISICIÓN DE BIENES  Y SERVICIOS")</f>
        <v>17402.665239000002</v>
      </c>
      <c r="D45" s="39">
        <f>+GETPIVOTDATA(" COMPROMISOS
 ACUMULADOS",$B$6,"DESCRIPCION","A-02 -ADQUISICIÓN DE BIENES  Y SERVICIOS")/GETPIVOTDATA(" APROPIACION
 VIGENTE",$B$6,"DESCRIPCION","A-02 -ADQUISICIÓN DE BIENES  Y SERVICIOS")</f>
        <v>0.95317809453324731</v>
      </c>
      <c r="E45" s="39">
        <f>+GETPIVOTDATA(" OBLIGACIONES
 ACUMULADAS",$B$6,"DESCRIPCION","A-02 -ADQUISICIÓN DE BIENES  Y SERVICIOS")/GETPIVOTDATA(" APROPIACION
 VIGENTE",$B$6,"DESCRIPCION","A-02 -ADQUISICIÓN DE BIENES  Y SERVICIOS")</f>
        <v>0.7109041043669988</v>
      </c>
      <c r="F45" s="39">
        <f>+GETPIVOTDATA(" PAGOS
 ACUMULADOS",$B$6,"DESCRIPCION","A-02 -ADQUISICIÓN DE BIENES  Y SERVICIOS")/GETPIVOTDATA(" APROPIACION
 VIGENTE",$B$6,"DESCRIPCION","A-02 -ADQUISICIÓN DE BIENES  Y SERVICIOS")</f>
        <v>0.70499204989275477</v>
      </c>
      <c r="G45" s="38"/>
      <c r="H45" s="15"/>
    </row>
    <row r="46" spans="1:8" x14ac:dyDescent="0.25">
      <c r="A46" s="21"/>
      <c r="B46" s="32" t="s">
        <v>33</v>
      </c>
      <c r="C46" s="32">
        <f>+GETPIVOTDATA(" APROPIACION
 VIGENTE",$B$6,"DESCRIPCION","A-03-TRANSFERENCIAS CORRIENTES")</f>
        <v>8644</v>
      </c>
      <c r="D46" s="39">
        <f>+GETPIVOTDATA(" COMPROMISOS
 ACUMULADOS",$B$6,"DESCRIPCION","A-03-TRANSFERENCIAS CORRIENTES")/GETPIVOTDATA(" APROPIACION
 VIGENTE",$B$6,"DESCRIPCION","A-03-TRANSFERENCIAS CORRIENTES")</f>
        <v>0.37623825837806574</v>
      </c>
      <c r="E46" s="39">
        <f>+GETPIVOTDATA(" OBLIGACIONES
 ACUMULADAS",$B$6,"DESCRIPCION","A-03-TRANSFERENCIAS CORRIENTES")/GETPIVOTDATA(" APROPIACION
 VIGENTE",$B$6,"DESCRIPCION","A-03-TRANSFERENCIAS CORRIENTES")</f>
        <v>0.32472409109440076</v>
      </c>
      <c r="F46" s="39">
        <f>+GETPIVOTDATA(" PAGOS
 ACUMULADOS",$B$6,"DESCRIPCION","A-03-TRANSFERENCIAS CORRIENTES")/GETPIVOTDATA(" APROPIACION
 VIGENTE",$B$6,"DESCRIPCION","A-03-TRANSFERENCIAS CORRIENTES")</f>
        <v>0.32472409109440076</v>
      </c>
      <c r="G46" s="38"/>
      <c r="H46" s="15"/>
    </row>
    <row r="47" spans="1:8" x14ac:dyDescent="0.25">
      <c r="A47" s="21"/>
      <c r="B47" s="32" t="s">
        <v>34</v>
      </c>
      <c r="C47" s="32">
        <f>+GETPIVOTDATA(" APROPIACION
 VIGENTE",$B$6,"DESCRIPCION","A-08-GASTOS POR TRIBUTOS, MULTAS, SANCIONES E INTERESES DE MORA")</f>
        <v>3576</v>
      </c>
      <c r="D47" s="39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</v>
      </c>
      <c r="E47" s="39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</v>
      </c>
      <c r="F47" s="39">
        <f>+GETPIVOTDATA(" PAGOS
 ACUMULADOS",$B$6,"DESCRIPCION","A-08-GASTOS POR TRIBUTOS, MULTAS, SANCIONES E INTERESES DE MORA")/GETPIVOTDATA(" APROPIACION
 VIGENTE",$B$6,"DESCRIPCION","A-08-GASTOS POR TRIBUTOS, MULTAS, SANCIONES E INTERESES DE MORA")</f>
        <v>0</v>
      </c>
      <c r="G47" s="38"/>
      <c r="H47" s="15"/>
    </row>
    <row r="48" spans="1:8" x14ac:dyDescent="0.25">
      <c r="A48" s="21"/>
      <c r="B48" s="32" t="s">
        <v>6</v>
      </c>
      <c r="C48" s="32">
        <f>+GETPIVOTDATA(" APROPIACION
 VIGENTE",$B$6)</f>
        <v>74780.665238999994</v>
      </c>
      <c r="D48" s="39">
        <f>+GETPIVOTDATA(" COMPROMISOS
 ACUMULADOS",$B$6)/GETPIVOTDATA(" APROPIACION
 VIGENTE",$B$6)</f>
        <v>0.692834442892726</v>
      </c>
      <c r="E48" s="39">
        <f>+GETPIVOTDATA(" OBLIGACIONES
 ACUMULADAS",$B$6)/GETPIVOTDATA(" APROPIACION
 VIGENTE",$B$6)</f>
        <v>0.63040861931840719</v>
      </c>
      <c r="F48" s="39">
        <f>+GETPIVOTDATA(" PAGOS
 ACUMULADOS",$B$6)/GETPIVOTDATA(" APROPIACION
 VIGENTE",$B$6)</f>
        <v>0.62005402562209222</v>
      </c>
      <c r="G48" s="38"/>
      <c r="H48" s="15"/>
    </row>
    <row r="49" spans="1:8" x14ac:dyDescent="0.25">
      <c r="A49" s="21"/>
      <c r="B49" s="32"/>
      <c r="C49" s="32"/>
      <c r="D49" s="32"/>
      <c r="E49" s="32"/>
      <c r="F49" s="32"/>
      <c r="G49" s="38"/>
      <c r="H49" s="15"/>
    </row>
    <row r="50" spans="1:8" x14ac:dyDescent="0.25">
      <c r="A50" s="21"/>
      <c r="B50" s="32"/>
      <c r="C50" s="32"/>
      <c r="D50" s="32"/>
      <c r="E50" s="32"/>
      <c r="F50" s="32"/>
      <c r="G50" s="38"/>
      <c r="H50" s="15"/>
    </row>
    <row r="51" spans="1:8" x14ac:dyDescent="0.25">
      <c r="A51" s="21"/>
      <c r="B51" s="32"/>
      <c r="C51" s="32"/>
      <c r="D51" s="32"/>
      <c r="E51" s="32"/>
      <c r="F51" s="32"/>
      <c r="G51" s="37"/>
      <c r="H51" s="15"/>
    </row>
    <row r="52" spans="1:8" x14ac:dyDescent="0.25">
      <c r="A52" s="21"/>
      <c r="B52" s="32"/>
      <c r="C52" s="32"/>
      <c r="D52" s="32"/>
      <c r="E52" s="32"/>
      <c r="F52" s="32"/>
      <c r="G52" s="37"/>
      <c r="H52" s="15"/>
    </row>
    <row r="53" spans="1:8" x14ac:dyDescent="0.25">
      <c r="A53" s="15"/>
      <c r="B53" s="32"/>
      <c r="C53" s="32"/>
      <c r="D53" s="32"/>
      <c r="E53" s="32"/>
      <c r="F53" s="32"/>
      <c r="G53" s="37"/>
      <c r="H53" s="15"/>
    </row>
    <row r="54" spans="1:8" x14ac:dyDescent="0.25">
      <c r="B54" s="32"/>
      <c r="C54" s="32"/>
      <c r="D54" s="32"/>
      <c r="E54" s="32"/>
      <c r="F54" s="32"/>
      <c r="G54" s="37"/>
      <c r="H54" s="15"/>
    </row>
    <row r="55" spans="1:8" x14ac:dyDescent="0.25">
      <c r="B55" s="32"/>
      <c r="C55" s="32"/>
      <c r="D55" s="32"/>
      <c r="E55" s="32"/>
      <c r="F55" s="32"/>
      <c r="G55" s="15"/>
      <c r="H55" s="15"/>
    </row>
    <row r="56" spans="1:8" x14ac:dyDescent="0.25">
      <c r="B56" s="32"/>
      <c r="C56" s="32"/>
      <c r="D56" s="32"/>
      <c r="E56" s="32"/>
      <c r="F56" s="32"/>
      <c r="G56" s="15"/>
      <c r="H56" s="15"/>
    </row>
    <row r="57" spans="1:8" x14ac:dyDescent="0.25">
      <c r="B57" s="32"/>
      <c r="C57" s="32"/>
      <c r="D57" s="32"/>
      <c r="E57" s="32"/>
      <c r="F57" s="32"/>
      <c r="G57" s="15"/>
      <c r="H57" s="15"/>
    </row>
    <row r="58" spans="1:8" x14ac:dyDescent="0.25">
      <c r="B58" s="32"/>
      <c r="C58" s="32"/>
      <c r="D58" s="32"/>
      <c r="E58" s="32"/>
      <c r="F58" s="32"/>
      <c r="G58" s="15"/>
      <c r="H58" s="15"/>
    </row>
    <row r="59" spans="1:8" x14ac:dyDescent="0.25">
      <c r="B59" s="15"/>
      <c r="C59" s="15"/>
      <c r="D59" s="15"/>
      <c r="E59" s="15"/>
      <c r="F59" s="15"/>
      <c r="G59" s="15"/>
      <c r="H59" s="15"/>
    </row>
    <row r="60" spans="1:8" x14ac:dyDescent="0.25">
      <c r="B60" s="15"/>
      <c r="C60" s="15"/>
      <c r="D60" s="15"/>
      <c r="E60" s="15"/>
      <c r="F60" s="15"/>
      <c r="G60" s="15"/>
      <c r="H60" s="15"/>
    </row>
    <row r="61" spans="1:8" x14ac:dyDescent="0.25">
      <c r="B61" s="15"/>
      <c r="C61" s="15"/>
      <c r="D61" s="15"/>
      <c r="E61" s="15"/>
      <c r="F61" s="15"/>
      <c r="G61" s="15"/>
      <c r="H61" s="15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/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14" t="s">
        <v>1</v>
      </c>
      <c r="C6" s="13" t="s">
        <v>101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55">
        <v>2232522.6796669997</v>
      </c>
      <c r="C9" s="55">
        <v>2183249.6567775193</v>
      </c>
      <c r="D9" s="55">
        <v>50096.512979770006</v>
      </c>
      <c r="E9" s="55">
        <v>49519.243816400005</v>
      </c>
    </row>
    <row r="11" spans="2:6" x14ac:dyDescent="0.25">
      <c r="B11" s="34"/>
      <c r="F11" s="1"/>
    </row>
    <row r="15" spans="2:6" x14ac:dyDescent="0.25">
      <c r="E15" s="10" t="s">
        <v>21</v>
      </c>
    </row>
    <row r="36" spans="2:4" x14ac:dyDescent="0.25">
      <c r="B36" s="65" t="str">
        <f>+CONCATENATE("PROYECTO","  ",C6)</f>
        <v>PROYECTO  (Todas)</v>
      </c>
      <c r="C36" s="65"/>
      <c r="D36" s="65"/>
    </row>
    <row r="37" spans="2:4" ht="52.5" customHeight="1" x14ac:dyDescent="0.25">
      <c r="B37" s="65"/>
      <c r="C37" s="65"/>
      <c r="D37" s="65"/>
    </row>
    <row r="38" spans="2:4" x14ac:dyDescent="0.25">
      <c r="D38" s="11"/>
    </row>
    <row r="40" spans="2:4" x14ac:dyDescent="0.25">
      <c r="B40" s="12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cp:lastPrinted>2019-07-30T21:44:52Z</cp:lastPrinted>
  <dcterms:created xsi:type="dcterms:W3CDTF">2018-03-13T13:24:17Z</dcterms:created>
  <dcterms:modified xsi:type="dcterms:W3CDTF">2019-10-24T23:24:37Z</dcterms:modified>
</cp:coreProperties>
</file>