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Oct\"/>
    </mc:Choice>
  </mc:AlternateContent>
  <xr:revisionPtr revIDLastSave="0" documentId="8_{99A240D7-5F40-4AAA-8F47-47DE2AF5AD3A}" xr6:coauthVersionLast="41" xr6:coauthVersionMax="41" xr10:uidLastSave="{00000000-0000-0000-0000-000000000000}"/>
  <bookViews>
    <workbookView xWindow="-120" yWindow="-120" windowWidth="29040" windowHeight="15840" tabRatio="57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1" r:id="rId8"/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C47" i="5"/>
  <c r="F44" i="5"/>
  <c r="E45" i="3"/>
  <c r="F45" i="3"/>
  <c r="C44" i="3"/>
  <c r="F44" i="3"/>
  <c r="E45" i="5"/>
  <c r="F45" i="5"/>
  <c r="F42" i="3"/>
  <c r="C48" i="5"/>
  <c r="D45" i="3"/>
  <c r="D48" i="5"/>
  <c r="F46" i="5"/>
  <c r="E44" i="5"/>
  <c r="E43" i="3"/>
  <c r="C42" i="3"/>
  <c r="C44" i="5"/>
  <c r="E44" i="3"/>
  <c r="C43" i="3"/>
  <c r="D45" i="5"/>
  <c r="E47" i="5"/>
  <c r="D44" i="5"/>
  <c r="F48" i="5"/>
  <c r="F43" i="3"/>
  <c r="D46" i="5"/>
  <c r="E46" i="5"/>
  <c r="C45" i="5"/>
  <c r="C45" i="3"/>
  <c r="D47" i="5"/>
  <c r="C46" i="5"/>
  <c r="E48" i="5"/>
  <c r="F47" i="5"/>
  <c r="D44" i="3" l="1"/>
  <c r="E42" i="3"/>
  <c r="D43" i="3"/>
  <c r="D42" i="3"/>
</calcChain>
</file>

<file path=xl/sharedStrings.xml><?xml version="1.0" encoding="utf-8"?>
<sst xmlns="http://schemas.openxmlformats.org/spreadsheetml/2006/main" count="157" uniqueCount="114">
  <si>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</si>
  <si>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</si>
  <si>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</si>
  <si>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</si>
  <si>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</si>
  <si>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</si>
  <si>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</si>
  <si>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</si>
  <si>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</si>
  <si>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</si>
  <si>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</si>
  <si>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</si>
  <si>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</si>
  <si>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</si>
  <si>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</si>
  <si>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</si>
  <si>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</si>
  <si>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</si>
  <si>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</si>
  <si>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</si>
  <si>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</si>
  <si>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</si>
  <si>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</si>
  <si>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</si>
  <si>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</si>
  <si>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</si>
  <si>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</si>
  <si>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</si>
  <si>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</si>
  <si>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</si>
  <si>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</si>
  <si>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</si>
  <si>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</si>
  <si>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</si>
  <si>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</si>
  <si>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</si>
  <si>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</si>
  <si>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</si>
  <si>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</si>
  <si>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</si>
  <si>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</si>
  <si>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</si>
  <si>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</si>
  <si>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</si>
  <si>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</si>
  <si>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</si>
  <si>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</si>
  <si>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</si>
  <si>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</si>
  <si>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</si>
  <si>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</si>
  <si>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</si>
  <si>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</si>
  <si>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</si>
  <si>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</si>
  <si>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</si>
  <si>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</si>
  <si>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</si>
  <si>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</si>
  <si>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</si>
  <si>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</si>
  <si>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</si>
  <si>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</si>
  <si>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</si>
  <si>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</si>
  <si>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</si>
  <si>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</si>
  <si>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</si>
  <si>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</si>
  <si>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</si>
  <si>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</si>
  <si>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</si>
  <si>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</si>
  <si>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</si>
  <si>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</si>
  <si>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</si>
  <si>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</si>
  <si>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</si>
  <si>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</si>
  <si>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</si>
  <si>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</si>
  <si>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</si>
  <si>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</si>
  <si>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</si>
  <si>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</si>
  <si>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</si>
  <si>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</si>
  <si>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</si>
  <si>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</si>
  <si>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</si>
  <si>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</si>
  <si>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</si>
  <si>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</si>
  <si>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</si>
  <si>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</si>
  <si>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</si>
  <si>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</si>
  <si>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</si>
  <si>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</si>
  <si>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</si>
  <si>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</si>
  <si>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</si>
  <si>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</si>
  <si>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</si>
  <si>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</si>
  <si>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</si>
  <si>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</si>
  <si>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</si>
  <si>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MEDIANTE  DECRETO 1155 DEL 27 DE JUNIO DE 2019  "POR EL CUAL SE EFECTUA UN AJUSTE EN EL  PRESUPUESTO GENERAL DE LA NACIÓN PARA LA VIGENCIA FISCAL 2019 Y SE EFECTUA LA CORRESPONDIENTE LIQUIDACIÒN," A LA AGENCIA NACIONAL DE INFRAESTRUCTURA SE LE CONTRACREDITO (REDUJÒ) EN EL PRESUPUESTO DE GASTOS DE INVERSIÓN, EN EL PROYECTO   12 "MEJORAMIENTO APOYO ESTATAL PROYECTO DE CONCESIÓN RUTA DEL SOL  SECTOR 2 NACIONAL - [PREVIO CONCEPTO DNP]", DEL SUBPROGRAMA 0600 "INTERSUBSECTORIAL TRANSPORTE", DEL PROGRAMA  2401 "INFRAESTRUCTURA   RED VIAL PRIMARIA", LA SUMA DE $ 185.095.000.000, CON APORTES NACIÒN, RECURSOS ESTOS  QUE FUERON ACREDITADOS AL MINISTERIO DE TRANSPORTE Y AL INVIAS.  ASI MISMO,  LA DIRECCIÓN GENERAL DE PRESUPUESTO PÚBLICO NACIONAL (DGPPN) DEL MINISTERIO DE HACIENDA Y CRÉDITO PÚBLICO,  BLOQUEO EN EL APLICATIVO SIIF NACIÓN II, EN EL MISMO PROYECTO DE INVERSIÒN  LA  SUMA DE $30.000.000.000,oo, CON APORTES NACIÒN.</t>
  </si>
  <si>
    <t>MEJORAMIENTO APOYO ESTATAL PROYECTO DE CONCESIÓN RUTA DEL SOL  SECTOR 2 NACIONAL - [PREVIO CONCEPTO DNP]</t>
  </si>
  <si>
    <t>C-2401-0600-58</t>
  </si>
  <si>
    <t>APOYO OBRAS COMPLEMENTARIAS CONTRATOS DE CONCESIÓN NACIONAL</t>
  </si>
  <si>
    <t>Ejecución  Presupuestal Acumulada al  31/10/2019</t>
  </si>
  <si>
    <t>cifras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</si>
</sst>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#,##0_ ;\-#,##0\ "/>
    <numFmt numFmtId="169" formatCode="_-* #,##0.00_-;\-* #,##0.00_-;_-* &quot;-&quot;_-;_-@_-"/>
    <numFmt numFmtId="170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/>
      <top/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ck">
        <color theme="4" tint="0.39994506668294322"/>
      </right>
      <top/>
      <bottom style="thick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10" applyNumberFormat="0" applyFill="0" applyAlignment="0" applyProtection="0"/>
  </cellStyleXfs>
  <cellXfs count="69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9" fontId="7" fillId="0" borderId="0" xfId="13" applyFont="1" applyFill="1" applyBorder="1"/>
    <xf numFmtId="167" fontId="7" fillId="0" borderId="0" xfId="13" applyNumberFormat="1" applyFont="1" applyFill="1" applyBorder="1"/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9" fontId="6" fillId="0" borderId="0" xfId="13" applyFont="1" applyFill="1" applyBorder="1"/>
    <xf numFmtId="167" fontId="6" fillId="0" borderId="0" xfId="13" applyNumberFormat="1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3" fillId="0" borderId="0" xfId="0" applyFont="1" applyFill="1"/>
    <xf numFmtId="0" fontId="13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9" fontId="7" fillId="0" borderId="0" xfId="13" applyFont="1" applyFill="1"/>
    <xf numFmtId="0" fontId="16" fillId="0" borderId="11" xfId="0" applyFont="1" applyBorder="1" applyAlignment="1">
      <alignment horizontal="justify" wrapText="1"/>
    </xf>
    <xf numFmtId="168" fontId="17" fillId="0" borderId="12" xfId="15" applyNumberFormat="1" applyFont="1" applyBorder="1"/>
    <xf numFmtId="43" fontId="17" fillId="0" borderId="12" xfId="15" applyFont="1" applyBorder="1"/>
    <xf numFmtId="0" fontId="16" fillId="3" borderId="11" xfId="0" applyFont="1" applyFill="1" applyBorder="1" applyAlignment="1">
      <alignment horizontal="justify" wrapText="1"/>
    </xf>
    <xf numFmtId="168" fontId="17" fillId="3" borderId="12" xfId="15" applyNumberFormat="1" applyFont="1" applyFill="1" applyBorder="1"/>
    <xf numFmtId="43" fontId="17" fillId="3" borderId="12" xfId="15" applyFont="1" applyFill="1" applyBorder="1"/>
    <xf numFmtId="0" fontId="16" fillId="3" borderId="13" xfId="0" applyFont="1" applyFill="1" applyBorder="1" applyAlignment="1">
      <alignment horizontal="justify" wrapText="1"/>
    </xf>
    <xf numFmtId="169" fontId="17" fillId="3" borderId="12" xfId="1" applyNumberFormat="1" applyFont="1" applyFill="1" applyBorder="1"/>
    <xf numFmtId="170" fontId="17" fillId="3" borderId="12" xfId="15" applyNumberFormat="1" applyFont="1" applyFill="1" applyBorder="1"/>
    <xf numFmtId="168" fontId="16" fillId="3" borderId="12" xfId="15" applyNumberFormat="1" applyFont="1" applyFill="1" applyBorder="1"/>
    <xf numFmtId="43" fontId="16" fillId="3" borderId="12" xfId="15" applyFont="1" applyFill="1" applyBorder="1"/>
    <xf numFmtId="0" fontId="15" fillId="0" borderId="10" xfId="16" applyFont="1" applyAlignment="1">
      <alignment horizontal="justify" wrapText="1"/>
    </xf>
    <xf numFmtId="168" fontId="15" fillId="0" borderId="10" xfId="16" applyNumberFormat="1" applyFont="1"/>
    <xf numFmtId="43" fontId="15" fillId="0" borderId="10" xfId="16" applyNumberFormat="1" applyFont="1"/>
    <xf numFmtId="169" fontId="0" fillId="0" borderId="0" xfId="0" applyNumberFormat="1"/>
    <xf numFmtId="169" fontId="0" fillId="0" borderId="0" xfId="0" applyNumberFormat="1" applyAlignment="1">
      <alignment wrapText="1"/>
    </xf>
    <xf numFmtId="169" fontId="0" fillId="0" borderId="1" xfId="1" applyNumberFormat="1" applyFont="1" applyBorder="1"/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Fill="1"/>
    <xf numFmtId="0" fontId="0" fillId="0" borderId="0" xfId="0" applyFont="1" applyFill="1"/>
    <xf numFmtId="0" fontId="0" fillId="0" borderId="0" xfId="0" applyFont="1" applyFill="1" applyBorder="1"/>
  </cellXfs>
  <cellStyles count="17">
    <cellStyle name="Hipervínculo" xfId="14" builtinId="8"/>
    <cellStyle name="Millares" xfId="15" builtinId="3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  <cellStyle name="Título 2" xfId="16" builtinId="17"/>
  </cellStyles>
  <dxfs count="55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9" formatCode="_-* #,##0.00_-;\-* #,##0.00_-;_-* &quot;-&quot;_-;_-@_-"/>
    </dxf>
    <dxf>
      <numFmt numFmtId="169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9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9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9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OCT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OCT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2233693.0285069998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56210.749811199988</c:v>
                </c:pt>
                <c:pt idx="1">
                  <c:v>473833.88903999998</c:v>
                </c:pt>
                <c:pt idx="2">
                  <c:v>2188796.7279793699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52380.312671579988</c:v>
                </c:pt>
                <c:pt idx="1">
                  <c:v>473833.88903999998</c:v>
                </c:pt>
                <c:pt idx="2">
                  <c:v>66810.831617830001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51639.748771579987</c:v>
                </c:pt>
                <c:pt idx="1">
                  <c:v>473833.88903999998</c:v>
                </c:pt>
                <c:pt idx="2">
                  <c:v>66674.610450830005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OCT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45158</c:v>
                </c:pt>
                <c:pt idx="1">
                  <c:v>17402.665239000002</c:v>
                </c:pt>
                <c:pt idx="2">
                  <c:v>8644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35784.78823659999</c:v>
                </c:pt>
                <c:pt idx="1">
                  <c:v>16920.315753220002</c:v>
                </c:pt>
                <c:pt idx="2">
                  <c:v>3505.6458213800001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35784.78823659999</c:v>
                </c:pt>
                <c:pt idx="1">
                  <c:v>13702.2178406</c:v>
                </c:pt>
                <c:pt idx="2">
                  <c:v>2893.3065943799998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delete val="1"/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35091.424336599994</c:v>
                </c:pt>
                <c:pt idx="1">
                  <c:v>13655.0178406</c:v>
                </c:pt>
                <c:pt idx="2">
                  <c:v>2893.3065943799998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OCT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2233693028507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2188796727979.3694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66810831617.830009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66674610450.830009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3.xml"/><Relationship Id="rId1" Type="http://schemas.openxmlformats.org/officeDocument/2006/relationships/image" Target="../media/image5.png"/><Relationship Id="rId6" Type="http://schemas.openxmlformats.org/officeDocument/2006/relationships/image" Target="../media/image6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8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octubre de  2019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28575</xdr:rowOff>
    </xdr:from>
    <xdr:to>
      <xdr:col>7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2019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Octubre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2019</a:t>
          </a:r>
        </a:p>
      </xdr:txBody>
    </xdr:sp>
    <xdr:clientData/>
  </xdr:oneCellAnchor>
  <xdr:twoCellAnchor>
    <xdr:from>
      <xdr:col>0</xdr:col>
      <xdr:colOff>342896</xdr:colOff>
      <xdr:row>12</xdr:row>
      <xdr:rowOff>47625</xdr:rowOff>
    </xdr:from>
    <xdr:to>
      <xdr:col>12</xdr:col>
      <xdr:colOff>323849</xdr:colOff>
      <xdr:row>38</xdr:row>
      <xdr:rowOff>28574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2760</xdr:colOff>
      <xdr:row>12</xdr:row>
      <xdr:rowOff>57149</xdr:rowOff>
    </xdr:from>
    <xdr:ext cx="10614894" cy="35242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764760" y="2343149"/>
          <a:ext cx="10614894" cy="3524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28574</xdr:colOff>
      <xdr:row>34</xdr:row>
      <xdr:rowOff>2673</xdr:rowOff>
    </xdr:from>
    <xdr:ext cx="504825" cy="26456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7F1E4BC-8624-4400-A60C-D653337F225F}"/>
            </a:ext>
          </a:extLst>
        </xdr:cNvPr>
        <xdr:cNvSpPr/>
      </xdr:nvSpPr>
      <xdr:spPr>
        <a:xfrm>
          <a:off x="4772024" y="6479673"/>
          <a:ext cx="504825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69%</a:t>
          </a:r>
        </a:p>
      </xdr:txBody>
    </xdr:sp>
    <xdr:clientData/>
  </xdr:oneCellAnchor>
  <xdr:oneCellAnchor>
    <xdr:from>
      <xdr:col>9</xdr:col>
      <xdr:colOff>714374</xdr:colOff>
      <xdr:row>33</xdr:row>
      <xdr:rowOff>180974</xdr:rowOff>
    </xdr:from>
    <xdr:ext cx="552451" cy="26456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BB415F4-0CD7-463A-B8F5-449F582A67E6}"/>
            </a:ext>
          </a:extLst>
        </xdr:cNvPr>
        <xdr:cNvSpPr/>
      </xdr:nvSpPr>
      <xdr:spPr>
        <a:xfrm>
          <a:off x="9496424" y="6467474"/>
          <a:ext cx="552451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3%</a:t>
          </a:r>
        </a:p>
      </xdr:txBody>
    </xdr:sp>
    <xdr:clientData/>
  </xdr:oneCellAnchor>
  <xdr:twoCellAnchor editAs="oneCell">
    <xdr:from>
      <xdr:col>9</xdr:col>
      <xdr:colOff>542925</xdr:colOff>
      <xdr:row>0</xdr:row>
      <xdr:rowOff>76200</xdr:rowOff>
    </xdr:from>
    <xdr:to>
      <xdr:col>12</xdr:col>
      <xdr:colOff>114300</xdr:colOff>
      <xdr:row>9</xdr:row>
      <xdr:rowOff>161925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7620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0.29782</cdr:x>
      <cdr:y>0.84277</cdr:y>
    </cdr:from>
    <cdr:to>
      <cdr:x>0.3366</cdr:x>
      <cdr:y>0.89639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639B625-437B-40E8-962C-5E24A3DB1142}"/>
            </a:ext>
          </a:extLst>
        </cdr:cNvPr>
        <cdr:cNvSpPr/>
      </cdr:nvSpPr>
      <cdr:spPr>
        <a:xfrm xmlns:a="http://schemas.openxmlformats.org/drawingml/2006/main">
          <a:off x="3290597" y="415818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75%</a:t>
          </a:r>
        </a:p>
      </cdr:txBody>
    </cdr:sp>
  </cdr:relSizeAnchor>
  <cdr:relSizeAnchor xmlns:cdr="http://schemas.openxmlformats.org/drawingml/2006/chartDrawing">
    <cdr:from>
      <cdr:x>0.51847</cdr:x>
      <cdr:y>0.70992</cdr:y>
    </cdr:from>
    <cdr:to>
      <cdr:x>0.55786</cdr:x>
      <cdr:y>0.76117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DD563A74-A1DC-4276-A0E9-228AE4C60645}"/>
            </a:ext>
          </a:extLst>
        </cdr:cNvPr>
        <cdr:cNvSpPr/>
      </cdr:nvSpPr>
      <cdr:spPr>
        <a:xfrm xmlns:a="http://schemas.openxmlformats.org/drawingml/2006/main">
          <a:off x="5639653" y="3665018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0.74561</cdr:x>
      <cdr:y>0.19886</cdr:y>
    </cdr:from>
    <cdr:to>
      <cdr:x>0.78501</cdr:x>
      <cdr:y>0.25011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6DEA1B4D-1FB2-4691-8BA3-D38357BC087A}"/>
            </a:ext>
          </a:extLst>
        </cdr:cNvPr>
        <cdr:cNvSpPr/>
      </cdr:nvSpPr>
      <cdr:spPr>
        <a:xfrm xmlns:a="http://schemas.openxmlformats.org/drawingml/2006/main">
          <a:off x="8110442" y="102662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98%</a:t>
          </a:r>
        </a:p>
      </cdr:txBody>
    </cdr:sp>
  </cdr:relSizeAnchor>
  <cdr:relSizeAnchor xmlns:cdr="http://schemas.openxmlformats.org/drawingml/2006/chartDrawing">
    <cdr:from>
      <cdr:x>0.33538</cdr:x>
      <cdr:y>0.85055</cdr:y>
    </cdr:from>
    <cdr:to>
      <cdr:x>0.37976</cdr:x>
      <cdr:y>0.90417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CE0BCE54-63C8-4C27-A092-02D368569841}"/>
            </a:ext>
          </a:extLst>
        </cdr:cNvPr>
        <cdr:cNvSpPr/>
      </cdr:nvSpPr>
      <cdr:spPr>
        <a:xfrm xmlns:a="http://schemas.openxmlformats.org/drawingml/2006/main">
          <a:off x="3705615" y="4196570"/>
          <a:ext cx="4903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70%</a:t>
          </a:r>
        </a:p>
      </cdr:txBody>
    </cdr:sp>
  </cdr:relSizeAnchor>
  <cdr:relSizeAnchor xmlns:cdr="http://schemas.openxmlformats.org/drawingml/2006/chartDrawing">
    <cdr:from>
      <cdr:x>0.56339</cdr:x>
      <cdr:y>0.71402</cdr:y>
    </cdr:from>
    <cdr:to>
      <cdr:x>0.60687</cdr:x>
      <cdr:y>0.76526</cdr:y>
    </cdr:to>
    <cdr:sp macro="" textlink="">
      <cdr:nvSpPr>
        <cdr:cNvPr id="9" name="Rectángulo 8">
          <a:extLst xmlns:a="http://schemas.openxmlformats.org/drawingml/2006/main">
            <a:ext uri="{FF2B5EF4-FFF2-40B4-BE49-F238E27FC236}">
              <a16:creationId xmlns:a16="http://schemas.microsoft.com/office/drawing/2014/main" id="{14044E2E-4684-4530-9E81-C3EF763668DB}"/>
            </a:ext>
          </a:extLst>
        </cdr:cNvPr>
        <cdr:cNvSpPr/>
      </cdr:nvSpPr>
      <cdr:spPr>
        <a:xfrm xmlns:a="http://schemas.openxmlformats.org/drawingml/2006/main">
          <a:off x="6128333" y="3686184"/>
          <a:ext cx="472956" cy="2645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  <cdr:relSizeAnchor xmlns:cdr="http://schemas.openxmlformats.org/drawingml/2006/chartDrawing">
    <cdr:from>
      <cdr:x>0.7944</cdr:x>
      <cdr:y>0.84092</cdr:y>
    </cdr:from>
    <cdr:to>
      <cdr:x>0.82672</cdr:x>
      <cdr:y>0.89454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7D444648-8951-4869-B2EB-63504EA41939}"/>
            </a:ext>
          </a:extLst>
        </cdr:cNvPr>
        <cdr:cNvSpPr/>
      </cdr:nvSpPr>
      <cdr:spPr>
        <a:xfrm xmlns:a="http://schemas.openxmlformats.org/drawingml/2006/main">
          <a:off x="8777369" y="4149056"/>
          <a:ext cx="35702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3%</a:t>
          </a:r>
        </a:p>
      </cdr:txBody>
    </cdr:sp>
  </cdr:relSizeAnchor>
  <cdr:relSizeAnchor xmlns:cdr="http://schemas.openxmlformats.org/drawingml/2006/chartDrawing">
    <cdr:from>
      <cdr:x>0.60888</cdr:x>
      <cdr:y>0.71731</cdr:y>
    </cdr:from>
    <cdr:to>
      <cdr:x>0.64828</cdr:x>
      <cdr:y>0.76856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33F2FF0E-7BF7-46DF-97FA-574E6657150B}"/>
            </a:ext>
          </a:extLst>
        </cdr:cNvPr>
        <cdr:cNvSpPr/>
      </cdr:nvSpPr>
      <cdr:spPr>
        <a:xfrm xmlns:a="http://schemas.openxmlformats.org/drawingml/2006/main">
          <a:off x="6623150" y="3703144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Octubre  de 2019</a:t>
          </a:r>
        </a:p>
      </xdr:txBody>
    </xdr:sp>
    <xdr:clientData/>
  </xdr:oneCellAnchor>
  <xdr:twoCellAnchor>
    <xdr:from>
      <xdr:col>1</xdr:col>
      <xdr:colOff>152400</xdr:colOff>
      <xdr:row>11</xdr:row>
      <xdr:rowOff>66673</xdr:rowOff>
    </xdr:from>
    <xdr:to>
      <xdr:col>7</xdr:col>
      <xdr:colOff>600075</xdr:colOff>
      <xdr:row>41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2133654</xdr:colOff>
      <xdr:row>20</xdr:row>
      <xdr:rowOff>76488</xdr:rowOff>
    </xdr:from>
    <xdr:to>
      <xdr:col>1</xdr:col>
      <xdr:colOff>2562169</xdr:colOff>
      <xdr:row>21</xdr:row>
      <xdr:rowOff>150548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FF7525C-E8D7-493B-93E7-42C9F5417722}"/>
            </a:ext>
          </a:extLst>
        </xdr:cNvPr>
        <xdr:cNvSpPr/>
      </xdr:nvSpPr>
      <xdr:spPr>
        <a:xfrm>
          <a:off x="2628954" y="4267488"/>
          <a:ext cx="428515" cy="26456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s-ES" sz="1100" b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79%</a:t>
          </a:r>
          <a:endParaRPr lang="es-CO">
            <a:effectLst/>
          </a:endParaRPr>
        </a:p>
      </xdr:txBody>
    </xdr:sp>
    <xdr:clientData/>
  </xdr:two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1152525</xdr:colOff>
      <xdr:row>12</xdr:row>
      <xdr:rowOff>57148</xdr:rowOff>
    </xdr:from>
    <xdr:to>
      <xdr:col>6</xdr:col>
      <xdr:colOff>647200</xdr:colOff>
      <xdr:row>13</xdr:row>
      <xdr:rowOff>92220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C72D99A-43C9-46B2-A91C-B15A54F44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7825" y="2724148"/>
          <a:ext cx="7419475" cy="225572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30</xdr:row>
      <xdr:rowOff>19048</xdr:rowOff>
    </xdr:from>
    <xdr:to>
      <xdr:col>2</xdr:col>
      <xdr:colOff>721272</xdr:colOff>
      <xdr:row>31</xdr:row>
      <xdr:rowOff>157761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A20165F-86E2-4567-9F88-49C76043F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91075" y="6115048"/>
          <a:ext cx="445047" cy="329213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0.17941</cdr:x>
      <cdr:y>0.30191</cdr:y>
    </cdr:from>
    <cdr:to>
      <cdr:x>0.22632</cdr:x>
      <cdr:y>0.34851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CB6F0FCB-D224-40D0-B5D9-9B0DE646A568}"/>
            </a:ext>
          </a:extLst>
        </cdr:cNvPr>
        <cdr:cNvSpPr/>
      </cdr:nvSpPr>
      <cdr:spPr>
        <a:xfrm xmlns:a="http://schemas.openxmlformats.org/drawingml/2006/main">
          <a:off x="1638822" y="1713893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79%</a:t>
          </a:r>
        </a:p>
      </cdr:txBody>
    </cdr:sp>
  </cdr:relSizeAnchor>
  <cdr:relSizeAnchor xmlns:cdr="http://schemas.openxmlformats.org/drawingml/2006/chartDrawing">
    <cdr:from>
      <cdr:x>0.36528</cdr:x>
      <cdr:y>0.60066</cdr:y>
    </cdr:from>
    <cdr:to>
      <cdr:x>0.44526</cdr:x>
      <cdr:y>0.64262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E886062A-0D55-4868-9200-3B5511AD779C}"/>
            </a:ext>
          </a:extLst>
        </cdr:cNvPr>
        <cdr:cNvSpPr/>
      </cdr:nvSpPr>
      <cdr:spPr>
        <a:xfrm xmlns:a="http://schemas.openxmlformats.org/drawingml/2006/main">
          <a:off x="3336632" y="3409888"/>
          <a:ext cx="730543" cy="2381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97%</a:t>
          </a:r>
        </a:p>
      </cdr:txBody>
    </cdr:sp>
  </cdr:relSizeAnchor>
  <cdr:relSizeAnchor xmlns:cdr="http://schemas.openxmlformats.org/drawingml/2006/chartDrawing">
    <cdr:from>
      <cdr:x>0.57098</cdr:x>
      <cdr:y>0.79404</cdr:y>
    </cdr:from>
    <cdr:to>
      <cdr:x>0.63295</cdr:x>
      <cdr:y>0.84064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7DC2329A-447C-47B2-892F-CDA18C3ABA3B}"/>
            </a:ext>
          </a:extLst>
        </cdr:cNvPr>
        <cdr:cNvSpPr/>
      </cdr:nvSpPr>
      <cdr:spPr>
        <a:xfrm xmlns:a="http://schemas.openxmlformats.org/drawingml/2006/main">
          <a:off x="5215640" y="4507687"/>
          <a:ext cx="56603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41%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0.78209</cdr:x>
      <cdr:y>0.82366</cdr:y>
    </cdr:from>
    <cdr:to>
      <cdr:x>0.8073</cdr:x>
      <cdr:y>0.87205</cdr:y>
    </cdr:to>
    <cdr:sp macro="" textlink="">
      <cdr:nvSpPr>
        <cdr:cNvPr id="5" name="Rectángulo 4">
          <a:extLst xmlns:a="http://schemas.openxmlformats.org/drawingml/2006/main">
            <a:ext uri="{FF2B5EF4-FFF2-40B4-BE49-F238E27FC236}">
              <a16:creationId xmlns:a16="http://schemas.microsoft.com/office/drawing/2014/main" id="{160843D7-D0BE-4586-BF20-0BD655D70589}"/>
            </a:ext>
          </a:extLst>
        </cdr:cNvPr>
        <cdr:cNvSpPr/>
      </cdr:nvSpPr>
      <cdr:spPr>
        <a:xfrm xmlns:a="http://schemas.openxmlformats.org/drawingml/2006/main">
          <a:off x="7188665" y="4503245"/>
          <a:ext cx="231721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0.60654</cdr:x>
      <cdr:y>0.80275</cdr:y>
    </cdr:from>
    <cdr:to>
      <cdr:x>0.6684</cdr:x>
      <cdr:y>0.84935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64A6AC5C-DA86-4BBE-A325-D8871C55C383}"/>
            </a:ext>
          </a:extLst>
        </cdr:cNvPr>
        <cdr:cNvSpPr/>
      </cdr:nvSpPr>
      <cdr:spPr>
        <a:xfrm xmlns:a="http://schemas.openxmlformats.org/drawingml/2006/main">
          <a:off x="5540416" y="4557133"/>
          <a:ext cx="56510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33%</a:t>
          </a:r>
        </a:p>
      </cdr:txBody>
    </cdr:sp>
  </cdr:relSizeAnchor>
  <cdr:relSizeAnchor xmlns:cdr="http://schemas.openxmlformats.org/drawingml/2006/chartDrawing">
    <cdr:from>
      <cdr:x>0.41955</cdr:x>
      <cdr:y>0.63001</cdr:y>
    </cdr:from>
    <cdr:to>
      <cdr:x>0.46646</cdr:x>
      <cdr:y>0.67661</cdr:y>
    </cdr:to>
    <cdr:sp macro="" textlink="">
      <cdr:nvSpPr>
        <cdr:cNvPr id="7" name="Rectángulo 6">
          <a:extLst xmlns:a="http://schemas.openxmlformats.org/drawingml/2006/main">
            <a:ext uri="{FF2B5EF4-FFF2-40B4-BE49-F238E27FC236}">
              <a16:creationId xmlns:a16="http://schemas.microsoft.com/office/drawing/2014/main" id="{EDC9D0B8-51AB-47A9-9897-34552BE049D3}"/>
            </a:ext>
          </a:extLst>
        </cdr:cNvPr>
        <cdr:cNvSpPr/>
      </cdr:nvSpPr>
      <cdr:spPr>
        <a:xfrm xmlns:a="http://schemas.openxmlformats.org/drawingml/2006/main">
          <a:off x="3832340" y="3576490"/>
          <a:ext cx="42851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79%</a:t>
          </a:r>
        </a:p>
      </cdr:txBody>
    </cdr:sp>
  </cdr:relSizeAnchor>
  <cdr:relSizeAnchor xmlns:cdr="http://schemas.openxmlformats.org/drawingml/2006/chartDrawing">
    <cdr:from>
      <cdr:x>0.64244</cdr:x>
      <cdr:y>0.81147</cdr:y>
    </cdr:from>
    <cdr:to>
      <cdr:x>0.70907</cdr:x>
      <cdr:y>0.85807</cdr:y>
    </cdr:to>
    <cdr:sp macro="" textlink="">
      <cdr:nvSpPr>
        <cdr:cNvPr id="8" name="Rectángulo 7">
          <a:extLst xmlns:a="http://schemas.openxmlformats.org/drawingml/2006/main">
            <a:ext uri="{FF2B5EF4-FFF2-40B4-BE49-F238E27FC236}">
              <a16:creationId xmlns:a16="http://schemas.microsoft.com/office/drawing/2014/main" id="{6FCB5E21-FCB5-41E0-A728-75E53EBE6C81}"/>
            </a:ext>
          </a:extLst>
        </cdr:cNvPr>
        <cdr:cNvSpPr/>
      </cdr:nvSpPr>
      <cdr:spPr>
        <a:xfrm xmlns:a="http://schemas.openxmlformats.org/drawingml/2006/main">
          <a:off x="5868343" y="4606636"/>
          <a:ext cx="60865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33%</a:t>
          </a:r>
        </a:p>
      </cdr:txBody>
    </cdr:sp>
  </cdr:relSizeAnchor>
  <cdr:relSizeAnchor xmlns:cdr="http://schemas.openxmlformats.org/drawingml/2006/chartDrawing">
    <cdr:from>
      <cdr:x>0.81779</cdr:x>
      <cdr:y>0.82889</cdr:y>
    </cdr:from>
    <cdr:to>
      <cdr:x>0.84299</cdr:x>
      <cdr:y>0.87728</cdr:y>
    </cdr:to>
    <cdr:sp macro="" textlink="">
      <cdr:nvSpPr>
        <cdr:cNvPr id="10" name="Rectángulo 9">
          <a:extLst xmlns:a="http://schemas.openxmlformats.org/drawingml/2006/main">
            <a:ext uri="{FF2B5EF4-FFF2-40B4-BE49-F238E27FC236}">
              <a16:creationId xmlns:a16="http://schemas.microsoft.com/office/drawing/2014/main" id="{9DB6144D-8FB5-4C7B-9D0A-8D88BF1103DD}"/>
            </a:ext>
          </a:extLst>
        </cdr:cNvPr>
        <cdr:cNvSpPr/>
      </cdr:nvSpPr>
      <cdr:spPr>
        <a:xfrm xmlns:a="http://schemas.openxmlformats.org/drawingml/2006/main">
          <a:off x="7516829" y="4531820"/>
          <a:ext cx="231629" cy="264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0.84788</cdr:x>
      <cdr:y>0.83934</cdr:y>
    </cdr:from>
    <cdr:to>
      <cdr:x>0.87309</cdr:x>
      <cdr:y>0.88773</cdr:y>
    </cdr:to>
    <cdr:sp macro="" textlink="">
      <cdr:nvSpPr>
        <cdr:cNvPr id="11" name="Rectángulo 10">
          <a:extLst xmlns:a="http://schemas.openxmlformats.org/drawingml/2006/main">
            <a:ext uri="{FF2B5EF4-FFF2-40B4-BE49-F238E27FC236}">
              <a16:creationId xmlns:a16="http://schemas.microsoft.com/office/drawing/2014/main" id="{61A9E33F-E2C1-422A-87CD-E187BD2F4C0C}"/>
            </a:ext>
          </a:extLst>
        </cdr:cNvPr>
        <cdr:cNvSpPr/>
      </cdr:nvSpPr>
      <cdr:spPr>
        <a:xfrm xmlns:a="http://schemas.openxmlformats.org/drawingml/2006/main">
          <a:off x="7793427" y="4588958"/>
          <a:ext cx="231721" cy="264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0%</a:t>
          </a:r>
        </a:p>
      </cdr:txBody>
    </cdr:sp>
  </cdr:relSizeAnchor>
  <cdr:relSizeAnchor xmlns:cdr="http://schemas.openxmlformats.org/drawingml/2006/chartDrawing">
    <cdr:from>
      <cdr:x>0.25547</cdr:x>
      <cdr:y>0.30369</cdr:y>
    </cdr:from>
    <cdr:to>
      <cdr:x>0.3042</cdr:x>
      <cdr:y>0.36168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A1DE4C4F-55E5-4EEE-BA42-2882DD202B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33625" y="1724025"/>
          <a:ext cx="445047" cy="32921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 Octubre  de 2019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82.499745833331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9">
      <sharedItems containsSemiMixedTypes="0" containsString="0" containsNumber="1" minValue="3576" maxValue="2233693.0285069998"/>
    </cacheField>
    <cacheField name="CERTIFICADOS_x000a_ ACUMULADOS" numFmtId="169">
      <sharedItems containsSemiMixedTypes="0" containsString="0" containsNumber="1" minValue="0" maxValue="2190224.9216671698"/>
    </cacheField>
    <cacheField name="COMPROMISOS_x000a_ ACUMULADOS" numFmtId="169">
      <sharedItems containsSemiMixedTypes="0" containsString="0" containsNumber="1" minValue="0" maxValue="2188796.7279793699"/>
    </cacheField>
    <cacheField name="OBLIGACIONES_x000a_ ACUMULADAS" numFmtId="169">
      <sharedItems containsSemiMixedTypes="0" containsString="0" containsNumber="1" minValue="0" maxValue="473833.88903999998"/>
    </cacheField>
    <cacheField name="PAGOS_x000a_A CUMULADOS" numFmtId="169">
      <sharedItems containsSemiMixedTypes="0" containsString="0" containsNumber="1" minValue="0" maxValue="473833.88903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82.671250115738" createdVersion="6" refreshedVersion="6" minRefreshableVersion="3" recordCount="35" xr:uid="{D232E3F5-B12C-4C67-9338-B72D51D80183}">
  <cacheSource type="worksheet">
    <worksheetSource ref="B1:H36" sheet="INVERSIÓN"/>
  </cacheSource>
  <cacheFields count="7">
    <cacheField name="Codigo " numFmtId="0">
      <sharedItems/>
    </cacheField>
    <cacheField name="DESCRIPCION" numFmtId="0">
      <sharedItems count="35">
        <s v="MEJORAMIENTO APOYO ESTATAL PROYECTO DE CONCESIÓN RUTA DEL SOL  SECTOR 2 NACIONAL - [PREVIO CONCEPTO DNP]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OBRAS COMPLEMENTARIAS CONTRATOS DE CONCESIÓN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</sharedItems>
    </cacheField>
    <cacheField name="APROPIACION_x000a_ VIGENTE" numFmtId="0">
      <sharedItems containsSemiMixedTypes="0" containsString="0" containsNumber="1" containsInteger="1" minValue="200000000" maxValue="317133290022"/>
    </cacheField>
    <cacheField name="CERTIFICADOS_x000a_ ACUMULADOS" numFmtId="0">
      <sharedItems containsSemiMixedTypes="0" containsString="0" containsNumber="1" minValue="0" maxValue="317133290022"/>
    </cacheField>
    <cacheField name="COMPROMISOS_x000a_ ACUMULADOS" numFmtId="0">
      <sharedItems containsSemiMixedTypes="0" containsString="0" containsNumber="1" minValue="0" maxValue="317133290022"/>
    </cacheField>
    <cacheField name="OBLIGACIONES_x000a_ ACUMULADAS" numFmtId="0">
      <sharedItems containsSemiMixedTypes="0" containsString="0" containsNumber="1" minValue="0" maxValue="52536773699.660004"/>
    </cacheField>
    <cacheField name="PAGOS_x000a_ ACUMULADOS" numFmtId="0">
      <sharedItems containsSemiMixedTypes="0" containsString="0" containsNumber="1" minValue="0" maxValue="52536773699.66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62809.806425379997"/>
    <n v="56210.749811199988"/>
    <n v="52380.312671579988"/>
    <n v="51639.748771579987"/>
  </r>
  <r>
    <s v="A-01"/>
    <x v="1"/>
    <n v="45158"/>
    <n v="41430.769009869997"/>
    <n v="35784.78823659999"/>
    <n v="35784.78823659999"/>
    <n v="35091.424336599994"/>
  </r>
  <r>
    <s v="A-02"/>
    <x v="2"/>
    <n v="17402.665239000002"/>
    <n v="17369.051510120004"/>
    <n v="16920.315753220002"/>
    <n v="13702.2178406"/>
    <n v="13655.0178406"/>
  </r>
  <r>
    <s v="A-03"/>
    <x v="3"/>
    <n v="8644"/>
    <n v="4009.98590539"/>
    <n v="3505.6458213800001"/>
    <n v="2893.3065943799998"/>
    <n v="2893.3065943799998"/>
  </r>
  <r>
    <s v="A-08"/>
    <x v="4"/>
    <n v="3576"/>
    <n v="0"/>
    <n v="0"/>
    <n v="0"/>
    <n v="0"/>
  </r>
  <r>
    <s v="B"/>
    <x v="5"/>
    <n v="608283.88239899999"/>
    <n v="473833.88903999998"/>
    <n v="473833.88903999998"/>
    <n v="473833.88903999998"/>
    <n v="473833.88903999998"/>
  </r>
  <r>
    <s v="C"/>
    <x v="6"/>
    <n v="2233693.0285069998"/>
    <n v="2190224.9216671698"/>
    <n v="2188796.7279793699"/>
    <n v="66810.831617830001"/>
    <n v="66674.6104508300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s v="C-2401-0600-12"/>
    <x v="0"/>
    <n v="38741000000"/>
    <n v="0"/>
    <n v="0"/>
    <n v="0"/>
    <n v="0"/>
  </r>
  <r>
    <s v="C-2401-0600-33"/>
    <x v="1"/>
    <n v="94074101261"/>
    <n v="94074101261"/>
    <n v="94074101261"/>
    <n v="14318968"/>
    <n v="14318968"/>
  </r>
  <r>
    <s v="C-2401-0600-34"/>
    <x v="2"/>
    <n v="317133290022"/>
    <n v="317133290022"/>
    <n v="317133290022"/>
    <n v="0"/>
    <n v="0"/>
  </r>
  <r>
    <s v="C-2401-0600-35"/>
    <x v="3"/>
    <n v="4156000000"/>
    <n v="4156000000"/>
    <n v="4156000000"/>
    <n v="0"/>
    <n v="0"/>
  </r>
  <r>
    <s v="C-2401-0600-36"/>
    <x v="4"/>
    <n v="85398657362"/>
    <n v="85398657362"/>
    <n v="85398657362"/>
    <n v="0"/>
    <n v="0"/>
  </r>
  <r>
    <s v="C-2401-0600-37"/>
    <x v="5"/>
    <n v="85084867714"/>
    <n v="85084867714"/>
    <n v="85084867714"/>
    <n v="0"/>
    <n v="0"/>
  </r>
  <r>
    <s v="C-2401-0600-38"/>
    <x v="6"/>
    <n v="185675000000"/>
    <n v="185675000000"/>
    <n v="185675000000"/>
    <n v="0"/>
    <n v="0"/>
  </r>
  <r>
    <s v="C-2401-0600-39"/>
    <x v="7"/>
    <n v="145212755086"/>
    <n v="145212755086"/>
    <n v="145212755086"/>
    <n v="16461851"/>
    <n v="16461851"/>
  </r>
  <r>
    <s v="C-2401-0600-40"/>
    <x v="8"/>
    <n v="129947720020"/>
    <n v="129947720020"/>
    <n v="129947720020"/>
    <n v="0"/>
    <n v="0"/>
  </r>
  <r>
    <s v="C-2401-0600-41"/>
    <x v="9"/>
    <n v="46922713316"/>
    <n v="46922713316"/>
    <n v="46922713316"/>
    <n v="72032238"/>
    <n v="72032238"/>
  </r>
  <r>
    <s v="C-2401-0600-42"/>
    <x v="10"/>
    <n v="167121737135"/>
    <n v="167121737135"/>
    <n v="167121737135"/>
    <n v="0"/>
    <n v="0"/>
  </r>
  <r>
    <s v="C-2401-0600-43"/>
    <x v="11"/>
    <n v="55932079304"/>
    <n v="55932079304"/>
    <n v="55932079304"/>
    <n v="0"/>
    <n v="0"/>
  </r>
  <r>
    <s v="C-2401-0600-44"/>
    <x v="12"/>
    <n v="120513915341"/>
    <n v="120513915341"/>
    <n v="120513915341"/>
    <n v="0"/>
    <n v="0"/>
  </r>
  <r>
    <s v="C-2401-0600-45"/>
    <x v="13"/>
    <n v="65935109516"/>
    <n v="65935109516"/>
    <n v="65935109516"/>
    <n v="0"/>
    <n v="0"/>
  </r>
  <r>
    <s v="C-2401-0600-46"/>
    <x v="14"/>
    <n v="139078459539"/>
    <n v="139078459539"/>
    <n v="139078459539"/>
    <n v="0"/>
    <n v="0"/>
  </r>
  <r>
    <s v="C-2401-0600-47"/>
    <x v="15"/>
    <n v="80231973131"/>
    <n v="80231973131"/>
    <n v="80231973131"/>
    <n v="0"/>
    <n v="0"/>
  </r>
  <r>
    <s v="C-2401-0600-48"/>
    <x v="16"/>
    <n v="70818558035"/>
    <n v="70818558035"/>
    <n v="70818558035"/>
    <n v="0"/>
    <n v="0"/>
  </r>
  <r>
    <s v="C-2401-0600-49"/>
    <x v="17"/>
    <n v="85660554341"/>
    <n v="85660554341"/>
    <n v="85660554341"/>
    <n v="0"/>
    <n v="0"/>
  </r>
  <r>
    <s v="C-2401-0600-50"/>
    <x v="18"/>
    <n v="18593188770"/>
    <n v="18593188770"/>
    <n v="18593188770"/>
    <n v="0"/>
    <n v="0"/>
  </r>
  <r>
    <s v="C-2401-0600-51"/>
    <x v="19"/>
    <n v="100499939948"/>
    <n v="100499939948"/>
    <n v="100499939948"/>
    <n v="0"/>
    <n v="0"/>
  </r>
  <r>
    <s v="C-2401-0600-52"/>
    <x v="20"/>
    <n v="55322597073"/>
    <n v="55322597073"/>
    <n v="55322597073"/>
    <n v="0"/>
    <n v="0"/>
  </r>
  <r>
    <s v="C-2401-0600-53"/>
    <x v="21"/>
    <n v="20341711593"/>
    <n v="20341711593"/>
    <n v="20341711593"/>
    <n v="0"/>
    <n v="0"/>
  </r>
  <r>
    <s v="C-2401-0600-54"/>
    <x v="22"/>
    <n v="1037100000"/>
    <n v="1037100000"/>
    <n v="1037100000"/>
    <n v="0"/>
    <n v="0"/>
  </r>
  <r>
    <s v="C-2401-0600-55"/>
    <x v="23"/>
    <n v="1240000000"/>
    <n v="1189248155.6300001"/>
    <n v="1166859943.6300001"/>
    <n v="934552095.63"/>
    <n v="925652095.63"/>
  </r>
  <r>
    <s v="C-2401-0600-56"/>
    <x v="24"/>
    <n v="6354000000"/>
    <n v="5719389688.3299999"/>
    <n v="5568758153.1800003"/>
    <n v="4226708680.4299998"/>
    <n v="4187985631.4299998"/>
  </r>
  <r>
    <s v="C-2401-0600-58"/>
    <x v="25"/>
    <n v="400000000"/>
    <n v="32400000"/>
    <n v="0"/>
    <n v="0"/>
    <n v="0"/>
  </r>
  <r>
    <s v="C-2403-0600-3"/>
    <x v="26"/>
    <n v="3500000000"/>
    <n v="3233762823.7199998"/>
    <n v="3131772682.4699998"/>
    <n v="2307851215.2199998"/>
    <n v="2286430862.2199998"/>
  </r>
  <r>
    <s v="C-2404-0600-2"/>
    <x v="27"/>
    <n v="91700000000"/>
    <n v="90376828436.660004"/>
    <n v="89921692236.660004"/>
    <n v="52536773699.660004"/>
    <n v="52536773699.660004"/>
  </r>
  <r>
    <s v="C-2404-0600-3"/>
    <x v="28"/>
    <n v="1500000000"/>
    <n v="1244555719.6500001"/>
    <n v="1212874942.4000001"/>
    <n v="899908954.14999998"/>
    <n v="875008954.14999998"/>
  </r>
  <r>
    <s v="C-2405-0600-2"/>
    <x v="29"/>
    <n v="1500000000"/>
    <n v="1347167935.1400001"/>
    <n v="1102749964.1400001"/>
    <n v="162088439.13999999"/>
    <n v="162088439.13999999"/>
  </r>
  <r>
    <s v="C-2405-0600-3"/>
    <x v="30"/>
    <n v="1500000000"/>
    <n v="1498243661.52"/>
    <n v="1492782978.6700001"/>
    <n v="1359045275.4200001"/>
    <n v="1346267510.4200001"/>
  </r>
  <r>
    <s v="C-2499-0600-7"/>
    <x v="31"/>
    <n v="200000000"/>
    <n v="128562873.05"/>
    <n v="77493777.049999997"/>
    <n v="22075212.050000001"/>
    <n v="22075212.050000001"/>
  </r>
  <r>
    <s v="C-2499-0600-8"/>
    <x v="32"/>
    <n v="7829651160"/>
    <n v="7566765949.5500002"/>
    <n v="7413050817.5500002"/>
    <n v="2780860356.5500002"/>
    <n v="2760860356.5500002"/>
  </r>
  <r>
    <s v="C-2499-0600-9"/>
    <x v="33"/>
    <n v="3366000000"/>
    <n v="2078486082.53"/>
    <n v="2053482142.23"/>
    <n v="1264932149.5799999"/>
    <n v="1262632149.5799999"/>
  </r>
  <r>
    <s v="C-2499-0600-10"/>
    <x v="34"/>
    <n v="1170348840"/>
    <n v="1117481834.3900001"/>
    <n v="963181834.38999999"/>
    <n v="213222483"/>
    <n v="2060224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9"/>
  </dataFields>
  <formats count="1">
    <format dxfId="54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2"/>
          </reference>
        </references>
      </pivotArea>
    </format>
    <format dxfId="51">
      <pivotArea outline="0" fieldPosition="0">
        <references count="1">
          <reference field="4294967294" count="1">
            <x v="3"/>
          </reference>
        </references>
      </pivotArea>
    </format>
    <format dxfId="50">
      <pivotArea outline="0" fieldPosition="0">
        <references count="1">
          <reference field="4294967294" count="1">
            <x v="0"/>
          </reference>
        </references>
      </pivotArea>
    </format>
    <format dxfId="49">
      <pivotArea outline="0" fieldPosition="0">
        <references count="1">
          <reference field="4294967294" count="1">
            <x v="2"/>
          </reference>
        </references>
      </pivotArea>
    </format>
    <format dxfId="48">
      <pivotArea outline="0" fieldPosition="0">
        <references count="1">
          <reference field="4294967294" count="1">
            <x v="3"/>
          </reference>
        </references>
      </pivotArea>
    </format>
    <format dxfId="47">
      <pivotArea outline="0" fieldPosition="0">
        <references count="1">
          <reference field="4294967294" count="1">
            <x v="0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45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3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0">
      <pivotArea outline="0" collapsedLevelsAreSubtotals="1" fieldPosition="0"/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39">
      <pivotArea dataOnly="0" labelOnly="1" fieldPosition="0">
        <references count="1">
          <reference field="1" count="1">
            <x v="4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outline="0" collapsedLevelsAreSubtotals="1" fieldPosition="0"/>
    </format>
  </formats>
  <chartFormats count="11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74EA8-A582-4471-8B76-6B6798E0896E}" name="TablaDiná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36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0"/>
        <item x="25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31">
      <pivotArea collapsedLevelsAreSubtotals="1" fieldPosition="0">
        <references count="1">
          <reference field="1" count="0"/>
        </references>
      </pivotArea>
    </format>
    <format dxfId="30">
      <pivotArea grandRow="1" outline="0" collapsedLevelsAreSubtotals="1" fieldPosition="0"/>
    </format>
    <format dxfId="29">
      <pivotArea collapsedLevelsAreSubtotals="1" fieldPosition="0">
        <references count="1">
          <reference field="1" count="0"/>
        </references>
      </pivotArea>
    </format>
    <format dxfId="28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7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6">
      <pivotArea dataOnly="0" outline="0" fieldPosition="0">
        <references count="1">
          <reference field="1" count="0"/>
        </references>
      </pivotArea>
    </format>
    <format dxfId="25">
      <pivotArea field="1" type="button" dataOnly="0" labelOnly="1" outline="0" axis="axisPage" fieldPosition="0"/>
    </format>
    <format dxfId="24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/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7"/>
    </row>
    <row r="10" spans="2:2" ht="36" x14ac:dyDescent="0.55000000000000004">
      <c r="B10" s="18" t="s">
        <v>105</v>
      </c>
    </row>
    <row r="11" spans="2:2" ht="36" x14ac:dyDescent="0.55000000000000004">
      <c r="B11" s="18" t="s">
        <v>112</v>
      </c>
    </row>
    <row r="12" spans="2:2" ht="36" x14ac:dyDescent="0.55000000000000004">
      <c r="B12" s="18" t="s">
        <v>106</v>
      </c>
    </row>
    <row r="13" spans="2:2" ht="36" x14ac:dyDescent="0.55000000000000004">
      <c r="B13" s="18" t="s">
        <v>107</v>
      </c>
    </row>
    <row r="14" spans="2:2" ht="36" x14ac:dyDescent="0.55000000000000004">
      <c r="B14" s="19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J46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6" t="s">
        <v>5</v>
      </c>
      <c r="C6" t="s">
        <v>23</v>
      </c>
    </row>
    <row r="7" spans="2:6" x14ac:dyDescent="0.25">
      <c r="B7" s="2" t="s">
        <v>28</v>
      </c>
      <c r="C7" s="53">
        <v>74780.665238999994</v>
      </c>
    </row>
    <row r="8" spans="2:6" x14ac:dyDescent="0.25">
      <c r="B8" s="2" t="s">
        <v>29</v>
      </c>
      <c r="C8" s="53">
        <v>608283.88239899999</v>
      </c>
    </row>
    <row r="9" spans="2:6" x14ac:dyDescent="0.25">
      <c r="B9" s="2" t="s">
        <v>30</v>
      </c>
      <c r="C9" s="53">
        <v>2233693.0285069998</v>
      </c>
    </row>
    <row r="10" spans="2:6" x14ac:dyDescent="0.25">
      <c r="B10" s="2" t="s">
        <v>6</v>
      </c>
      <c r="C10" s="53">
        <v>2916757.5761449998</v>
      </c>
    </row>
    <row r="12" spans="2:6" x14ac:dyDescent="0.25">
      <c r="F12" s="9" t="s">
        <v>21</v>
      </c>
    </row>
    <row r="38" spans="2:10" ht="15.75" thickBot="1" x14ac:dyDescent="0.3"/>
    <row r="39" spans="2:10" ht="15.75" thickTop="1" x14ac:dyDescent="0.25">
      <c r="B39" s="56" t="s">
        <v>108</v>
      </c>
      <c r="C39" s="57"/>
      <c r="D39" s="57"/>
      <c r="E39" s="57"/>
      <c r="F39" s="57"/>
      <c r="G39" s="57"/>
      <c r="H39" s="57"/>
      <c r="I39" s="57"/>
      <c r="J39" s="58"/>
    </row>
    <row r="40" spans="2:10" x14ac:dyDescent="0.25">
      <c r="B40" s="59"/>
      <c r="C40" s="60"/>
      <c r="D40" s="60"/>
      <c r="E40" s="60"/>
      <c r="F40" s="60"/>
      <c r="G40" s="60"/>
      <c r="H40" s="60"/>
      <c r="I40" s="60"/>
      <c r="J40" s="61"/>
    </row>
    <row r="41" spans="2:10" x14ac:dyDescent="0.25">
      <c r="B41" s="59"/>
      <c r="C41" s="60"/>
      <c r="D41" s="60"/>
      <c r="E41" s="60"/>
      <c r="F41" s="60"/>
      <c r="G41" s="60"/>
      <c r="H41" s="60"/>
      <c r="I41" s="60"/>
      <c r="J41" s="61"/>
    </row>
    <row r="42" spans="2:10" x14ac:dyDescent="0.25">
      <c r="B42" s="59"/>
      <c r="C42" s="60"/>
      <c r="D42" s="60"/>
      <c r="E42" s="60"/>
      <c r="F42" s="60"/>
      <c r="G42" s="60"/>
      <c r="H42" s="60"/>
      <c r="I42" s="60"/>
      <c r="J42" s="61"/>
    </row>
    <row r="43" spans="2:10" x14ac:dyDescent="0.25">
      <c r="B43" s="59"/>
      <c r="C43" s="60"/>
      <c r="D43" s="60"/>
      <c r="E43" s="60"/>
      <c r="F43" s="60"/>
      <c r="G43" s="60"/>
      <c r="H43" s="60"/>
      <c r="I43" s="60"/>
      <c r="J43" s="61"/>
    </row>
    <row r="44" spans="2:10" x14ac:dyDescent="0.25">
      <c r="B44" s="59"/>
      <c r="C44" s="60"/>
      <c r="D44" s="60"/>
      <c r="E44" s="60"/>
      <c r="F44" s="60"/>
      <c r="G44" s="60"/>
      <c r="H44" s="60"/>
      <c r="I44" s="60"/>
      <c r="J44" s="61"/>
    </row>
    <row r="45" spans="2:10" ht="45.75" customHeight="1" thickBot="1" x14ac:dyDescent="0.3">
      <c r="B45" s="62"/>
      <c r="C45" s="63"/>
      <c r="D45" s="63"/>
      <c r="E45" s="63"/>
      <c r="F45" s="63"/>
      <c r="G45" s="63"/>
      <c r="H45" s="63"/>
      <c r="I45" s="63"/>
      <c r="J45" s="64"/>
    </row>
    <row r="46" spans="2:10" ht="15.75" thickTop="1" x14ac:dyDescent="0.25"/>
  </sheetData>
  <mergeCells count="1">
    <mergeCell ref="B39:J45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B11" sqref="A11:XFD29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</row>
    <row r="2" spans="1:7" x14ac:dyDescent="0.25">
      <c r="A2" s="4" t="s">
        <v>2</v>
      </c>
      <c r="B2" s="5" t="s">
        <v>28</v>
      </c>
      <c r="C2" s="55">
        <v>74780.665238999994</v>
      </c>
      <c r="D2" s="55">
        <v>62809.806425379997</v>
      </c>
      <c r="E2" s="55">
        <v>56210.749811199988</v>
      </c>
      <c r="F2" s="55">
        <v>52380.312671579988</v>
      </c>
      <c r="G2" s="55">
        <v>51639.748771579987</v>
      </c>
    </row>
    <row r="3" spans="1:7" x14ac:dyDescent="0.25">
      <c r="A3" s="4" t="s">
        <v>24</v>
      </c>
      <c r="B3" s="5" t="s">
        <v>31</v>
      </c>
      <c r="C3" s="55">
        <v>45158</v>
      </c>
      <c r="D3" s="55">
        <v>41430.769009869997</v>
      </c>
      <c r="E3" s="55">
        <v>35784.78823659999</v>
      </c>
      <c r="F3" s="55">
        <v>35784.78823659999</v>
      </c>
      <c r="G3" s="55">
        <v>35091.424336599994</v>
      </c>
    </row>
    <row r="4" spans="1:7" x14ac:dyDescent="0.25">
      <c r="A4" s="4" t="s">
        <v>25</v>
      </c>
      <c r="B4" s="5" t="s">
        <v>32</v>
      </c>
      <c r="C4" s="55">
        <v>17402.665239000002</v>
      </c>
      <c r="D4" s="55">
        <v>17369.051510120004</v>
      </c>
      <c r="E4" s="55">
        <v>16920.315753220002</v>
      </c>
      <c r="F4" s="55">
        <v>13702.2178406</v>
      </c>
      <c r="G4" s="55">
        <v>13655.0178406</v>
      </c>
    </row>
    <row r="5" spans="1:7" x14ac:dyDescent="0.25">
      <c r="A5" s="4" t="s">
        <v>26</v>
      </c>
      <c r="B5" s="5" t="s">
        <v>33</v>
      </c>
      <c r="C5" s="55">
        <v>8644</v>
      </c>
      <c r="D5" s="55">
        <v>4009.98590539</v>
      </c>
      <c r="E5" s="55">
        <v>3505.6458213800001</v>
      </c>
      <c r="F5" s="55">
        <v>2893.3065943799998</v>
      </c>
      <c r="G5" s="55">
        <v>2893.3065943799998</v>
      </c>
    </row>
    <row r="6" spans="1:7" x14ac:dyDescent="0.25">
      <c r="A6" s="4" t="s">
        <v>27</v>
      </c>
      <c r="B6" s="5" t="s">
        <v>34</v>
      </c>
      <c r="C6" s="55">
        <v>3576</v>
      </c>
      <c r="D6" s="55">
        <v>0</v>
      </c>
      <c r="E6" s="55">
        <v>0</v>
      </c>
      <c r="F6" s="55">
        <v>0</v>
      </c>
      <c r="G6" s="55">
        <v>0</v>
      </c>
    </row>
    <row r="7" spans="1:7" x14ac:dyDescent="0.25">
      <c r="A7" s="4" t="s">
        <v>3</v>
      </c>
      <c r="B7" s="5" t="s">
        <v>29</v>
      </c>
      <c r="C7" s="55">
        <v>608283.88239899999</v>
      </c>
      <c r="D7" s="55">
        <v>473833.88903999998</v>
      </c>
      <c r="E7" s="55">
        <v>473833.88903999998</v>
      </c>
      <c r="F7" s="55">
        <v>473833.88903999998</v>
      </c>
      <c r="G7" s="55">
        <v>473833.88903999998</v>
      </c>
    </row>
    <row r="8" spans="1:7" x14ac:dyDescent="0.25">
      <c r="A8" s="4" t="s">
        <v>4</v>
      </c>
      <c r="B8" s="5" t="s">
        <v>30</v>
      </c>
      <c r="C8" s="55">
        <v>2233693.0285069998</v>
      </c>
      <c r="D8" s="55">
        <v>2190224.9216671698</v>
      </c>
      <c r="E8" s="55">
        <v>2188796.7279793699</v>
      </c>
      <c r="F8" s="55">
        <v>66810.831617830001</v>
      </c>
      <c r="G8" s="55">
        <v>66674.610450830005</v>
      </c>
    </row>
    <row r="9" spans="1:7" x14ac:dyDescent="0.25">
      <c r="B9" s="1"/>
      <c r="F9"/>
      <c r="G9"/>
    </row>
    <row r="10" spans="1:7" x14ac:dyDescent="0.25">
      <c r="B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9"/>
  <sheetViews>
    <sheetView topLeftCell="A16" workbookViewId="0">
      <selection activeCell="D36" sqref="D36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1" bestFit="1" customWidth="1"/>
    <col min="5" max="5" width="33.28515625" style="1" bestFit="1" customWidth="1"/>
    <col min="6" max="6" width="30.7109375" style="1" bestFit="1" customWidth="1"/>
    <col min="7" max="7" width="30.5703125" style="1" bestFit="1" customWidth="1"/>
    <col min="8" max="8" width="23" style="1" bestFit="1" customWidth="1"/>
  </cols>
  <sheetData>
    <row r="1" spans="2:9" ht="15.75" thickBot="1" x14ac:dyDescent="0.3">
      <c r="B1" s="50" t="s">
        <v>35</v>
      </c>
      <c r="C1" s="50" t="s">
        <v>1</v>
      </c>
      <c r="D1" s="51" t="s">
        <v>7</v>
      </c>
      <c r="E1" s="51" t="s">
        <v>8</v>
      </c>
      <c r="F1" s="52" t="s">
        <v>9</v>
      </c>
      <c r="G1" s="52" t="s">
        <v>10</v>
      </c>
      <c r="H1" s="52" t="s">
        <v>14</v>
      </c>
    </row>
    <row r="2" spans="2:9" ht="30.75" thickTop="1" x14ac:dyDescent="0.25">
      <c r="B2" s="39" t="s">
        <v>36</v>
      </c>
      <c r="C2" s="39" t="s">
        <v>109</v>
      </c>
      <c r="D2" s="40">
        <v>38741000000</v>
      </c>
      <c r="E2" s="40">
        <v>0</v>
      </c>
      <c r="F2" s="41">
        <v>0</v>
      </c>
      <c r="G2" s="41">
        <v>0</v>
      </c>
      <c r="H2" s="41">
        <v>0</v>
      </c>
      <c r="I2" s="7"/>
    </row>
    <row r="3" spans="2:9" ht="30" x14ac:dyDescent="0.25">
      <c r="B3" s="39" t="s">
        <v>37</v>
      </c>
      <c r="C3" s="39" t="s">
        <v>38</v>
      </c>
      <c r="D3" s="40">
        <v>94074101261</v>
      </c>
      <c r="E3" s="40">
        <v>94074101261</v>
      </c>
      <c r="F3" s="41">
        <v>94074101261</v>
      </c>
      <c r="G3" s="41">
        <v>14318968</v>
      </c>
      <c r="H3" s="41">
        <v>14318968</v>
      </c>
      <c r="I3" s="7"/>
    </row>
    <row r="4" spans="2:9" ht="30" x14ac:dyDescent="0.25">
      <c r="B4" s="39" t="s">
        <v>39</v>
      </c>
      <c r="C4" s="39" t="s">
        <v>40</v>
      </c>
      <c r="D4" s="40">
        <v>317133290022</v>
      </c>
      <c r="E4" s="40">
        <v>317133290022</v>
      </c>
      <c r="F4" s="41">
        <v>317133290022</v>
      </c>
      <c r="G4" s="41">
        <v>0</v>
      </c>
      <c r="H4" s="41">
        <v>0</v>
      </c>
      <c r="I4" s="7"/>
    </row>
    <row r="5" spans="2:9" ht="30" x14ac:dyDescent="0.25">
      <c r="B5" s="39" t="s">
        <v>41</v>
      </c>
      <c r="C5" s="39" t="s">
        <v>42</v>
      </c>
      <c r="D5" s="40">
        <v>4156000000</v>
      </c>
      <c r="E5" s="40">
        <v>4156000000</v>
      </c>
      <c r="F5" s="41">
        <v>4156000000</v>
      </c>
      <c r="G5" s="41">
        <v>0</v>
      </c>
      <c r="H5" s="41">
        <v>0</v>
      </c>
      <c r="I5" s="7"/>
    </row>
    <row r="6" spans="2:9" ht="30" x14ac:dyDescent="0.25">
      <c r="B6" s="39" t="s">
        <v>43</v>
      </c>
      <c r="C6" s="39" t="s">
        <v>44</v>
      </c>
      <c r="D6" s="40">
        <v>85398657362</v>
      </c>
      <c r="E6" s="40">
        <v>85398657362</v>
      </c>
      <c r="F6" s="41">
        <v>85398657362</v>
      </c>
      <c r="G6" s="41">
        <v>0</v>
      </c>
      <c r="H6" s="41">
        <v>0</v>
      </c>
      <c r="I6" s="7"/>
    </row>
    <row r="7" spans="2:9" ht="30" x14ac:dyDescent="0.25">
      <c r="B7" s="39" t="s">
        <v>45</v>
      </c>
      <c r="C7" s="39" t="s">
        <v>46</v>
      </c>
      <c r="D7" s="40">
        <v>85084867714</v>
      </c>
      <c r="E7" s="40">
        <v>85084867714</v>
      </c>
      <c r="F7" s="41">
        <v>85084867714</v>
      </c>
      <c r="G7" s="41">
        <v>0</v>
      </c>
      <c r="H7" s="41">
        <v>0</v>
      </c>
      <c r="I7" s="7"/>
    </row>
    <row r="8" spans="2:9" ht="30" x14ac:dyDescent="0.25">
      <c r="B8" s="39" t="s">
        <v>47</v>
      </c>
      <c r="C8" s="39" t="s">
        <v>48</v>
      </c>
      <c r="D8" s="40">
        <v>185675000000</v>
      </c>
      <c r="E8" s="40">
        <v>185675000000</v>
      </c>
      <c r="F8" s="41">
        <v>185675000000</v>
      </c>
      <c r="G8" s="41">
        <v>0</v>
      </c>
      <c r="H8" s="41">
        <v>0</v>
      </c>
      <c r="I8" s="7"/>
    </row>
    <row r="9" spans="2:9" ht="45" x14ac:dyDescent="0.25">
      <c r="B9" s="39" t="s">
        <v>49</v>
      </c>
      <c r="C9" s="39" t="s">
        <v>50</v>
      </c>
      <c r="D9" s="40">
        <v>145212755086</v>
      </c>
      <c r="E9" s="40">
        <v>145212755086</v>
      </c>
      <c r="F9" s="41">
        <v>145212755086</v>
      </c>
      <c r="G9" s="41">
        <v>16461851</v>
      </c>
      <c r="H9" s="41">
        <v>16461851</v>
      </c>
      <c r="I9" s="7"/>
    </row>
    <row r="10" spans="2:9" ht="30" x14ac:dyDescent="0.25">
      <c r="B10" s="39" t="s">
        <v>51</v>
      </c>
      <c r="C10" s="39" t="s">
        <v>52</v>
      </c>
      <c r="D10" s="40">
        <v>129947720020</v>
      </c>
      <c r="E10" s="40">
        <v>129947720020</v>
      </c>
      <c r="F10" s="41">
        <v>129947720020</v>
      </c>
      <c r="G10" s="41">
        <v>0</v>
      </c>
      <c r="H10" s="41">
        <v>0</v>
      </c>
      <c r="I10" s="7"/>
    </row>
    <row r="11" spans="2:9" ht="30" x14ac:dyDescent="0.25">
      <c r="B11" s="39" t="s">
        <v>53</v>
      </c>
      <c r="C11" s="39" t="s">
        <v>54</v>
      </c>
      <c r="D11" s="40">
        <v>46922713316</v>
      </c>
      <c r="E11" s="40">
        <v>46922713316</v>
      </c>
      <c r="F11" s="41">
        <v>46922713316</v>
      </c>
      <c r="G11" s="41">
        <v>72032238</v>
      </c>
      <c r="H11" s="41">
        <v>72032238</v>
      </c>
      <c r="I11" s="7"/>
    </row>
    <row r="12" spans="2:9" ht="30" x14ac:dyDescent="0.25">
      <c r="B12" s="39" t="s">
        <v>55</v>
      </c>
      <c r="C12" s="39" t="s">
        <v>56</v>
      </c>
      <c r="D12" s="40">
        <v>167121737135</v>
      </c>
      <c r="E12" s="40">
        <v>167121737135</v>
      </c>
      <c r="F12" s="41">
        <v>167121737135</v>
      </c>
      <c r="G12" s="41">
        <v>0</v>
      </c>
      <c r="H12" s="41">
        <v>0</v>
      </c>
      <c r="I12" s="7"/>
    </row>
    <row r="13" spans="2:9" ht="30" x14ac:dyDescent="0.25">
      <c r="B13" s="39" t="s">
        <v>57</v>
      </c>
      <c r="C13" s="39" t="s">
        <v>58</v>
      </c>
      <c r="D13" s="40">
        <v>55932079304</v>
      </c>
      <c r="E13" s="40">
        <v>55932079304</v>
      </c>
      <c r="F13" s="41">
        <v>55932079304</v>
      </c>
      <c r="G13" s="41">
        <v>0</v>
      </c>
      <c r="H13" s="41">
        <v>0</v>
      </c>
      <c r="I13" s="7"/>
    </row>
    <row r="14" spans="2:9" ht="30" x14ac:dyDescent="0.25">
      <c r="B14" s="39" t="s">
        <v>59</v>
      </c>
      <c r="C14" s="39" t="s">
        <v>60</v>
      </c>
      <c r="D14" s="40">
        <v>120513915341</v>
      </c>
      <c r="E14" s="40">
        <v>120513915341</v>
      </c>
      <c r="F14" s="41">
        <v>120513915341</v>
      </c>
      <c r="G14" s="41">
        <v>0</v>
      </c>
      <c r="H14" s="41">
        <v>0</v>
      </c>
      <c r="I14" s="7"/>
    </row>
    <row r="15" spans="2:9" ht="30" x14ac:dyDescent="0.25">
      <c r="B15" s="39" t="s">
        <v>61</v>
      </c>
      <c r="C15" s="39" t="s">
        <v>62</v>
      </c>
      <c r="D15" s="40">
        <v>65935109516</v>
      </c>
      <c r="E15" s="40">
        <v>65935109516</v>
      </c>
      <c r="F15" s="41">
        <v>65935109516</v>
      </c>
      <c r="G15" s="41">
        <v>0</v>
      </c>
      <c r="H15" s="41">
        <v>0</v>
      </c>
      <c r="I15" s="7"/>
    </row>
    <row r="16" spans="2:9" ht="30" x14ac:dyDescent="0.25">
      <c r="B16" s="39" t="s">
        <v>63</v>
      </c>
      <c r="C16" s="39" t="s">
        <v>64</v>
      </c>
      <c r="D16" s="40">
        <v>139078459539</v>
      </c>
      <c r="E16" s="40">
        <v>139078459539</v>
      </c>
      <c r="F16" s="41">
        <v>139078459539</v>
      </c>
      <c r="G16" s="41">
        <v>0</v>
      </c>
      <c r="H16" s="41">
        <v>0</v>
      </c>
      <c r="I16" s="7"/>
    </row>
    <row r="17" spans="2:9" ht="30" x14ac:dyDescent="0.25">
      <c r="B17" s="39" t="s">
        <v>65</v>
      </c>
      <c r="C17" s="39" t="s">
        <v>66</v>
      </c>
      <c r="D17" s="40">
        <v>80231973131</v>
      </c>
      <c r="E17" s="40">
        <v>80231973131</v>
      </c>
      <c r="F17" s="41">
        <v>80231973131</v>
      </c>
      <c r="G17" s="41">
        <v>0</v>
      </c>
      <c r="H17" s="41">
        <v>0</v>
      </c>
      <c r="I17" s="7"/>
    </row>
    <row r="18" spans="2:9" ht="30" x14ac:dyDescent="0.25">
      <c r="B18" s="39" t="s">
        <v>67</v>
      </c>
      <c r="C18" s="39" t="s">
        <v>68</v>
      </c>
      <c r="D18" s="40">
        <v>70818558035</v>
      </c>
      <c r="E18" s="40">
        <v>70818558035</v>
      </c>
      <c r="F18" s="41">
        <v>70818558035</v>
      </c>
      <c r="G18" s="41">
        <v>0</v>
      </c>
      <c r="H18" s="41">
        <v>0</v>
      </c>
      <c r="I18" s="7"/>
    </row>
    <row r="19" spans="2:9" ht="30" x14ac:dyDescent="0.25">
      <c r="B19" s="39" t="s">
        <v>69</v>
      </c>
      <c r="C19" s="39" t="s">
        <v>70</v>
      </c>
      <c r="D19" s="40">
        <v>85660554341</v>
      </c>
      <c r="E19" s="40">
        <v>85660554341</v>
      </c>
      <c r="F19" s="41">
        <v>85660554341</v>
      </c>
      <c r="G19" s="41">
        <v>0</v>
      </c>
      <c r="H19" s="41">
        <v>0</v>
      </c>
      <c r="I19" s="7"/>
    </row>
    <row r="20" spans="2:9" ht="30" x14ac:dyDescent="0.25">
      <c r="B20" s="39" t="s">
        <v>71</v>
      </c>
      <c r="C20" s="39" t="s">
        <v>72</v>
      </c>
      <c r="D20" s="40">
        <v>18593188770</v>
      </c>
      <c r="E20" s="40">
        <v>18593188770</v>
      </c>
      <c r="F20" s="41">
        <v>18593188770</v>
      </c>
      <c r="G20" s="41">
        <v>0</v>
      </c>
      <c r="H20" s="41">
        <v>0</v>
      </c>
      <c r="I20" s="7"/>
    </row>
    <row r="21" spans="2:9" ht="30" x14ac:dyDescent="0.25">
      <c r="B21" s="39" t="s">
        <v>73</v>
      </c>
      <c r="C21" s="39" t="s">
        <v>74</v>
      </c>
      <c r="D21" s="40">
        <v>100499939948</v>
      </c>
      <c r="E21" s="40">
        <v>100499939948</v>
      </c>
      <c r="F21" s="41">
        <v>100499939948</v>
      </c>
      <c r="G21" s="41">
        <v>0</v>
      </c>
      <c r="H21" s="41">
        <v>0</v>
      </c>
      <c r="I21" s="7"/>
    </row>
    <row r="22" spans="2:9" ht="30" x14ac:dyDescent="0.25">
      <c r="B22" s="39" t="s">
        <v>75</v>
      </c>
      <c r="C22" s="39" t="s">
        <v>76</v>
      </c>
      <c r="D22" s="40">
        <v>55322597073</v>
      </c>
      <c r="E22" s="40">
        <v>55322597073</v>
      </c>
      <c r="F22" s="41">
        <v>55322597073</v>
      </c>
      <c r="G22" s="41">
        <v>0</v>
      </c>
      <c r="H22" s="41">
        <v>0</v>
      </c>
      <c r="I22" s="7"/>
    </row>
    <row r="23" spans="2:9" ht="30" x14ac:dyDescent="0.25">
      <c r="B23" s="39" t="s">
        <v>77</v>
      </c>
      <c r="C23" s="39" t="s">
        <v>78</v>
      </c>
      <c r="D23" s="40">
        <v>20341711593</v>
      </c>
      <c r="E23" s="40">
        <v>20341711593</v>
      </c>
      <c r="F23" s="41">
        <v>20341711593</v>
      </c>
      <c r="G23" s="41">
        <v>0</v>
      </c>
      <c r="H23" s="41">
        <v>0</v>
      </c>
      <c r="I23" s="7"/>
    </row>
    <row r="24" spans="2:9" ht="30" x14ac:dyDescent="0.25">
      <c r="B24" s="39" t="s">
        <v>79</v>
      </c>
      <c r="C24" s="39" t="s">
        <v>80</v>
      </c>
      <c r="D24" s="40">
        <v>1037100000</v>
      </c>
      <c r="E24" s="40">
        <v>1037100000</v>
      </c>
      <c r="F24" s="41">
        <v>1037100000</v>
      </c>
      <c r="G24" s="41">
        <v>0</v>
      </c>
      <c r="H24" s="41">
        <v>0</v>
      </c>
      <c r="I24" s="7"/>
    </row>
    <row r="25" spans="2:9" x14ac:dyDescent="0.25">
      <c r="B25" s="42" t="s">
        <v>81</v>
      </c>
      <c r="C25" s="42" t="s">
        <v>82</v>
      </c>
      <c r="D25" s="43">
        <v>1240000000</v>
      </c>
      <c r="E25" s="43">
        <v>1189248155.6300001</v>
      </c>
      <c r="F25" s="44">
        <v>1166859943.6300001</v>
      </c>
      <c r="G25" s="44">
        <v>934552095.63</v>
      </c>
      <c r="H25" s="44">
        <v>925652095.63</v>
      </c>
      <c r="I25" s="7"/>
    </row>
    <row r="26" spans="2:9" x14ac:dyDescent="0.25">
      <c r="B26" s="42" t="s">
        <v>83</v>
      </c>
      <c r="C26" s="42" t="s">
        <v>84</v>
      </c>
      <c r="D26" s="43">
        <v>6354000000</v>
      </c>
      <c r="E26" s="43">
        <v>5719389688.3299999</v>
      </c>
      <c r="F26" s="44">
        <v>5568758153.1800003</v>
      </c>
      <c r="G26" s="44">
        <v>4226708680.4299998</v>
      </c>
      <c r="H26" s="44">
        <v>4187985631.4299998</v>
      </c>
      <c r="I26" s="7"/>
    </row>
    <row r="27" spans="2:9" x14ac:dyDescent="0.25">
      <c r="B27" s="42" t="s">
        <v>110</v>
      </c>
      <c r="C27" s="42" t="s">
        <v>111</v>
      </c>
      <c r="D27" s="43">
        <v>400000000</v>
      </c>
      <c r="E27" s="43">
        <v>32400000</v>
      </c>
      <c r="F27" s="44">
        <v>0</v>
      </c>
      <c r="G27" s="44">
        <v>0</v>
      </c>
      <c r="H27" s="44">
        <v>0</v>
      </c>
      <c r="I27" s="7"/>
    </row>
    <row r="28" spans="2:9" x14ac:dyDescent="0.25">
      <c r="B28" s="42" t="s">
        <v>85</v>
      </c>
      <c r="C28" s="42" t="s">
        <v>86</v>
      </c>
      <c r="D28" s="43">
        <v>3500000000</v>
      </c>
      <c r="E28" s="43">
        <v>3233762823.7199998</v>
      </c>
      <c r="F28" s="44">
        <v>3131772682.4699998</v>
      </c>
      <c r="G28" s="44">
        <v>2307851215.2199998</v>
      </c>
      <c r="H28" s="44">
        <v>2286430862.2199998</v>
      </c>
      <c r="I28" s="7"/>
    </row>
    <row r="29" spans="2:9" x14ac:dyDescent="0.25">
      <c r="B29" s="39" t="s">
        <v>87</v>
      </c>
      <c r="C29" s="39" t="s">
        <v>88</v>
      </c>
      <c r="D29" s="40">
        <v>91700000000</v>
      </c>
      <c r="E29" s="40">
        <v>90376828436.660004</v>
      </c>
      <c r="F29" s="41">
        <v>89921692236.660004</v>
      </c>
      <c r="G29" s="41">
        <v>52536773699.660004</v>
      </c>
      <c r="H29" s="41">
        <v>52536773699.660004</v>
      </c>
      <c r="I29" s="7"/>
    </row>
    <row r="30" spans="2:9" x14ac:dyDescent="0.25">
      <c r="B30" s="42" t="s">
        <v>89</v>
      </c>
      <c r="C30" s="42" t="s">
        <v>90</v>
      </c>
      <c r="D30" s="43">
        <v>1500000000</v>
      </c>
      <c r="E30" s="43">
        <v>1244555719.6500001</v>
      </c>
      <c r="F30" s="44">
        <v>1212874942.4000001</v>
      </c>
      <c r="G30" s="44">
        <v>899908954.14999998</v>
      </c>
      <c r="H30" s="44">
        <v>875008954.14999998</v>
      </c>
      <c r="I30" s="7"/>
    </row>
    <row r="31" spans="2:9" x14ac:dyDescent="0.25">
      <c r="B31" s="42" t="s">
        <v>91</v>
      </c>
      <c r="C31" s="42" t="s">
        <v>92</v>
      </c>
      <c r="D31" s="43">
        <v>1500000000</v>
      </c>
      <c r="E31" s="43">
        <v>1347167935.1400001</v>
      </c>
      <c r="F31" s="44">
        <v>1102749964.1400001</v>
      </c>
      <c r="G31" s="44">
        <v>162088439.13999999</v>
      </c>
      <c r="H31" s="44">
        <v>162088439.13999999</v>
      </c>
      <c r="I31" s="7"/>
    </row>
    <row r="32" spans="2:9" x14ac:dyDescent="0.25">
      <c r="B32" s="42" t="s">
        <v>93</v>
      </c>
      <c r="C32" s="42" t="s">
        <v>94</v>
      </c>
      <c r="D32" s="43">
        <v>1500000000</v>
      </c>
      <c r="E32" s="43">
        <v>1498243661.52</v>
      </c>
      <c r="F32" s="44">
        <v>1492782978.6700001</v>
      </c>
      <c r="G32" s="44">
        <v>1359045275.4200001</v>
      </c>
      <c r="H32" s="44">
        <v>1346267510.4200001</v>
      </c>
      <c r="I32" s="7"/>
    </row>
    <row r="33" spans="2:9" ht="30" x14ac:dyDescent="0.25">
      <c r="B33" s="42" t="s">
        <v>95</v>
      </c>
      <c r="C33" s="42" t="s">
        <v>96</v>
      </c>
      <c r="D33" s="43">
        <v>200000000</v>
      </c>
      <c r="E33" s="43">
        <v>128562873.05</v>
      </c>
      <c r="F33" s="44">
        <v>77493777.049999997</v>
      </c>
      <c r="G33" s="44">
        <v>22075212.050000001</v>
      </c>
      <c r="H33" s="44">
        <v>22075212.050000001</v>
      </c>
      <c r="I33" s="7"/>
    </row>
    <row r="34" spans="2:9" ht="30" x14ac:dyDescent="0.25">
      <c r="B34" s="42" t="s">
        <v>97</v>
      </c>
      <c r="C34" s="42" t="s">
        <v>98</v>
      </c>
      <c r="D34" s="43">
        <v>7829651160</v>
      </c>
      <c r="E34" s="43">
        <v>7566765949.5500002</v>
      </c>
      <c r="F34" s="44">
        <v>7413050817.5500002</v>
      </c>
      <c r="G34" s="44">
        <v>2780860356.5500002</v>
      </c>
      <c r="H34" s="44">
        <v>2760860356.5500002</v>
      </c>
      <c r="I34" s="7"/>
    </row>
    <row r="35" spans="2:9" x14ac:dyDescent="0.25">
      <c r="B35" s="45" t="s">
        <v>99</v>
      </c>
      <c r="C35" s="45" t="s">
        <v>100</v>
      </c>
      <c r="D35" s="46">
        <v>3366000000</v>
      </c>
      <c r="E35" s="47">
        <v>2078486082.53</v>
      </c>
      <c r="F35" s="47">
        <v>2053482142.23</v>
      </c>
      <c r="G35" s="47">
        <v>1264932149.5799999</v>
      </c>
      <c r="H35" s="47">
        <v>1262632149.5799999</v>
      </c>
      <c r="I35" s="7"/>
    </row>
    <row r="36" spans="2:9" ht="30" x14ac:dyDescent="0.25">
      <c r="B36" s="45" t="s">
        <v>103</v>
      </c>
      <c r="C36" s="45" t="s">
        <v>104</v>
      </c>
      <c r="D36" s="48">
        <v>1170348840</v>
      </c>
      <c r="E36" s="48">
        <v>1117481834.3900001</v>
      </c>
      <c r="F36" s="49">
        <v>963181834.38999999</v>
      </c>
      <c r="G36" s="49">
        <v>213222483</v>
      </c>
      <c r="H36" s="49">
        <v>206022483</v>
      </c>
    </row>
    <row r="37" spans="2:9" x14ac:dyDescent="0.25">
      <c r="C37" s="1"/>
    </row>
    <row r="38" spans="2:9" x14ac:dyDescent="0.25">
      <c r="C38" s="1"/>
    </row>
    <row r="39" spans="2:9" x14ac:dyDescent="0.25">
      <c r="C3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50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1.5703125" bestFit="1" customWidth="1"/>
  </cols>
  <sheetData>
    <row r="6" spans="1:14" x14ac:dyDescent="0.25">
      <c r="B6" s="6" t="s">
        <v>5</v>
      </c>
      <c r="C6" t="s">
        <v>22</v>
      </c>
      <c r="D6" t="s">
        <v>102</v>
      </c>
      <c r="E6" t="s">
        <v>19</v>
      </c>
      <c r="F6" t="s">
        <v>20</v>
      </c>
    </row>
    <row r="7" spans="1:14" x14ac:dyDescent="0.25">
      <c r="B7" s="2" t="s">
        <v>28</v>
      </c>
      <c r="C7" s="53">
        <v>74780.665238999994</v>
      </c>
      <c r="D7" s="53">
        <v>56210.749811199988</v>
      </c>
      <c r="E7" s="53">
        <v>52380.312671579988</v>
      </c>
      <c r="F7" s="53">
        <v>51639.748771579987</v>
      </c>
    </row>
    <row r="8" spans="1:14" x14ac:dyDescent="0.25">
      <c r="B8" s="2" t="s">
        <v>29</v>
      </c>
      <c r="C8" s="53">
        <v>608283.88239899999</v>
      </c>
      <c r="D8" s="53">
        <v>473833.88903999998</v>
      </c>
      <c r="E8" s="53">
        <v>473833.88903999998</v>
      </c>
      <c r="F8" s="53">
        <v>473833.88903999998</v>
      </c>
    </row>
    <row r="9" spans="1:14" x14ac:dyDescent="0.25">
      <c r="B9" s="2" t="s">
        <v>30</v>
      </c>
      <c r="C9" s="53">
        <v>2233693.0285069998</v>
      </c>
      <c r="D9" s="53">
        <v>2188796.7279793699</v>
      </c>
      <c r="E9" s="53">
        <v>66810.831617830001</v>
      </c>
      <c r="F9" s="53">
        <v>66674.610450830005</v>
      </c>
    </row>
    <row r="10" spans="1:14" x14ac:dyDescent="0.25">
      <c r="B10" s="2" t="s">
        <v>6</v>
      </c>
      <c r="C10" s="53">
        <v>2916757.5761449998</v>
      </c>
      <c r="D10" s="53">
        <v>2718841.3668305697</v>
      </c>
      <c r="E10" s="53">
        <v>593025.0333294099</v>
      </c>
      <c r="F10" s="53">
        <v>592148.24826240994</v>
      </c>
      <c r="H10" s="9"/>
      <c r="J10" s="9"/>
    </row>
    <row r="16" spans="1:14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34"/>
      <c r="B39" s="67"/>
      <c r="C39" s="67"/>
      <c r="D39" s="67"/>
      <c r="E39" s="67"/>
      <c r="F39" s="67"/>
      <c r="G39" s="67"/>
      <c r="H39" s="67"/>
      <c r="I39" s="34"/>
      <c r="J39" s="34"/>
      <c r="K39" s="34" t="s">
        <v>21</v>
      </c>
      <c r="L39" s="34"/>
      <c r="M39" s="34"/>
      <c r="N39" s="34"/>
    </row>
    <row r="40" spans="1:14" x14ac:dyDescent="0.25">
      <c r="A40" s="34"/>
      <c r="B40" s="31"/>
      <c r="C40" s="31"/>
      <c r="D40" s="31"/>
      <c r="E40" s="31"/>
      <c r="F40" s="31"/>
      <c r="G40" s="31"/>
      <c r="H40" s="67"/>
      <c r="I40" s="34"/>
      <c r="J40" s="34"/>
      <c r="K40" s="34"/>
      <c r="L40" s="34"/>
      <c r="M40" s="34"/>
      <c r="N40" s="34"/>
    </row>
    <row r="41" spans="1:14" s="15" customFormat="1" x14ac:dyDescent="0.25">
      <c r="A41" s="35"/>
      <c r="B41" s="22" t="s">
        <v>5</v>
      </c>
      <c r="C41" s="22" t="s">
        <v>22</v>
      </c>
      <c r="D41" s="22" t="s">
        <v>102</v>
      </c>
      <c r="E41" s="22" t="s">
        <v>19</v>
      </c>
      <c r="F41" s="22" t="s">
        <v>20</v>
      </c>
      <c r="G41" s="21"/>
      <c r="H41" s="68"/>
      <c r="I41" s="35"/>
      <c r="J41" s="35"/>
      <c r="K41" s="35"/>
      <c r="L41" s="35"/>
      <c r="M41" s="35"/>
      <c r="N41" s="35"/>
    </row>
    <row r="42" spans="1:14" s="15" customFormat="1" x14ac:dyDescent="0.25">
      <c r="A42" s="35"/>
      <c r="B42" s="23" t="s">
        <v>28</v>
      </c>
      <c r="C42" s="24">
        <f>+GETPIVOTDATA("APROPIACION",$B$6,"DESCRIPCION","A-FUNCIONAMIENTO")</f>
        <v>74780.665238999994</v>
      </c>
      <c r="D42" s="25">
        <f>+GETPIVOTDATA("COMPROMISOS",$B$6,"DESCRIPCION","A-FUNCIONAMIENTO")/C42</f>
        <v>0.75167490997237973</v>
      </c>
      <c r="E42" s="25">
        <f>+GETPIVOTDATA(" OBLIGACIONES",$B$6,"DESCRIPCION","A-FUNCIONAMIENTO")/C42</f>
        <v>0.70045261705244022</v>
      </c>
      <c r="F42" s="25">
        <f>+GETPIVOTDATA(" PAGOS",$B$6,"DESCRIPCION","A-FUNCIONAMIENTO")/GETPIVOTDATA("APROPIACION",$B$6,"DESCRIPCION","A-FUNCIONAMIENTO")</f>
        <v>0.6905494703281746</v>
      </c>
      <c r="G42" s="21"/>
      <c r="H42" s="68"/>
      <c r="I42" s="35"/>
      <c r="J42" s="35"/>
      <c r="K42" s="35"/>
      <c r="L42" s="35"/>
      <c r="M42" s="35"/>
      <c r="N42" s="35"/>
    </row>
    <row r="43" spans="1:14" s="15" customFormat="1" x14ac:dyDescent="0.25">
      <c r="A43" s="35"/>
      <c r="B43" s="23" t="s">
        <v>29</v>
      </c>
      <c r="C43" s="24">
        <f>+GETPIVOTDATA("APROPIACION",$B$6,"DESCRIPCION","B-SERVICIO DE LA DEUDA PÚBLICA")</f>
        <v>608283.88239899999</v>
      </c>
      <c r="D43" s="25">
        <f>+GETPIVOTDATA("COMPROMISOS",$B$6,"DESCRIPCION","B-SERVICIO DE LA DEUDA PÚBLICA")/C43</f>
        <v>0.7789683447985748</v>
      </c>
      <c r="E43" s="25">
        <f>+GETPIVOTDATA(" OBLIGACIONES",$B$6,"DESCRIPCION","B-SERVICIO DE LA DEUDA PÚBLICA")/GETPIVOTDATA("APROPIACION",$B$6,"DESCRIPCION","B-SERVICIO DE LA DEUDA PÚBLICA")</f>
        <v>0.7789683447985748</v>
      </c>
      <c r="F43" s="25">
        <f>+GETPIVOTDATA(" PAGOS",$B$6,"DESCRIPCION","B-SERVICIO DE LA DEUDA PÚBLICA")/GETPIVOTDATA("APROPIACION",$B$6,"DESCRIPCION","B-SERVICIO DE LA DEUDA PÚBLICA")</f>
        <v>0.7789683447985748</v>
      </c>
      <c r="G43" s="21"/>
      <c r="H43" s="68"/>
      <c r="I43" s="35"/>
      <c r="J43" s="35"/>
      <c r="K43" s="35"/>
      <c r="L43" s="35"/>
      <c r="M43" s="35"/>
      <c r="N43" s="35"/>
    </row>
    <row r="44" spans="1:14" s="15" customFormat="1" x14ac:dyDescent="0.25">
      <c r="A44" s="35"/>
      <c r="B44" s="23" t="s">
        <v>30</v>
      </c>
      <c r="C44" s="24">
        <f>+GETPIVOTDATA("APROPIACION",$B$6,"DESCRIPCION","C- INVERSION")</f>
        <v>2233693.0285069998</v>
      </c>
      <c r="D44" s="25">
        <f>+GETPIVOTDATA("COMPROMISOS",$B$6,"DESCRIPCION","C- INVERSION")/C44</f>
        <v>0.97990041605777922</v>
      </c>
      <c r="E44" s="26">
        <f>+GETPIVOTDATA(" OBLIGACIONES",$B$6,"DESCRIPCION","C- INVERSION")/GETPIVOTDATA("APROPIACION",$B$6,"DESCRIPCION","C- INVERSION")</f>
        <v>2.9910480430915053E-2</v>
      </c>
      <c r="F44" s="26">
        <f>+GETPIVOTDATA(" PAGOS",$B$6,"DESCRIPCION","C- INVERSION")/GETPIVOTDATA("APROPIACION",$B$6,"DESCRIPCION","C- INVERSION")</f>
        <v>2.9849495700577669E-2</v>
      </c>
      <c r="G44" s="21"/>
      <c r="H44" s="68"/>
      <c r="I44" s="35"/>
      <c r="J44" s="35"/>
      <c r="K44" s="35"/>
      <c r="L44" s="35"/>
      <c r="M44" s="35"/>
      <c r="N44" s="35"/>
    </row>
    <row r="45" spans="1:14" s="15" customFormat="1" x14ac:dyDescent="0.25">
      <c r="A45" s="35"/>
      <c r="B45" s="27" t="s">
        <v>6</v>
      </c>
      <c r="C45" s="28">
        <f>+GETPIVOTDATA("APROPIACION",$B$6)</f>
        <v>2916757.5761449998</v>
      </c>
      <c r="D45" s="29">
        <f>+GETPIVOTDATA("COMPROMISOS",$B$6)/GETPIVOTDATA("APROPIACION",$B$6)</f>
        <v>0.93214512891537227</v>
      </c>
      <c r="E45" s="30">
        <f>+GETPIVOTDATA(" OBLIGACIONES",$B$6)/GETPIVOTDATA("APROPIACION",$B$6)</f>
        <v>0.20331653140443545</v>
      </c>
      <c r="F45" s="29">
        <f>+GETPIVOTDATA(" PAGOS",$B$6)/GETPIVOTDATA("APROPIACION",$B$6)</f>
        <v>0.20301592875093732</v>
      </c>
      <c r="G45" s="21"/>
      <c r="H45" s="68"/>
      <c r="I45" s="35"/>
      <c r="J45" s="35"/>
      <c r="K45" s="35"/>
      <c r="L45" s="35"/>
      <c r="M45" s="35"/>
      <c r="N45" s="35"/>
    </row>
    <row r="46" spans="1:14" s="15" customFormat="1" x14ac:dyDescent="0.25">
      <c r="A46" s="21"/>
      <c r="B46" s="21"/>
      <c r="C46" s="21"/>
      <c r="D46" s="21"/>
      <c r="E46" s="21"/>
      <c r="F46" s="21"/>
      <c r="G46" s="21"/>
      <c r="H46" s="68"/>
      <c r="I46" s="21"/>
      <c r="J46" s="21"/>
      <c r="K46" s="21"/>
    </row>
    <row r="47" spans="1:14" x14ac:dyDescent="0.25">
      <c r="A47" s="20"/>
      <c r="B47" s="67"/>
      <c r="C47" s="67"/>
      <c r="D47" s="67"/>
      <c r="E47" s="67"/>
      <c r="F47" s="67"/>
      <c r="G47" s="67"/>
      <c r="H47" s="67"/>
      <c r="I47" s="20"/>
      <c r="J47" s="20"/>
      <c r="K47" s="20"/>
    </row>
    <row r="48" spans="1:14" x14ac:dyDescent="0.25">
      <c r="A48" s="20"/>
      <c r="B48" s="67"/>
      <c r="C48" s="67"/>
      <c r="D48" s="67"/>
      <c r="E48" s="67"/>
      <c r="F48" s="67"/>
      <c r="G48" s="67"/>
      <c r="H48" s="67"/>
      <c r="I48" s="20"/>
      <c r="J48" s="20"/>
      <c r="K48" s="20"/>
    </row>
    <row r="49" spans="1:11" x14ac:dyDescent="0.25">
      <c r="A49" s="20"/>
      <c r="B49" s="67"/>
      <c r="C49" s="67"/>
      <c r="D49" s="67"/>
      <c r="E49" s="67"/>
      <c r="F49" s="67"/>
      <c r="G49" s="67"/>
      <c r="H49" s="67"/>
      <c r="I49" s="20"/>
      <c r="J49" s="20"/>
      <c r="K49" s="20"/>
    </row>
    <row r="50" spans="1:11" x14ac:dyDescent="0.25">
      <c r="A50" s="20"/>
      <c r="B50" s="67"/>
      <c r="C50" s="67"/>
      <c r="D50" s="67"/>
      <c r="E50" s="67"/>
      <c r="F50" s="67"/>
      <c r="G50" s="67"/>
      <c r="H50" s="67"/>
      <c r="I50" s="20"/>
      <c r="J50" s="20"/>
      <c r="K50" s="20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H61"/>
  <sheetViews>
    <sheetView showGridLines="0" showRowColHeaders="0" workbookViewId="0"/>
  </sheetViews>
  <sheetFormatPr baseColWidth="10" defaultRowHeight="15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6" t="s">
        <v>5</v>
      </c>
      <c r="C6" s="32" t="s">
        <v>23</v>
      </c>
      <c r="D6" s="32" t="s">
        <v>12</v>
      </c>
      <c r="E6" s="32" t="s">
        <v>13</v>
      </c>
      <c r="F6" s="32" t="s">
        <v>18</v>
      </c>
    </row>
    <row r="7" spans="2:6" x14ac:dyDescent="0.25">
      <c r="B7" s="2" t="s">
        <v>31</v>
      </c>
      <c r="C7" s="53">
        <v>45158</v>
      </c>
      <c r="D7" s="53">
        <v>35784.78823659999</v>
      </c>
      <c r="E7" s="53">
        <v>35784.78823659999</v>
      </c>
      <c r="F7" s="53">
        <v>35091.424336599994</v>
      </c>
    </row>
    <row r="8" spans="2:6" x14ac:dyDescent="0.25">
      <c r="B8" s="2" t="s">
        <v>32</v>
      </c>
      <c r="C8" s="53">
        <v>17402.665239000002</v>
      </c>
      <c r="D8" s="53">
        <v>16920.315753220002</v>
      </c>
      <c r="E8" s="53">
        <v>13702.2178406</v>
      </c>
      <c r="F8" s="53">
        <v>13655.0178406</v>
      </c>
    </row>
    <row r="9" spans="2:6" x14ac:dyDescent="0.25">
      <c r="B9" s="2" t="s">
        <v>33</v>
      </c>
      <c r="C9" s="53">
        <v>8644</v>
      </c>
      <c r="D9" s="53">
        <v>3505.6458213800001</v>
      </c>
      <c r="E9" s="53">
        <v>2893.3065943799998</v>
      </c>
      <c r="F9" s="53">
        <v>2893.3065943799998</v>
      </c>
    </row>
    <row r="10" spans="2:6" ht="30" x14ac:dyDescent="0.25">
      <c r="B10" s="16" t="s">
        <v>34</v>
      </c>
      <c r="C10" s="53">
        <v>3576</v>
      </c>
      <c r="D10" s="53">
        <v>0</v>
      </c>
      <c r="E10" s="53">
        <v>0</v>
      </c>
      <c r="F10" s="53">
        <v>0</v>
      </c>
    </row>
    <row r="11" spans="2:6" x14ac:dyDescent="0.25">
      <c r="B11" s="2" t="s">
        <v>6</v>
      </c>
      <c r="C11" s="53">
        <v>74780.665238999994</v>
      </c>
      <c r="D11" s="53">
        <v>56210.749811199996</v>
      </c>
      <c r="E11" s="53">
        <v>52380.312671579995</v>
      </c>
      <c r="F11" s="53">
        <v>51639.748771579994</v>
      </c>
    </row>
    <row r="41" spans="1:8" x14ac:dyDescent="0.25">
      <c r="E41" s="9"/>
    </row>
    <row r="42" spans="1:8" x14ac:dyDescent="0.25">
      <c r="A42" s="20"/>
      <c r="B42" s="31"/>
      <c r="C42" s="31"/>
      <c r="D42" s="31"/>
      <c r="E42" s="31"/>
      <c r="F42" s="67" t="s">
        <v>113</v>
      </c>
      <c r="G42" s="36"/>
      <c r="H42" s="14"/>
    </row>
    <row r="43" spans="1:8" x14ac:dyDescent="0.25">
      <c r="A43" s="20"/>
      <c r="B43" s="31" t="s">
        <v>5</v>
      </c>
      <c r="C43" s="31" t="s">
        <v>23</v>
      </c>
      <c r="D43" s="31" t="s">
        <v>12</v>
      </c>
      <c r="E43" s="31" t="s">
        <v>13</v>
      </c>
      <c r="F43" s="31" t="s">
        <v>18</v>
      </c>
      <c r="G43" s="37"/>
      <c r="H43" s="14"/>
    </row>
    <row r="44" spans="1:8" x14ac:dyDescent="0.25">
      <c r="A44" s="20"/>
      <c r="B44" s="31" t="s">
        <v>31</v>
      </c>
      <c r="C44" s="31">
        <f>+GETPIVOTDATA(" APROPIACION
 VIGENTE",$B$6,"DESCRIPCION","A-01 -GASTOS DE PERSONAL")</f>
        <v>45158</v>
      </c>
      <c r="D44" s="38">
        <f>+GETPIVOTDATA(" COMPROMISOS
 ACUMULADOS",$B$6,"DESCRIPCION","A-01 -GASTOS DE PERSONAL")/GETPIVOTDATA(" APROPIACION
 VIGENTE",$B$6,"DESCRIPCION","A-01 -GASTOS DE PERSONAL")</f>
        <v>0.79243518837415272</v>
      </c>
      <c r="E44" s="38">
        <f>+GETPIVOTDATA(" OBLIGACIONES
 ACUMULADAS",$B$6,"DESCRIPCION","A-01 -GASTOS DE PERSONAL")/GETPIVOTDATA(" APROPIACION
 VIGENTE",$B$6,"DESCRIPCION","A-01 -GASTOS DE PERSONAL")</f>
        <v>0.79243518837415272</v>
      </c>
      <c r="F44" s="38">
        <f>+GETPIVOTDATA(" PAGOS
 ACUMULADOS",$B$6,"DESCRIPCION","A-01 -GASTOS DE PERSONAL")/GETPIVOTDATA(" APROPIACION
 VIGENTE",$B$6,"DESCRIPCION","A-01 -GASTOS DE PERSONAL")</f>
        <v>0.77708101192701173</v>
      </c>
      <c r="G44" s="37"/>
      <c r="H44" s="36"/>
    </row>
    <row r="45" spans="1:8" x14ac:dyDescent="0.25">
      <c r="A45" s="20"/>
      <c r="B45" s="31" t="s">
        <v>32</v>
      </c>
      <c r="C45" s="31">
        <f>+GETPIVOTDATA(" APROPIACION
 VIGENTE",$B$6,"DESCRIPCION","A-02 -ADQUISICIÓN DE BIENES  Y SERVICIOS")</f>
        <v>17402.665239000002</v>
      </c>
      <c r="D45" s="38">
        <f>+GETPIVOTDATA(" COMPROMISOS
 ACUMULADOS",$B$6,"DESCRIPCION","A-02 -ADQUISICIÓN DE BIENES  Y SERVICIOS")/GETPIVOTDATA(" APROPIACION
 VIGENTE",$B$6,"DESCRIPCION","A-02 -ADQUISICIÓN DE BIENES  Y SERVICIOS")</f>
        <v>0.97228301072533208</v>
      </c>
      <c r="E45" s="38">
        <f>+GETPIVOTDATA(" OBLIGACIONES
 ACUMULADAS",$B$6,"DESCRIPCION","A-02 -ADQUISICIÓN DE BIENES  Y SERVICIOS")/GETPIVOTDATA(" APROPIACION
 VIGENTE",$B$6,"DESCRIPCION","A-02 -ADQUISICIÓN DE BIENES  Y SERVICIOS")</f>
        <v>0.78736317985895832</v>
      </c>
      <c r="F45" s="38">
        <f>+GETPIVOTDATA(" PAGOS
 ACUMULADOS",$B$6,"DESCRIPCION","A-02 -ADQUISICIÓN DE BIENES  Y SERVICIOS")/GETPIVOTDATA(" APROPIACION
 VIGENTE",$B$6,"DESCRIPCION","A-02 -ADQUISICIÓN DE BIENES  Y SERVICIOS")</f>
        <v>0.78465095162542176</v>
      </c>
      <c r="G45" s="37"/>
      <c r="H45" s="36"/>
    </row>
    <row r="46" spans="1:8" x14ac:dyDescent="0.25">
      <c r="A46" s="20"/>
      <c r="B46" s="31" t="s">
        <v>33</v>
      </c>
      <c r="C46" s="31">
        <f>+GETPIVOTDATA(" APROPIACION
 VIGENTE",$B$6,"DESCRIPCION","A-03-TRANSFERENCIAS CORRIENTES")</f>
        <v>8644</v>
      </c>
      <c r="D46" s="38">
        <f>+GETPIVOTDATA(" COMPROMISOS
 ACUMULADOS",$B$6,"DESCRIPCION","A-03-TRANSFERENCIAS CORRIENTES")/GETPIVOTDATA(" APROPIACION
 VIGENTE",$B$6,"DESCRIPCION","A-03-TRANSFERENCIAS CORRIENTES")</f>
        <v>0.40555828567561314</v>
      </c>
      <c r="E46" s="38">
        <f>+GETPIVOTDATA(" OBLIGACIONES
 ACUMULADAS",$B$6,"DESCRIPCION","A-03-TRANSFERENCIAS CORRIENTES")/GETPIVOTDATA(" APROPIACION
 VIGENTE",$B$6,"DESCRIPCION","A-03-TRANSFERENCIAS CORRIENTES")</f>
        <v>0.3347184861614993</v>
      </c>
      <c r="F46" s="38">
        <f>+GETPIVOTDATA(" PAGOS
 ACUMULADOS",$B$6,"DESCRIPCION","A-03-TRANSFERENCIAS CORRIENTES")/GETPIVOTDATA(" APROPIACION
 VIGENTE",$B$6,"DESCRIPCION","A-03-TRANSFERENCIAS CORRIENTES")</f>
        <v>0.3347184861614993</v>
      </c>
      <c r="G46" s="37"/>
      <c r="H46" s="36"/>
    </row>
    <row r="47" spans="1:8" x14ac:dyDescent="0.25">
      <c r="A47" s="20"/>
      <c r="B47" s="31" t="s">
        <v>34</v>
      </c>
      <c r="C47" s="31">
        <f>+GETPIVOTDATA(" APROPIACION
 VIGENTE",$B$6,"DESCRIPCION","A-08-GASTOS POR TRIBUTOS, MULTAS, SANCIONES E INTERESES DE MORA")</f>
        <v>3576</v>
      </c>
      <c r="D47" s="38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</v>
      </c>
      <c r="E47" s="38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</v>
      </c>
      <c r="F47" s="38">
        <f>+GETPIVOTDATA(" PAGOS
 ACUMULADOS",$B$6,"DESCRIPCION","A-08-GASTOS POR TRIBUTOS, MULTAS, SANCIONES E INTERESES DE MORA")/GETPIVOTDATA(" APROPIACION
 VIGENTE",$B$6,"DESCRIPCION","A-08-GASTOS POR TRIBUTOS, MULTAS, SANCIONES E INTERESES DE MORA")</f>
        <v>0</v>
      </c>
      <c r="G47" s="37"/>
      <c r="H47" s="36"/>
    </row>
    <row r="48" spans="1:8" x14ac:dyDescent="0.25">
      <c r="A48" s="20"/>
      <c r="B48" s="31" t="s">
        <v>6</v>
      </c>
      <c r="C48" s="31">
        <f>+GETPIVOTDATA(" APROPIACION
 VIGENTE",$B$6)</f>
        <v>74780.665238999994</v>
      </c>
      <c r="D48" s="38">
        <f>+GETPIVOTDATA(" COMPROMISOS
 ACUMULADOS",$B$6)/GETPIVOTDATA(" APROPIACION
 VIGENTE",$B$6)</f>
        <v>0.75167490997237985</v>
      </c>
      <c r="E48" s="38">
        <f>+GETPIVOTDATA(" OBLIGACIONES
 ACUMULADAS",$B$6)/GETPIVOTDATA(" APROPIACION
 VIGENTE",$B$6)</f>
        <v>0.70045261705244033</v>
      </c>
      <c r="F48" s="38">
        <f>+GETPIVOTDATA(" PAGOS
 ACUMULADOS",$B$6)/GETPIVOTDATA(" APROPIACION
 VIGENTE",$B$6)</f>
        <v>0.69054947032817471</v>
      </c>
      <c r="G48" s="37"/>
      <c r="H48" s="36"/>
    </row>
    <row r="49" spans="1:8" x14ac:dyDescent="0.25">
      <c r="A49" s="20"/>
      <c r="B49" s="31"/>
      <c r="C49" s="31"/>
      <c r="D49" s="31"/>
      <c r="E49" s="31"/>
      <c r="F49" s="31"/>
      <c r="G49" s="37"/>
      <c r="H49" s="36"/>
    </row>
    <row r="50" spans="1:8" x14ac:dyDescent="0.25">
      <c r="A50" s="20"/>
      <c r="B50" s="31"/>
      <c r="C50" s="31"/>
      <c r="D50" s="31"/>
      <c r="E50" s="31"/>
      <c r="F50" s="31"/>
      <c r="G50" s="37"/>
      <c r="H50" s="36"/>
    </row>
    <row r="51" spans="1:8" x14ac:dyDescent="0.25">
      <c r="A51" s="20"/>
      <c r="B51" s="67"/>
      <c r="C51" s="67"/>
      <c r="D51" s="67"/>
      <c r="E51" s="67"/>
      <c r="F51" s="67"/>
      <c r="G51" s="36"/>
      <c r="H51" s="36"/>
    </row>
    <row r="52" spans="1:8" x14ac:dyDescent="0.25">
      <c r="A52" s="20"/>
      <c r="B52" s="67"/>
      <c r="C52" s="67"/>
      <c r="D52" s="67"/>
      <c r="E52" s="67"/>
      <c r="F52" s="67"/>
      <c r="G52" s="36"/>
      <c r="H52" s="36"/>
    </row>
    <row r="53" spans="1:8" x14ac:dyDescent="0.25">
      <c r="A53" s="14"/>
      <c r="B53" s="67"/>
      <c r="C53" s="67"/>
      <c r="D53" s="67"/>
      <c r="E53" s="67"/>
      <c r="F53" s="67"/>
      <c r="G53" s="36"/>
      <c r="H53" s="36"/>
    </row>
    <row r="54" spans="1:8" x14ac:dyDescent="0.25">
      <c r="B54" s="66"/>
      <c r="C54" s="66"/>
      <c r="D54" s="66"/>
      <c r="E54" s="66"/>
      <c r="F54" s="66"/>
      <c r="G54" s="36"/>
      <c r="H54" s="14"/>
    </row>
    <row r="55" spans="1:8" x14ac:dyDescent="0.25">
      <c r="B55" s="66"/>
      <c r="C55" s="66"/>
      <c r="D55" s="66"/>
      <c r="E55" s="66"/>
      <c r="F55" s="66"/>
      <c r="G55" s="14"/>
      <c r="H55" s="14"/>
    </row>
    <row r="56" spans="1:8" x14ac:dyDescent="0.25">
      <c r="B56" s="66"/>
      <c r="C56" s="66"/>
      <c r="D56" s="66"/>
      <c r="E56" s="66"/>
      <c r="F56" s="66"/>
      <c r="G56" s="14"/>
      <c r="H56" s="14"/>
    </row>
    <row r="57" spans="1:8" x14ac:dyDescent="0.25">
      <c r="B57" s="66"/>
      <c r="C57" s="66"/>
      <c r="D57" s="66"/>
      <c r="E57" s="66"/>
      <c r="F57" s="66"/>
      <c r="G57" s="14"/>
      <c r="H57" s="14"/>
    </row>
    <row r="58" spans="1:8" x14ac:dyDescent="0.25">
      <c r="B58" s="66"/>
      <c r="C58" s="66"/>
      <c r="D58" s="66"/>
      <c r="E58" s="66"/>
      <c r="F58" s="66"/>
      <c r="G58" s="14"/>
      <c r="H58" s="14"/>
    </row>
    <row r="59" spans="1:8" x14ac:dyDescent="0.25">
      <c r="B59" s="14"/>
      <c r="C59" s="14"/>
      <c r="D59" s="14"/>
      <c r="E59" s="14"/>
      <c r="F59" s="14"/>
      <c r="G59" s="14"/>
      <c r="H59" s="14"/>
    </row>
    <row r="60" spans="1:8" x14ac:dyDescent="0.25">
      <c r="B60" s="14"/>
      <c r="C60" s="14"/>
      <c r="D60" s="14"/>
      <c r="E60" s="14"/>
      <c r="F60" s="14"/>
      <c r="G60" s="14"/>
      <c r="H60" s="14"/>
    </row>
    <row r="61" spans="1:8" x14ac:dyDescent="0.25">
      <c r="B61" s="14"/>
      <c r="C61" s="14"/>
      <c r="D61" s="14"/>
      <c r="E61" s="14"/>
      <c r="F61" s="14"/>
      <c r="G61" s="14"/>
      <c r="H61" s="14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3" t="s">
        <v>1</v>
      </c>
      <c r="C6" s="12" t="s">
        <v>101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54">
        <v>2233693028507</v>
      </c>
      <c r="C9" s="54">
        <v>2188796727979.3694</v>
      </c>
      <c r="D9" s="54">
        <v>66810831617.830009</v>
      </c>
      <c r="E9" s="54">
        <v>66674610450.830009</v>
      </c>
    </row>
    <row r="11" spans="2:6" x14ac:dyDescent="0.25">
      <c r="B11" s="33"/>
      <c r="F11" s="1"/>
    </row>
    <row r="15" spans="2:6" x14ac:dyDescent="0.25">
      <c r="E15" s="9" t="s">
        <v>21</v>
      </c>
    </row>
    <row r="36" spans="2:4" x14ac:dyDescent="0.25">
      <c r="B36" s="65" t="str">
        <f>+CONCATENATE("PROYECTO","  ",C6)</f>
        <v>PROYECTO  (Todas)</v>
      </c>
      <c r="C36" s="65"/>
      <c r="D36" s="65"/>
    </row>
    <row r="37" spans="2:4" ht="52.5" customHeight="1" x14ac:dyDescent="0.25">
      <c r="B37" s="65"/>
      <c r="C37" s="65"/>
      <c r="D37" s="65"/>
    </row>
    <row r="38" spans="2:4" x14ac:dyDescent="0.25">
      <c r="D38" s="10"/>
    </row>
    <row r="40" spans="2:4" x14ac:dyDescent="0.25">
      <c r="B40" s="11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2019-11-13T21:13:56Z</dcterms:modified>
</cp:coreProperties>
</file>