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20\Graficas Cierre\Feb\"/>
    </mc:Choice>
  </mc:AlternateContent>
  <xr:revisionPtr revIDLastSave="0" documentId="13_ncr:1_{F52A87C1-6856-4095-ABC3-117692DB3EC8}" xr6:coauthVersionLast="44" xr6:coauthVersionMax="44" xr10:uidLastSave="{00000000-0000-0000-0000-000000000000}"/>
  <bookViews>
    <workbookView xWindow="-120" yWindow="-120" windowWidth="29040" windowHeight="15840" tabRatio="77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55" r:id="rId8"/>
    <pivotCache cacheId="5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7" l="1"/>
  <c r="E46" i="5"/>
  <c r="F44" i="3"/>
  <c r="E47" i="5"/>
  <c r="F45" i="3"/>
  <c r="C43" i="3"/>
  <c r="F46" i="5"/>
  <c r="C45" i="5"/>
  <c r="D48" i="5"/>
  <c r="F44" i="5"/>
  <c r="E44" i="3"/>
  <c r="C42" i="3"/>
  <c r="D45" i="3"/>
  <c r="D44" i="5"/>
  <c r="C44" i="3"/>
  <c r="F48" i="5"/>
  <c r="F43" i="3"/>
  <c r="F47" i="5"/>
  <c r="C44" i="5"/>
  <c r="C47" i="5"/>
  <c r="C45" i="3"/>
  <c r="E45" i="3"/>
  <c r="E48" i="5"/>
  <c r="D47" i="5"/>
  <c r="D45" i="5"/>
  <c r="F42" i="3"/>
  <c r="C48" i="5"/>
  <c r="D46" i="5"/>
  <c r="E44" i="5"/>
  <c r="E43" i="3"/>
  <c r="E45" i="5"/>
  <c r="C46" i="5"/>
  <c r="F45" i="5"/>
  <c r="D42" i="3" l="1"/>
  <c r="D44" i="3"/>
  <c r="D43" i="3"/>
  <c r="E42" i="3"/>
</calcChain>
</file>

<file path=xl/sharedStrings.xml><?xml version="1.0" encoding="utf-8"?>
<sst xmlns="http://schemas.openxmlformats.org/spreadsheetml/2006/main" count="151" uniqueCount="110">
  <si>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</si>
  <si>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</si>
  <si>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</si>
  <si>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</si>
  <si>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</si>
  <si>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</si>
  <si>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</si>
  <si>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</si>
  <si>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</si>
  <si>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</si>
  <si>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</si>
  <si>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</si>
  <si>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</si>
  <si>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</si>
  <si>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</si>
  <si>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</si>
  <si>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</si>
  <si>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</si>
  <si>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</si>
  <si>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</si>
  <si>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</si>
  <si>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</si>
  <si>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</si>
  <si>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</si>
  <si>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</si>
  <si>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</si>
  <si>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</si>
  <si>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</si>
  <si>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</si>
  <si>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</si>
  <si>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</si>
  <si>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</si>
  <si>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</si>
  <si>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</si>
  <si>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</si>
  <si>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</si>
  <si>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</si>
  <si>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</si>
  <si>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</si>
  <si>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</si>
  <si>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</si>
  <si>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</si>
  <si>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</si>
  <si>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</si>
  <si>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</si>
  <si>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</si>
  <si>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</si>
  <si>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</si>
  <si>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</si>
  <si>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</si>
  <si>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</si>
  <si>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</si>
  <si>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</si>
  <si>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</si>
  <si>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</si>
  <si>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</si>
  <si>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</si>
  <si>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</si>
  <si>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</si>
  <si>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</si>
  <si>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</si>
  <si>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</si>
  <si>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</si>
  <si>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</si>
  <si>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</si>
  <si>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</si>
  <si>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</si>
  <si>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</si>
  <si>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</si>
  <si>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</si>
  <si>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</si>
  <si>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</si>
  <si>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</si>
  <si>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</si>
  <si>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</si>
  <si>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</si>
  <si>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</si>
  <si>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</si>
  <si>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</si>
  <si>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</si>
  <si>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</si>
  <si>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</si>
  <si>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</si>
  <si>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</si>
  <si>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</si>
  <si>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</si>
  <si>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</si>
  <si>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</si>
  <si>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</si>
  <si>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</si>
  <si>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</si>
  <si>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</si>
  <si>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</si>
  <si>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</si>
  <si>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</si>
  <si>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</si>
  <si>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</si>
  <si>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</si>
  <si>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</si>
  <si>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</si>
  <si>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</si>
  <si>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</si>
  <si>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</si>
  <si>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</si>
  <si>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</si>
  <si>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</si>
  <si>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>Ejecución  Presupuestal Acumulada al  29/02/2020</t>
  </si>
  <si>
    <t xml:space="preserve">NOTAS:
1) EL 4 DE FEBRERO DE 2020 LA DIRECCIÓN GENERAL DEL PRESUPUESTO PÚBLICO NACIONAL -DGPPN- DEL MINISTERIO DE HACIENDA Y CRÉDITO PÚBLICO BLOQUEO EN EL SISTEMA INTEGRADO DE INFORMACIÓN FINANCIERA -SIIF NACIÓN- LA APROPIACIÓN DISPONIBLE A ESA FECHA, CON FUENTE DE FINANCIACIÓN APORTES NACIÓN, DE LOS PROYECTOS DEL PRESUPUESTO DE GASTOS DE INVERSIÓN, POR LA SUMA DE $69.963.582.871,20, ASÍ MISMO, EN ESTE PRESUPUESTO DE GASTOS DE INVERSIÓN DICHA DIRECCIÓN BLOQUEO CDP´s SIN COMPROMETER CON FUENTE DE FINANCIACIÓN APORTES NACIÓN POR LA SUMA DE $1.173.083.068.
2) EL 24 DE FEBRERO DE 2020 LA DGPPN DEL MINISTERIO DE HACIENDA Y CRÉDITO PÚBLICO DESBLOQUEO EN EL SIIF NACIÓN LA SUMA DE $16.036.916.932 DE ALGUNAS APROPIACIONES DE LOS PROYECTOS DEL PRESUPUESTO DE INVERSIÓN CON FUENTE DE FINANCIACIÓN APORTES NACIÓN. DE IGUAL MANERA, DESBLOQUEO CDP´s POR LA SUMA DE $963.083.068.
</t>
  </si>
  <si>
    <t>3)) AL CIERRE DEL MES DE FEBRERO DE 2020 PERMANECE BLOQUEADO EN EL SIIF NACIÓN LA SUMA DE $53.926.665.939,20 CON APORTES NACIÓN CORRESPONDIENTE A LAS APROPIACIONES DE LOS PROYECTOS: (i) APOYO OBRAS COMPLEMENTARIAS CONTRATOS DE CONCESIÓN NACIONAL EN LA SUMA DE $33.728.000.000; (ii) CONTROL Y SEGUIMIENTO A LA OPERACIÓN DE LAS VÍAS PRIMARIAS CONCESIONADAS  NACIONAL, EN EL VALOR DE $1.111.944; (iii) CONTROL Y SEGUIMIENTO A LA OPERACIÓN DE LOS AEROPUERTOS CONCESIONADOS NACIONAL, EN LA SUMA DE $417.868; (iv) CONTROL Y SEGUIMIENTO A LA OPERACIÓN DE LAS VÍAS FÉRREAS  NACIONAL EN EL VALOR DE $916,271; (v) APOYO ESTATAL A LOS PUERTOS A NIVEL NACIONAL. NACIONAL EN LA SUMA DE $990.000.000;  (vi) CONTROL Y SEGUIMIENTO A LA OPERACIÓN DE LOS PUERTOS CONCESIONADOS. NACIONAL EN EL VALOR DE $595.946; (vii) IMPLEMENTACIÓN DEL SISTEMA INTEGRADO DE GESTIÓN Y CONTROL DE LA AGENCIA NACIONAL DE INFRAESTRUCTURA  NACIONAL, EN EL VALOR DE $200.000.000; (viii) APOYO PARA LA GESTIÓN DE LA AGENCIA NACIONAL DE INFRAESTRUCTURA A TRAVÉS DE ASESORÍAS Y CONSULTORÍAS  NACIONAL, EN LA SUMA DE $13.194.437.147; (ix) SISTEMATIZACIÓN PARA EL SERVICIO DE INFORMACIÓN DE LA GESTIÓN ADMINISTRATIVA.  NACIONAL, EN EL VALOR DE $2.337.220.039,20 E (x) IMPLEMENTACION DEL SISTEMA DE GESTIÓN DOCUMENTAL DE LA AGENCIA NACIONAL DE INFRAESTRUCTURA NACIONAL, EN LA SUMA DE $3.473.966.724. DE IGUAL MANERA, SE ENCUENTRA BLOQUEADO UN CDP POR LA SUMA DE $210.000.000 CON APORTES NACIÓN CORRESPONDIENTE AL PROYECTO DEL PRESUPUESTO DE GASTOS DE INVERSIÓN DENOMINADO APOYO ESTATAL A LOS PUERTOS A NIVEL NACIONAL. NACIONAL.</t>
  </si>
  <si>
    <t>Apropiación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</si>
</sst>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2" applyNumberFormat="0" applyFill="0" applyAlignment="0" applyProtection="0"/>
  </cellStyleXfs>
  <cellXfs count="68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4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0" fontId="15" fillId="0" borderId="3" xfId="0" applyFont="1" applyBorder="1" applyAlignment="1">
      <alignment horizontal="justify" wrapText="1"/>
    </xf>
    <xf numFmtId="0" fontId="15" fillId="3" borderId="3" xfId="0" applyFont="1" applyFill="1" applyBorder="1" applyAlignment="1">
      <alignment horizontal="justify" wrapText="1"/>
    </xf>
    <xf numFmtId="0" fontId="14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applyFont="1" applyFill="1"/>
    <xf numFmtId="168" fontId="14" fillId="0" borderId="2" xfId="1" applyNumberFormat="1" applyFont="1" applyBorder="1"/>
    <xf numFmtId="168" fontId="16" fillId="0" borderId="4" xfId="1" applyNumberFormat="1" applyFont="1" applyBorder="1"/>
    <xf numFmtId="168" fontId="0" fillId="0" borderId="0" xfId="1" applyNumberFormat="1" applyFont="1"/>
    <xf numFmtId="0" fontId="17" fillId="2" borderId="0" xfId="0" applyFont="1" applyFill="1"/>
    <xf numFmtId="10" fontId="7" fillId="0" borderId="0" xfId="13" applyNumberFormat="1" applyFont="1" applyFill="1"/>
    <xf numFmtId="167" fontId="7" fillId="0" borderId="0" xfId="13" applyNumberFormat="1" applyFont="1" applyFill="1"/>
    <xf numFmtId="9" fontId="7" fillId="0" borderId="0" xfId="13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5" fillId="0" borderId="3" xfId="0" applyFont="1" applyFill="1" applyBorder="1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left"/>
    </xf>
    <xf numFmtId="41" fontId="7" fillId="2" borderId="0" xfId="0" applyNumberFormat="1" applyFont="1" applyFill="1" applyBorder="1"/>
    <xf numFmtId="9" fontId="7" fillId="2" borderId="0" xfId="13" applyFont="1" applyFill="1" applyBorder="1"/>
    <xf numFmtId="41" fontId="7" fillId="2" borderId="0" xfId="1" applyFont="1" applyFill="1" applyBorder="1"/>
    <xf numFmtId="10" fontId="7" fillId="2" borderId="0" xfId="13" applyNumberFormat="1" applyFont="1" applyFill="1" applyBorder="1"/>
    <xf numFmtId="0" fontId="6" fillId="2" borderId="0" xfId="0" applyFont="1" applyFill="1" applyBorder="1" applyAlignment="1">
      <alignment horizontal="left"/>
    </xf>
    <xf numFmtId="41" fontId="6" fillId="2" borderId="0" xfId="0" applyNumberFormat="1" applyFont="1" applyFill="1" applyBorder="1"/>
    <xf numFmtId="9" fontId="6" fillId="2" borderId="0" xfId="13" applyFont="1" applyFill="1" applyBorder="1"/>
    <xf numFmtId="167" fontId="6" fillId="2" borderId="0" xfId="13" applyNumberFormat="1" applyFont="1" applyFill="1" applyBorder="1"/>
    <xf numFmtId="0" fontId="0" fillId="0" borderId="5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7" xfId="0" applyFill="1" applyBorder="1" applyAlignment="1">
      <alignment horizontal="justify" wrapText="1"/>
    </xf>
    <xf numFmtId="0" fontId="0" fillId="0" borderId="8" xfId="0" applyFill="1" applyBorder="1" applyAlignment="1">
      <alignment horizontal="justify"/>
    </xf>
    <xf numFmtId="0" fontId="0" fillId="0" borderId="0" xfId="0" applyFill="1" applyBorder="1" applyAlignment="1">
      <alignment horizontal="justify"/>
    </xf>
    <xf numFmtId="0" fontId="0" fillId="0" borderId="9" xfId="0" applyFill="1" applyBorder="1" applyAlignment="1">
      <alignment horizontal="justify"/>
    </xf>
    <xf numFmtId="0" fontId="0" fillId="0" borderId="10" xfId="0" applyFill="1" applyBorder="1" applyAlignment="1">
      <alignment horizontal="justify"/>
    </xf>
    <xf numFmtId="0" fontId="0" fillId="0" borderId="11" xfId="0" applyFill="1" applyBorder="1" applyAlignment="1">
      <alignment horizontal="justify"/>
    </xf>
    <xf numFmtId="0" fontId="0" fillId="0" borderId="12" xfId="0" applyFill="1" applyBorder="1" applyAlignment="1">
      <alignment horizontal="justify"/>
    </xf>
    <xf numFmtId="0" fontId="18" fillId="5" borderId="1" xfId="0" applyFont="1" applyFill="1" applyBorder="1" applyAlignment="1">
      <alignment horizontal="center" vertical="center"/>
    </xf>
    <xf numFmtId="41" fontId="18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68" fontId="0" fillId="4" borderId="1" xfId="1" applyNumberFormat="1" applyFont="1" applyFill="1" applyBorder="1"/>
    <xf numFmtId="0" fontId="0" fillId="4" borderId="1" xfId="0" applyFill="1" applyBorder="1" applyAlignment="1">
      <alignment wrapText="1"/>
    </xf>
  </cellXfs>
  <cellStyles count="16">
    <cellStyle name="Hipervínculo" xfId="14" builtinId="8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  <cellStyle name="Título 2" xfId="15" builtinId="17"/>
  </cellStyles>
  <dxfs count="39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168" formatCode="_-* #,##0.00_-;\-* #,##0.00_-;_-* &quot;-&quot;_-;_-@_-"/>
    </dxf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1.24%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1.24%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95.55%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4-44D9-83B1-862E0EB2615B}"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4-44D9-83B1-862E0EB2615B}"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95.55%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24676.581391250002</c:v>
                </c:pt>
                <c:pt idx="1">
                  <c:v>0</c:v>
                </c:pt>
                <c:pt idx="2">
                  <c:v>3527493.098644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4-44D9-83B1-862E0EB2615B}"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4-44D9-83B1-862E0EB2615B}"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9676.7027661900011</c:v>
                </c:pt>
                <c:pt idx="1">
                  <c:v>0</c:v>
                </c:pt>
                <c:pt idx="2">
                  <c:v>45654.490695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4-44D9-83B1-862E0EB2615B}"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4-44D9-83B1-862E0EB2615B}"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9018.3221661900006</c:v>
                </c:pt>
                <c:pt idx="1">
                  <c:v>0</c:v>
                </c:pt>
                <c:pt idx="2">
                  <c:v>45645.059769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8,5%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77,84%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8,5%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7-4728-8AEE-66B8A8E5BCB6}"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77,84%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7-4728-8AEE-66B8A8E5BCB6}"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0-4D97-BBD6-398D7F862C58}"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6811.4871113700001</c:v>
                </c:pt>
                <c:pt idx="1">
                  <c:v>15115.07276913</c:v>
                </c:pt>
                <c:pt idx="2">
                  <c:v>2047.53341075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B-4428-B811-96DB1E4F8A07}"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B-4428-B811-96DB1E4F8A07}"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B-4428-B811-96DB1E4F8A07}"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6811.4871113700001</c:v>
                </c:pt>
                <c:pt idx="1">
                  <c:v>1641.0541440700001</c:v>
                </c:pt>
                <c:pt idx="2">
                  <c:v>521.67341075000002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80-4D97-BBD6-398D7F862C58}"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80-4D97-BBD6-398D7F862C58}"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80-4D97-BBD6-398D7F862C58}"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6153.1065113699997</c:v>
                </c:pt>
                <c:pt idx="1">
                  <c:v>1641.0541440700001</c:v>
                </c:pt>
                <c:pt idx="2">
                  <c:v>521.67341075000002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3527493098644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45654490695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45645059769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29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febrero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161925</xdr:rowOff>
    </xdr:from>
    <xdr:to>
      <xdr:col>7</xdr:col>
      <xdr:colOff>285750</xdr:colOff>
      <xdr:row>36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29 de febrero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0.69385</cdr:x>
      <cdr:y>0.91503</cdr:y>
    </cdr:from>
    <cdr:to>
      <cdr:x>0.96257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1B3752C-34EE-4853-91C4-36B20CEEF4A5}"/>
            </a:ext>
          </a:extLst>
        </cdr:cNvPr>
        <cdr:cNvSpPr txBox="1"/>
      </cdr:nvSpPr>
      <cdr:spPr>
        <a:xfrm xmlns:a="http://schemas.openxmlformats.org/drawingml/2006/main">
          <a:off x="4943474" y="4000500"/>
          <a:ext cx="19145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29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febrero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504821</xdr:colOff>
      <xdr:row>11</xdr:row>
      <xdr:rowOff>133350</xdr:rowOff>
    </xdr:from>
    <xdr:to>
      <xdr:col>12</xdr:col>
      <xdr:colOff>485774</xdr:colOff>
      <xdr:row>37</xdr:row>
      <xdr:rowOff>114299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BEC18522-5050-458F-83B6-EC4BAA503B58}"/>
            </a:ext>
          </a:extLst>
        </xdr:cNvPr>
        <xdr:cNvGrpSpPr/>
      </xdr:nvGrpSpPr>
      <xdr:grpSpPr>
        <a:xfrm>
          <a:off x="504821" y="2228850"/>
          <a:ext cx="10982328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29 de febrero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F022144-74B4-45DB-9FA7-3203CDEB64F4}"/>
            </a:ext>
          </a:extLst>
        </xdr:cNvPr>
        <xdr:cNvGrpSpPr/>
      </xdr:nvGrpSpPr>
      <xdr:grpSpPr>
        <a:xfrm>
          <a:off x="466725" y="2628898"/>
          <a:ext cx="9134475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29 de febrero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</cdr:x>
      <cdr:y>0.90754</cdr:y>
    </cdr:from>
    <cdr:to>
      <cdr:x>0.98501</cdr:x>
      <cdr:y>0.9781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05C195F-B02C-4D96-AEB9-DF120BD90A31}"/>
            </a:ext>
          </a:extLst>
        </cdr:cNvPr>
        <cdr:cNvSpPr txBox="1"/>
      </cdr:nvSpPr>
      <cdr:spPr>
        <a:xfrm xmlns:a="http://schemas.openxmlformats.org/drawingml/2006/main">
          <a:off x="6296024" y="3552823"/>
          <a:ext cx="1838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00.468572685182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0" maxValue="3534874.8833797998"/>
    </cacheField>
    <cacheField name="COMPROMISOS_x000a_ ACUMULADOS" numFmtId="168">
      <sharedItems containsSemiMixedTypes="0" containsString="0" containsNumber="1" minValue="0" maxValue="3527493.098644"/>
    </cacheField>
    <cacheField name="OBLIGACIONES_x000a_ ACUMULADAS" numFmtId="168">
      <sharedItems containsSemiMixedTypes="0" containsString="0" containsNumber="1" minValue="0" maxValue="45654.490695"/>
    </cacheField>
    <cacheField name="PAGOS_x000a_A CUMULADOS" numFmtId="168">
      <sharedItems containsSemiMixedTypes="0" containsString="0" containsNumber="1" minValue="0" maxValue="45645.0597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00.483085995373" createdVersion="6" refreshedVersion="6" minRefreshableVersion="3" recordCount="33" xr:uid="{D232E3F5-B12C-4C67-9338-B72D51D80183}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APOYO A LA OPERACIÓN DE LAS VÍAS CONCESIONADAS A TRÁVES DE IPS  NACIONAL" u="1"/>
        <s v="MEJORAMIENTO APOYO ESTATAL PROYECTO DE CONCESIÒN RUTA DEL SOL SECTOR III,   CESAR, BOLÍVAR, MAGDALENA - [PREVIO CONCEPTO DNP]" u="1"/>
        <s v="MEJORAMIENTO CONSTRUCCION REHABILITACIÓN,  MANTENIMIENTO Y OPERACIÓN DEL CORREDOR BUCARAMANGA BARRANCABERMEJA YONDO  DEPARTAMENTOS DE   SANTANDER, ANTIOQUIA" u="1"/>
        <s v="APOYO A LA OPERACIÒN DE LAS VÌAS PRIMARIAS CONCESIONADAS  NACIONAL" u="1"/>
        <s v="MEJORAMIENTO REHABILITACIÓN Y MANTENIMIENTO DEL CORREDOR HONDA - PUERTO SALGAR - GIRARDOT,   CUNDINAMARCA" u="1"/>
        <s v="MEJORAMIENTO DEL CORREDOR PUERTA DE HIERRO - PALMAR DE VARELA Y CARRETO - CRUZ DEL VISO EN EL DEPARTAMENTOS DE  ATLÁNTICO, BOLÍVAR, SUCRE" u="1"/>
        <s v="MEJORAMIENTO CONSTRUCCIÓN, MANTENIMIENTO Y OPERACIÓN DEL CORREDOR CONEXIÓN NORTE, AUTOPISTAS PARA LA PROSPERIDAD  ANTIOQUIA" u="1"/>
        <s v="MEJORAMIENTO CONSTRUCCIÓN, REHABILITACIÓN, OPERACIÓN Y MANTENIMIENTO DE LA CONCESIÓN AUTOPISTA AL MAR 2  ANTIOQUIA" u="1"/>
        <s v="MEJORAMIENTO REHABILITACIÓN, CONSTRUCCIÓN, MANTENIMIENTO Y OPERACION DEL CORREDOR BUCARAMANGA PAMPLONA   NORTE DE SANTANDER, SANTANDER" u="1"/>
        <s v="CONSTRUCCIÓN OPERACIÒN Y MANTENIMIENTO DE LA VÌA MULALO - LOBOGUERRERO, DEPARTAMENTO DEL  VALLE DEL CAUCA" u="1"/>
        <s v="REHABILITACIÓN CONSTRUCCIÒN, MEJORAMIENTO, OPERACIÒN Y MANTENIMIENTO DE LA CONCESIÒN AUTOPISTA AL RIO MAGDALENA 2, DEPARTAMENTOS DE   ANTIOQUIA, SANTANDER" u="1"/>
        <s v="CONSTRUCCIÓN OPERACIÓN Y MANTENIMIENTO DE LA CONCESIÓN AUTOPISTA CONEXIÓN PACIFICO 1 - AUTOPISTAS PARA LA PROSPERIDAD    ANTIOQUIA" u="1"/>
        <s v="MEJORAMIENTO APOYO ESTATAL PROYECTO DE CONCESIÓN RUTA DEL SOL  SECTOR 2 NACIONAL - [PREVIO CONCEPTO DNP]" u="1"/>
        <s v="REHABILITACIÓN MEJORAMIENTO, OPERACIÓN Y MANTENIMIENTO DEL CORREDOR PERIMETRAL DE CUNDINAMARCA, CENTRO ORIENTE  CUNDINAMARCA" u="1"/>
        <s v="MEJORAMIENTO MANTENIMIENTO DE LA CONCESIÓN CARTAGENA BARRANQUILLA  ATLÁNTICO, BOLÍVAR" u="1"/>
        <s v="APOYO A LA OPERACIÓN DE LOS AEROPUERTOS CONCESIONADOS  NACIONAL" u="1"/>
        <s v="MEJORAMIENTO CONSTRUCCIÓN, OPERACIÓN, MANTENIMIENTO DE LA AUTOPISTA CONEXIÓN PACIFICO 3  ANTIOQUIA, CALDAS, RISARALDA" u="1"/>
        <s v="MEJORAMIENTO REHABILITACIÒN, CONSTRUCCIÒN, MANTENIMIENTO Y OPERACIÒN DEL CORREDOR SANTANA - MOCOA - NEIVA, DEPARTAMENTOS DE   HUILA, PUTUMAYO, CAUCA" u="1"/>
        <s v="MEJORAMIENTO , REHABILITACIÓN, MANTENIMIENTO Y OPERACIÓN DEL CORREDOR TRANSVERSAL DEL SISGA,EN LOS DEPARTAMENTOS DE   CUNDINAMARCA, BOYACÁ, CASANARE" u="1"/>
        <s v="APOYO A LA OPERACIÒN DE LOS PUERTOS CONCESIONADOS  NACIONAL" u="1"/>
        <s v="MEJORAMIENTO CONSTRUCCIÓN, OPERACIÓN Y MANTENIMIENTO  DE LA CONCESIÓN AUTOPISTA CONEXIÓN PACIFICO 2   ANTIOQUIA" u="1"/>
        <s v="MEJORAMIENTO REHABILITACION, CONSTRUCCION , MANTENIMIENTO  Y OPERACION CORREDOR POPAYAN - SANTANDER DE QUILICHAO EN EL DEPARTAMENTO DEL   CAUCA" u="1"/>
        <s v="MEJORAMIENTO APOYO ESTATAL PROYECTO DE CONCESIÒN RUTA DEL SOL SECTOR III,   CESAR, BOLÍVAR, MAGDALENA " u="1"/>
        <s v="REHABILITACIÓN MEJORAMIENTO, CONSTRUCCIÒN, MANTENIMIENTO Y OPERACIÒN DEL CORREDOR CARTAGENA - BARRANQUILLA Y CIRCUNVALAR DE LA PROSPERIDAD, DEPARTAMENTOS DE   ATLÁNTICO, BOLÍVAR" u="1"/>
        <s v="MEJORAMIENTO CONSTRUCCIÒN, REHABILITACIÒN, OPERACIÒN Y MANTENIMIENTO DE LA CONCESIÒN AUTOPISTA AL MAR 1, DEPARTAMENTO DE   ANTIOQUIA" u="1"/>
        <s v="MEJORAMIENTO REHABILITACIÓN, CONSTRUCCIÓN, MANTENIMIENTO, Y OPERACIÓN DEL CORREDOR RUMICHACA - PASTO EN EL DEPARTAMENTO DE   NARIÑO" u="1"/>
        <s v="APOYO A LA OPERACIÓN DE LAS VÍAS FÉRRE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168">
      <sharedItems containsSemiMixedTypes="0" containsString="0" containsNumber="1" containsInteger="1" minValue="200000000" maxValue="264950954987"/>
    </cacheField>
    <cacheField name="CERTIFICADOS_x000a_ ACUMULADOS" numFmtId="168">
      <sharedItems containsSemiMixedTypes="0" containsString="0" containsNumber="1" minValue="0" maxValue="264950954987"/>
    </cacheField>
    <cacheField name="COMPROMISOS_x000a_ ACUMULADOS" numFmtId="168">
      <sharedItems containsSemiMixedTypes="0" containsString="0" containsNumber="1" containsInteger="1" minValue="0" maxValue="264950954987"/>
    </cacheField>
    <cacheField name="OBLIGACIONES_x000a_ ACUMULADAS" numFmtId="168">
      <sharedItems containsSemiMixedTypes="0" containsString="0" containsNumber="1" containsInteger="1" minValue="0" maxValue="20861854400"/>
    </cacheField>
    <cacheField name="PAGOS_x000a_ ACUMULADOS" numFmtId="168">
      <sharedItems containsSemiMixedTypes="0" containsString="0" containsNumber="1" containsInteg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100000.0006"/>
    <n v="65020.08841774"/>
    <n v="24676.581391250002"/>
    <n v="9676.7027661900011"/>
    <n v="9018.3221661900006"/>
  </r>
  <r>
    <s v="A-01"/>
    <x v="1"/>
    <n v="47199.141600000003"/>
    <n v="43462.551599999999"/>
    <n v="6811.4871113700001"/>
    <n v="6811.4871113700001"/>
    <n v="6153.1065113699997"/>
  </r>
  <r>
    <s v="A-02"/>
    <x v="2"/>
    <n v="19419.071"/>
    <n v="17484.427416729999"/>
    <n v="15115.07276913"/>
    <n v="1641.0541440700001"/>
    <n v="1641.0541440700001"/>
  </r>
  <r>
    <s v="A-03"/>
    <x v="3"/>
    <n v="29698.508000000002"/>
    <n v="3370.62130101"/>
    <n v="2047.53341075"/>
    <n v="521.67341075000002"/>
    <n v="521.67341075000002"/>
  </r>
  <r>
    <s v="A-08"/>
    <x v="4"/>
    <n v="3683.28"/>
    <n v="702.48810000000003"/>
    <n v="702.48810000000003"/>
    <n v="702.48810000000003"/>
    <n v="702.48810000000003"/>
  </r>
  <r>
    <s v="B"/>
    <x v="5"/>
    <n v="896061"/>
    <n v="0"/>
    <n v="0"/>
    <n v="0"/>
    <n v="0"/>
  </r>
  <r>
    <s v="C"/>
    <x v="6"/>
    <n v="3691790.2467439999"/>
    <n v="3534874.8833797998"/>
    <n v="3527493.098644"/>
    <n v="45654.490695"/>
    <n v="45645.0597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3840000000"/>
    <n v="0"/>
    <n v="0"/>
    <n v="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11094174244"/>
    <n v="9674612994"/>
    <n v="484810423"/>
    <n v="477463608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94780464"/>
    <n v="1042359518"/>
    <n v="51350922"/>
    <n v="51350922"/>
  </r>
  <r>
    <s v="C-2404-0600-2"/>
    <x v="25"/>
    <n v="162400000000"/>
    <n v="68099071193"/>
    <n v="68099071193"/>
    <n v="0"/>
    <n v="0"/>
  </r>
  <r>
    <s v="C-2404-0600-4"/>
    <x v="26"/>
    <n v="500000000"/>
    <n v="401949529"/>
    <n v="336380493"/>
    <n v="13504893"/>
    <n v="13312305"/>
  </r>
  <r>
    <s v="C-2405-0600-2"/>
    <x v="27"/>
    <n v="1200000000"/>
    <n v="210000000"/>
    <n v="0"/>
    <n v="0"/>
    <n v="0"/>
  </r>
  <r>
    <s v="C-2405-0600-4"/>
    <x v="28"/>
    <n v="2500000000"/>
    <n v="2335676654"/>
    <n v="2209479673"/>
    <n v="99808036"/>
    <n v="99575082"/>
  </r>
  <r>
    <s v="C-2499-0600-7"/>
    <x v="29"/>
    <n v="200000000"/>
    <n v="0"/>
    <n v="0"/>
    <n v="0"/>
    <n v="0"/>
  </r>
  <r>
    <s v="C-2499-0600-8"/>
    <x v="30"/>
    <n v="20225124267"/>
    <n v="5054226320"/>
    <n v="3696617010"/>
    <n v="171377483"/>
    <n v="169718914"/>
  </r>
  <r>
    <s v="C-2499-0600-9"/>
    <x v="31"/>
    <n v="4500000000"/>
    <n v="2153849222.8000002"/>
    <n v="1843940410"/>
    <n v="69049440"/>
    <n v="69049440"/>
  </r>
  <r>
    <s v="C-2499-0600-10"/>
    <x v="32"/>
    <n v="4000000000"/>
    <n v="526033276"/>
    <n v="525514876"/>
    <n v="8035200"/>
    <n v="8035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5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38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5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37">
      <pivotArea outline="0" fieldPosition="0">
        <references count="1">
          <reference field="4294967294" count="1">
            <x v="0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  <format dxfId="35">
      <pivotArea outline="0" fieldPosition="0">
        <references count="1">
          <reference field="4294967294" count="1">
            <x v="3"/>
          </reference>
        </references>
      </pivotArea>
    </format>
    <format dxfId="34">
      <pivotArea outline="0" fieldPosition="0">
        <references count="1">
          <reference field="4294967294" count="1">
            <x v="0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  <format dxfId="31">
      <pivotArea outline="0" fieldPosition="0">
        <references count="1">
          <reference field="4294967294" count="1">
            <x v="0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6">
      <pivotArea outline="0" fieldPosition="0">
        <references count="1">
          <reference field="4294967294" count="1">
            <x v="1"/>
          </reference>
        </references>
      </pivotArea>
    </format>
    <format dxfId="2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4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5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23">
      <pivotArea dataOnly="0" labelOnly="1" fieldPosition="0">
        <references count="1">
          <reference field="1" count="1">
            <x v="4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74EA8-A582-4471-8B76-6B6798E0896E}" name="TablaDinámica1" cacheId="5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37"/>
        <item m="1" x="46"/>
        <item m="1" x="47"/>
        <item m="1" x="51"/>
        <item m="1" x="50"/>
        <item m="1" x="34"/>
        <item m="1" x="56"/>
        <item m="1" x="60"/>
        <item m="1" x="43"/>
        <item m="1" x="42"/>
        <item m="1" x="57"/>
        <item m="1" x="58"/>
        <item m="1" x="39"/>
        <item m="1" x="35"/>
        <item m="1" x="54"/>
        <item m="1" x="41"/>
        <item m="1" x="49"/>
        <item m="1" x="53"/>
        <item m="1" x="44"/>
        <item m="1" x="38"/>
        <item m="1" x="40"/>
        <item x="1"/>
        <item m="1" x="33"/>
        <item m="1" x="36"/>
        <item m="1" x="48"/>
        <item x="25"/>
        <item m="1" x="59"/>
        <item x="27"/>
        <item m="1" x="52"/>
        <item x="29"/>
        <item x="30"/>
        <item x="31"/>
        <item x="32"/>
        <item m="1" x="45"/>
        <item x="2"/>
        <item m="1" x="55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15">
      <pivotArea collapsedLevelsAreSubtotals="1" fieldPosition="0">
        <references count="1">
          <reference field="1" count="0"/>
        </references>
      </pivotArea>
    </format>
    <format dxfId="14">
      <pivotArea grandRow="1" outline="0" collapsedLevelsAreSubtotals="1" fieldPosition="0"/>
    </format>
    <format dxfId="13">
      <pivotArea collapsedLevelsAreSubtotals="1" fieldPosition="0">
        <references count="1">
          <reference field="1" count="0"/>
        </references>
      </pivotArea>
    </format>
    <format dxfId="1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1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0">
      <pivotArea dataOnly="0" outline="0" fieldPosition="0">
        <references count="1">
          <reference field="1" count="0"/>
        </references>
      </pivotArea>
    </format>
    <format dxfId="9">
      <pivotArea field="1" type="button" dataOnly="0" labelOnly="1" outline="0" axis="axisPage" fieldPosition="0"/>
    </format>
    <format dxfId="8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>
      <selection activeCell="B27" sqref="B27"/>
    </sheetView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4"/>
    </row>
    <row r="10" spans="2:2" ht="36" x14ac:dyDescent="0.55000000000000004">
      <c r="B10" s="15" t="s">
        <v>52</v>
      </c>
    </row>
    <row r="11" spans="2:2" ht="36" x14ac:dyDescent="0.55000000000000004">
      <c r="B11" s="15" t="s">
        <v>106</v>
      </c>
    </row>
    <row r="12" spans="2:2" ht="36" x14ac:dyDescent="0.55000000000000004">
      <c r="B12" s="15" t="s">
        <v>53</v>
      </c>
    </row>
    <row r="13" spans="2:2" ht="36" x14ac:dyDescent="0.55000000000000004">
      <c r="B13" s="15" t="s">
        <v>54</v>
      </c>
    </row>
    <row r="14" spans="2:2" ht="36" x14ac:dyDescent="0.55000000000000004">
      <c r="B14" s="16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G55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4" t="s">
        <v>5</v>
      </c>
      <c r="C6" t="s">
        <v>22</v>
      </c>
    </row>
    <row r="7" spans="2:6" x14ac:dyDescent="0.25">
      <c r="B7" s="2" t="s">
        <v>27</v>
      </c>
      <c r="C7" s="29">
        <v>100000.0006</v>
      </c>
    </row>
    <row r="8" spans="2:6" x14ac:dyDescent="0.25">
      <c r="B8" s="2" t="s">
        <v>28</v>
      </c>
      <c r="C8" s="29">
        <v>896061</v>
      </c>
    </row>
    <row r="9" spans="2:6" x14ac:dyDescent="0.25">
      <c r="B9" s="2" t="s">
        <v>29</v>
      </c>
      <c r="C9" s="29">
        <v>3691790.2467439999</v>
      </c>
    </row>
    <row r="10" spans="2:6" x14ac:dyDescent="0.25">
      <c r="B10" s="2" t="s">
        <v>6</v>
      </c>
      <c r="C10" s="29">
        <v>4687851.2473440003</v>
      </c>
    </row>
    <row r="12" spans="2:6" x14ac:dyDescent="0.25">
      <c r="F12" s="6"/>
    </row>
    <row r="38" spans="2:7" ht="14.25" customHeight="1" thickBot="1" x14ac:dyDescent="0.3"/>
    <row r="39" spans="2:7" hidden="1" x14ac:dyDescent="0.25"/>
    <row r="40" spans="2:7" hidden="1" x14ac:dyDescent="0.25"/>
    <row r="41" spans="2:7" ht="136.5" customHeight="1" thickTop="1" x14ac:dyDescent="0.25">
      <c r="B41" s="54" t="s">
        <v>107</v>
      </c>
      <c r="C41" s="55"/>
      <c r="D41" s="55"/>
      <c r="E41" s="55"/>
      <c r="F41" s="55"/>
      <c r="G41" s="56"/>
    </row>
    <row r="42" spans="2:7" x14ac:dyDescent="0.25">
      <c r="B42" s="57" t="s">
        <v>108</v>
      </c>
      <c r="C42" s="58"/>
      <c r="D42" s="58"/>
      <c r="E42" s="58"/>
      <c r="F42" s="58"/>
      <c r="G42" s="59"/>
    </row>
    <row r="43" spans="2:7" x14ac:dyDescent="0.25">
      <c r="B43" s="57"/>
      <c r="C43" s="58"/>
      <c r="D43" s="58"/>
      <c r="E43" s="58"/>
      <c r="F43" s="58"/>
      <c r="G43" s="59"/>
    </row>
    <row r="44" spans="2:7" x14ac:dyDescent="0.25">
      <c r="B44" s="57"/>
      <c r="C44" s="58"/>
      <c r="D44" s="58"/>
      <c r="E44" s="58"/>
      <c r="F44" s="58"/>
      <c r="G44" s="59"/>
    </row>
    <row r="45" spans="2:7" x14ac:dyDescent="0.25">
      <c r="B45" s="57"/>
      <c r="C45" s="58"/>
      <c r="D45" s="58"/>
      <c r="E45" s="58"/>
      <c r="F45" s="58"/>
      <c r="G45" s="59"/>
    </row>
    <row r="46" spans="2:7" x14ac:dyDescent="0.25">
      <c r="B46" s="57"/>
      <c r="C46" s="58"/>
      <c r="D46" s="58"/>
      <c r="E46" s="58"/>
      <c r="F46" s="58"/>
      <c r="G46" s="59"/>
    </row>
    <row r="47" spans="2:7" x14ac:dyDescent="0.25">
      <c r="B47" s="57"/>
      <c r="C47" s="58"/>
      <c r="D47" s="58"/>
      <c r="E47" s="58"/>
      <c r="F47" s="58"/>
      <c r="G47" s="59"/>
    </row>
    <row r="48" spans="2:7" x14ac:dyDescent="0.25">
      <c r="B48" s="57"/>
      <c r="C48" s="58"/>
      <c r="D48" s="58"/>
      <c r="E48" s="58"/>
      <c r="F48" s="58"/>
      <c r="G48" s="59"/>
    </row>
    <row r="49" spans="2:7" x14ac:dyDescent="0.25">
      <c r="B49" s="57"/>
      <c r="C49" s="58"/>
      <c r="D49" s="58"/>
      <c r="E49" s="58"/>
      <c r="F49" s="58"/>
      <c r="G49" s="59"/>
    </row>
    <row r="50" spans="2:7" x14ac:dyDescent="0.25">
      <c r="B50" s="57"/>
      <c r="C50" s="58"/>
      <c r="D50" s="58"/>
      <c r="E50" s="58"/>
      <c r="F50" s="58"/>
      <c r="G50" s="59"/>
    </row>
    <row r="51" spans="2:7" x14ac:dyDescent="0.25">
      <c r="B51" s="57"/>
      <c r="C51" s="58"/>
      <c r="D51" s="58"/>
      <c r="E51" s="58"/>
      <c r="F51" s="58"/>
      <c r="G51" s="59"/>
    </row>
    <row r="52" spans="2:7" x14ac:dyDescent="0.25">
      <c r="B52" s="57"/>
      <c r="C52" s="58"/>
      <c r="D52" s="58"/>
      <c r="E52" s="58"/>
      <c r="F52" s="58"/>
      <c r="G52" s="59"/>
    </row>
    <row r="53" spans="2:7" x14ac:dyDescent="0.25">
      <c r="B53" s="57"/>
      <c r="C53" s="58"/>
      <c r="D53" s="58"/>
      <c r="E53" s="58"/>
      <c r="F53" s="58"/>
      <c r="G53" s="59"/>
    </row>
    <row r="54" spans="2:7" ht="79.5" customHeight="1" thickBot="1" x14ac:dyDescent="0.3">
      <c r="B54" s="60"/>
      <c r="C54" s="61"/>
      <c r="D54" s="61"/>
      <c r="E54" s="61"/>
      <c r="F54" s="61"/>
      <c r="G54" s="62"/>
    </row>
    <row r="55" spans="2:7" ht="15.75" thickTop="1" x14ac:dyDescent="0.25"/>
  </sheetData>
  <mergeCells count="2">
    <mergeCell ref="B41:G41"/>
    <mergeCell ref="B42:G54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D17" sqref="D17"/>
    </sheetView>
  </sheetViews>
  <sheetFormatPr baseColWidth="10" defaultRowHeight="15" x14ac:dyDescent="0.25"/>
  <cols>
    <col min="1" max="1" width="27" style="3" customWidth="1"/>
    <col min="2" max="2" width="47.7109375" bestFit="1" customWidth="1"/>
    <col min="3" max="4" width="14" style="1" bestFit="1" customWidth="1"/>
    <col min="5" max="5" width="15.140625" style="1" bestFit="1" customWidth="1"/>
    <col min="6" max="6" width="14.5703125" style="1" bestFit="1" customWidth="1"/>
    <col min="7" max="7" width="14" style="1" bestFit="1" customWidth="1"/>
    <col min="8" max="9" width="16.28515625" bestFit="1" customWidth="1"/>
  </cols>
  <sheetData>
    <row r="1" spans="1:7" ht="30" x14ac:dyDescent="0.25">
      <c r="A1" s="63" t="s">
        <v>0</v>
      </c>
      <c r="B1" s="63" t="s">
        <v>1</v>
      </c>
      <c r="C1" s="64" t="s">
        <v>7</v>
      </c>
      <c r="D1" s="64" t="s">
        <v>8</v>
      </c>
      <c r="E1" s="64" t="s">
        <v>9</v>
      </c>
      <c r="F1" s="64" t="s">
        <v>10</v>
      </c>
      <c r="G1" s="64" t="s">
        <v>11</v>
      </c>
    </row>
    <row r="2" spans="1:7" x14ac:dyDescent="0.25">
      <c r="A2" s="65" t="s">
        <v>2</v>
      </c>
      <c r="B2" s="67" t="s">
        <v>27</v>
      </c>
      <c r="C2" s="66">
        <v>100000.0006</v>
      </c>
      <c r="D2" s="66">
        <v>65020.08841774</v>
      </c>
      <c r="E2" s="66">
        <v>24676.581391250002</v>
      </c>
      <c r="F2" s="66">
        <v>9676.7027661900011</v>
      </c>
      <c r="G2" s="66">
        <v>9018.3221661900006</v>
      </c>
    </row>
    <row r="3" spans="1:7" x14ac:dyDescent="0.25">
      <c r="A3" s="65" t="s">
        <v>23</v>
      </c>
      <c r="B3" s="67" t="s">
        <v>30</v>
      </c>
      <c r="C3" s="66">
        <v>47199.141600000003</v>
      </c>
      <c r="D3" s="66">
        <v>43462.551599999999</v>
      </c>
      <c r="E3" s="66">
        <v>6811.4871113700001</v>
      </c>
      <c r="F3" s="66">
        <v>6811.4871113700001</v>
      </c>
      <c r="G3" s="66">
        <v>6153.1065113699997</v>
      </c>
    </row>
    <row r="4" spans="1:7" x14ac:dyDescent="0.25">
      <c r="A4" s="65" t="s">
        <v>24</v>
      </c>
      <c r="B4" s="67" t="s">
        <v>31</v>
      </c>
      <c r="C4" s="66">
        <v>19419.071</v>
      </c>
      <c r="D4" s="66">
        <v>17484.427416729999</v>
      </c>
      <c r="E4" s="66">
        <v>15115.07276913</v>
      </c>
      <c r="F4" s="66">
        <v>1641.0541440700001</v>
      </c>
      <c r="G4" s="66">
        <v>1641.0541440700001</v>
      </c>
    </row>
    <row r="5" spans="1:7" x14ac:dyDescent="0.25">
      <c r="A5" s="65" t="s">
        <v>25</v>
      </c>
      <c r="B5" s="67" t="s">
        <v>32</v>
      </c>
      <c r="C5" s="66">
        <v>29698.508000000002</v>
      </c>
      <c r="D5" s="66">
        <v>3370.62130101</v>
      </c>
      <c r="E5" s="66">
        <v>2047.53341075</v>
      </c>
      <c r="F5" s="66">
        <v>521.67341075000002</v>
      </c>
      <c r="G5" s="66">
        <v>521.67341075000002</v>
      </c>
    </row>
    <row r="6" spans="1:7" ht="30" x14ac:dyDescent="0.25">
      <c r="A6" s="65" t="s">
        <v>26</v>
      </c>
      <c r="B6" s="67" t="s">
        <v>33</v>
      </c>
      <c r="C6" s="66">
        <v>3683.28</v>
      </c>
      <c r="D6" s="66">
        <v>702.48810000000003</v>
      </c>
      <c r="E6" s="66">
        <v>702.48810000000003</v>
      </c>
      <c r="F6" s="66">
        <v>702.48810000000003</v>
      </c>
      <c r="G6" s="66">
        <v>702.48810000000003</v>
      </c>
    </row>
    <row r="7" spans="1:7" x14ac:dyDescent="0.25">
      <c r="A7" s="65" t="s">
        <v>3</v>
      </c>
      <c r="B7" s="67" t="s">
        <v>28</v>
      </c>
      <c r="C7" s="66">
        <v>896061</v>
      </c>
      <c r="D7" s="66">
        <v>0</v>
      </c>
      <c r="E7" s="66">
        <v>0</v>
      </c>
      <c r="F7" s="66">
        <v>0</v>
      </c>
      <c r="G7" s="66">
        <v>0</v>
      </c>
    </row>
    <row r="8" spans="1:7" x14ac:dyDescent="0.25">
      <c r="A8" s="65" t="s">
        <v>4</v>
      </c>
      <c r="B8" s="67" t="s">
        <v>29</v>
      </c>
      <c r="C8" s="66">
        <v>3691790.2467439999</v>
      </c>
      <c r="D8" s="66">
        <v>3534874.8833797998</v>
      </c>
      <c r="E8" s="66">
        <v>3527493.098644</v>
      </c>
      <c r="F8" s="66">
        <v>45654.490695</v>
      </c>
      <c r="G8" s="66">
        <v>45645.059769</v>
      </c>
    </row>
    <row r="9" spans="1:7" x14ac:dyDescent="0.25">
      <c r="B9" s="1"/>
      <c r="F9"/>
      <c r="G9"/>
    </row>
    <row r="10" spans="1:7" x14ac:dyDescent="0.25">
      <c r="B10" s="1"/>
    </row>
    <row r="12" spans="1:7" x14ac:dyDescent="0.25">
      <c r="C12"/>
      <c r="D12"/>
      <c r="E12"/>
      <c r="F12"/>
      <c r="G12"/>
    </row>
    <row r="13" spans="1:7" x14ac:dyDescent="0.25">
      <c r="C13"/>
      <c r="D13"/>
      <c r="E13"/>
      <c r="F13"/>
      <c r="G13"/>
    </row>
    <row r="14" spans="1:7" x14ac:dyDescent="0.25">
      <c r="C14"/>
      <c r="D14"/>
      <c r="E14"/>
      <c r="F14"/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5"/>
  <sheetViews>
    <sheetView topLeftCell="A22" workbookViewId="0">
      <selection activeCell="C1" sqref="C1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1" bestFit="1" customWidth="1"/>
    <col min="5" max="5" width="33.28515625" style="1" bestFit="1" customWidth="1"/>
    <col min="6" max="6" width="30.7109375" style="1" bestFit="1" customWidth="1"/>
    <col min="7" max="7" width="30.5703125" style="1" bestFit="1" customWidth="1"/>
    <col min="8" max="9" width="23" style="1" bestFit="1" customWidth="1"/>
    <col min="10" max="10" width="17.85546875" bestFit="1" customWidth="1"/>
  </cols>
  <sheetData>
    <row r="1" spans="2:10" ht="15.75" thickBot="1" x14ac:dyDescent="0.3">
      <c r="B1" s="28" t="s">
        <v>34</v>
      </c>
      <c r="C1" s="28" t="s">
        <v>1</v>
      </c>
      <c r="D1" s="32" t="s">
        <v>7</v>
      </c>
      <c r="E1" s="32" t="s">
        <v>8</v>
      </c>
      <c r="F1" s="32" t="s">
        <v>9</v>
      </c>
      <c r="G1" s="32" t="s">
        <v>10</v>
      </c>
      <c r="H1" s="32" t="s">
        <v>14</v>
      </c>
      <c r="I1" s="32" t="s">
        <v>109</v>
      </c>
    </row>
    <row r="2" spans="2:10" ht="30.75" thickTop="1" x14ac:dyDescent="0.25">
      <c r="B2" s="26" t="s">
        <v>35</v>
      </c>
      <c r="C2" s="26" t="s">
        <v>57</v>
      </c>
      <c r="D2" s="33">
        <v>190643672665</v>
      </c>
      <c r="E2" s="33">
        <v>190643672665</v>
      </c>
      <c r="F2" s="33">
        <v>190643672665</v>
      </c>
      <c r="G2" s="33">
        <v>0</v>
      </c>
      <c r="H2" s="33">
        <v>0</v>
      </c>
      <c r="I2" s="33">
        <v>0</v>
      </c>
      <c r="J2" s="5"/>
    </row>
    <row r="3" spans="2:10" ht="30" x14ac:dyDescent="0.25">
      <c r="B3" s="26" t="s">
        <v>36</v>
      </c>
      <c r="C3" s="26" t="s">
        <v>37</v>
      </c>
      <c r="D3" s="33">
        <v>2949400000</v>
      </c>
      <c r="E3" s="33">
        <v>2949400000</v>
      </c>
      <c r="F3" s="33">
        <v>2949400000</v>
      </c>
      <c r="G3" s="33">
        <v>0</v>
      </c>
      <c r="H3" s="33">
        <v>0</v>
      </c>
      <c r="I3" s="33">
        <v>0</v>
      </c>
      <c r="J3" s="5"/>
    </row>
    <row r="4" spans="2:10" x14ac:dyDescent="0.25">
      <c r="B4" s="26" t="s">
        <v>55</v>
      </c>
      <c r="C4" s="26" t="s">
        <v>56</v>
      </c>
      <c r="D4" s="33">
        <v>42000000000</v>
      </c>
      <c r="E4" s="33">
        <v>3840000000</v>
      </c>
      <c r="F4" s="33">
        <v>0</v>
      </c>
      <c r="G4" s="33">
        <v>0</v>
      </c>
      <c r="H4" s="33">
        <v>0</v>
      </c>
      <c r="I4" s="33">
        <v>33728000000</v>
      </c>
      <c r="J4" s="5"/>
    </row>
    <row r="5" spans="2:10" ht="30" x14ac:dyDescent="0.25">
      <c r="B5" s="26" t="s">
        <v>83</v>
      </c>
      <c r="C5" s="26" t="s">
        <v>58</v>
      </c>
      <c r="D5" s="33">
        <v>94109764731</v>
      </c>
      <c r="E5" s="33">
        <v>94109764731</v>
      </c>
      <c r="F5" s="33">
        <v>94109764731</v>
      </c>
      <c r="G5" s="33">
        <v>0</v>
      </c>
      <c r="H5" s="33">
        <v>0</v>
      </c>
      <c r="I5" s="33">
        <v>0</v>
      </c>
      <c r="J5" s="5"/>
    </row>
    <row r="6" spans="2:10" ht="30" x14ac:dyDescent="0.25">
      <c r="B6" s="26" t="s">
        <v>84</v>
      </c>
      <c r="C6" s="26" t="s">
        <v>59</v>
      </c>
      <c r="D6" s="33">
        <v>168353745978</v>
      </c>
      <c r="E6" s="33">
        <v>168353745978</v>
      </c>
      <c r="F6" s="33">
        <v>168353745978</v>
      </c>
      <c r="G6" s="33">
        <v>0</v>
      </c>
      <c r="H6" s="33">
        <v>0</v>
      </c>
      <c r="I6" s="33">
        <v>0</v>
      </c>
      <c r="J6" s="5"/>
    </row>
    <row r="7" spans="2:10" ht="30" x14ac:dyDescent="0.25">
      <c r="B7" s="26" t="s">
        <v>85</v>
      </c>
      <c r="C7" s="26" t="s">
        <v>60</v>
      </c>
      <c r="D7" s="33">
        <v>233224471322</v>
      </c>
      <c r="E7" s="33">
        <v>233224471322</v>
      </c>
      <c r="F7" s="33">
        <v>233224471322</v>
      </c>
      <c r="G7" s="33">
        <v>0</v>
      </c>
      <c r="H7" s="33">
        <v>0</v>
      </c>
      <c r="I7" s="33">
        <v>0</v>
      </c>
      <c r="J7" s="5"/>
    </row>
    <row r="8" spans="2:10" ht="30" x14ac:dyDescent="0.25">
      <c r="B8" s="26" t="s">
        <v>86</v>
      </c>
      <c r="C8" s="26" t="s">
        <v>61</v>
      </c>
      <c r="D8" s="33">
        <v>231077430881</v>
      </c>
      <c r="E8" s="33">
        <v>231077430881</v>
      </c>
      <c r="F8" s="33">
        <v>231077430881</v>
      </c>
      <c r="G8" s="33">
        <v>1908414423</v>
      </c>
      <c r="H8" s="33">
        <v>1908414423</v>
      </c>
      <c r="I8" s="33">
        <v>0</v>
      </c>
      <c r="J8" s="5"/>
    </row>
    <row r="9" spans="2:10" ht="30" x14ac:dyDescent="0.25">
      <c r="B9" s="26" t="s">
        <v>87</v>
      </c>
      <c r="C9" s="26" t="s">
        <v>62</v>
      </c>
      <c r="D9" s="33">
        <v>161463162493</v>
      </c>
      <c r="E9" s="33">
        <v>161463162493</v>
      </c>
      <c r="F9" s="33">
        <v>161463162493</v>
      </c>
      <c r="G9" s="33">
        <v>343211668</v>
      </c>
      <c r="H9" s="33">
        <v>343211668</v>
      </c>
      <c r="I9" s="33">
        <v>0</v>
      </c>
      <c r="J9" s="5"/>
    </row>
    <row r="10" spans="2:10" ht="30" x14ac:dyDescent="0.25">
      <c r="B10" s="26" t="s">
        <v>88</v>
      </c>
      <c r="C10" s="26" t="s">
        <v>63</v>
      </c>
      <c r="D10" s="33">
        <v>174419712826</v>
      </c>
      <c r="E10" s="33">
        <v>174419712826</v>
      </c>
      <c r="F10" s="33">
        <v>174419712826</v>
      </c>
      <c r="G10" s="33">
        <v>5845478217</v>
      </c>
      <c r="H10" s="33">
        <v>5845478217</v>
      </c>
      <c r="I10" s="33">
        <v>0</v>
      </c>
      <c r="J10" s="5"/>
    </row>
    <row r="11" spans="2:10" ht="30" x14ac:dyDescent="0.25">
      <c r="B11" s="26" t="s">
        <v>89</v>
      </c>
      <c r="C11" s="26" t="s">
        <v>64</v>
      </c>
      <c r="D11" s="33">
        <v>191797855945</v>
      </c>
      <c r="E11" s="33">
        <v>191797855945</v>
      </c>
      <c r="F11" s="33">
        <v>191797855945</v>
      </c>
      <c r="G11" s="33">
        <v>0</v>
      </c>
      <c r="H11" s="33">
        <v>0</v>
      </c>
      <c r="I11" s="33">
        <v>0</v>
      </c>
      <c r="J11" s="5"/>
    </row>
    <row r="12" spans="2:10" x14ac:dyDescent="0.25">
      <c r="B12" s="26" t="s">
        <v>90</v>
      </c>
      <c r="C12" s="27" t="s">
        <v>65</v>
      </c>
      <c r="D12" s="33">
        <v>13000000000</v>
      </c>
      <c r="E12" s="33">
        <v>11094174244</v>
      </c>
      <c r="F12" s="33">
        <v>9674612994</v>
      </c>
      <c r="G12" s="33">
        <v>484810423</v>
      </c>
      <c r="H12" s="33">
        <v>477463608</v>
      </c>
      <c r="I12" s="33">
        <v>1111944</v>
      </c>
      <c r="J12" s="5"/>
    </row>
    <row r="13" spans="2:10" ht="30" x14ac:dyDescent="0.25">
      <c r="B13" s="26" t="s">
        <v>91</v>
      </c>
      <c r="C13" s="26" t="s">
        <v>66</v>
      </c>
      <c r="D13" s="33">
        <v>224312575038</v>
      </c>
      <c r="E13" s="33">
        <v>224312575038</v>
      </c>
      <c r="F13" s="33">
        <v>224312575038</v>
      </c>
      <c r="G13" s="33">
        <v>0</v>
      </c>
      <c r="H13" s="33">
        <v>0</v>
      </c>
      <c r="I13" s="33">
        <v>0</v>
      </c>
      <c r="J13" s="5"/>
    </row>
    <row r="14" spans="2:10" ht="30" x14ac:dyDescent="0.25">
      <c r="B14" s="26" t="s">
        <v>92</v>
      </c>
      <c r="C14" s="26" t="s">
        <v>67</v>
      </c>
      <c r="D14" s="33">
        <v>231971044719</v>
      </c>
      <c r="E14" s="33">
        <v>231971044719</v>
      </c>
      <c r="F14" s="33">
        <v>231971044719</v>
      </c>
      <c r="G14" s="33">
        <v>0</v>
      </c>
      <c r="H14" s="33">
        <v>0</v>
      </c>
      <c r="I14" s="33">
        <v>0</v>
      </c>
      <c r="J14" s="5"/>
    </row>
    <row r="15" spans="2:10" ht="30" x14ac:dyDescent="0.25">
      <c r="B15" s="26" t="s">
        <v>93</v>
      </c>
      <c r="C15" s="26" t="s">
        <v>68</v>
      </c>
      <c r="D15" s="33">
        <v>127866019972</v>
      </c>
      <c r="E15" s="33">
        <v>127866019972</v>
      </c>
      <c r="F15" s="33">
        <v>127866019972</v>
      </c>
      <c r="G15" s="33">
        <v>285664845</v>
      </c>
      <c r="H15" s="33">
        <v>285664845</v>
      </c>
      <c r="I15" s="33">
        <v>0</v>
      </c>
      <c r="J15" s="5"/>
    </row>
    <row r="16" spans="2:10" ht="30" x14ac:dyDescent="0.25">
      <c r="B16" s="26" t="s">
        <v>94</v>
      </c>
      <c r="C16" s="26" t="s">
        <v>69</v>
      </c>
      <c r="D16" s="33">
        <v>88193470741</v>
      </c>
      <c r="E16" s="33">
        <v>88193470741</v>
      </c>
      <c r="F16" s="33">
        <v>88193470741</v>
      </c>
      <c r="G16" s="33">
        <v>344477421</v>
      </c>
      <c r="H16" s="33">
        <v>344477421</v>
      </c>
      <c r="I16" s="33">
        <v>0</v>
      </c>
      <c r="J16" s="5"/>
    </row>
    <row r="17" spans="2:10" ht="45" x14ac:dyDescent="0.25">
      <c r="B17" s="26" t="s">
        <v>95</v>
      </c>
      <c r="C17" s="26" t="s">
        <v>70</v>
      </c>
      <c r="D17" s="33">
        <v>149549675038</v>
      </c>
      <c r="E17" s="33">
        <v>149549675038</v>
      </c>
      <c r="F17" s="33">
        <v>149549675038</v>
      </c>
      <c r="G17" s="33">
        <v>4927812930</v>
      </c>
      <c r="H17" s="33">
        <v>4927812930</v>
      </c>
      <c r="I17" s="33">
        <v>0</v>
      </c>
      <c r="J17" s="5"/>
    </row>
    <row r="18" spans="2:10" ht="30" x14ac:dyDescent="0.25">
      <c r="B18" s="26" t="s">
        <v>82</v>
      </c>
      <c r="C18" s="26" t="s">
        <v>71</v>
      </c>
      <c r="D18" s="33">
        <v>105500827394</v>
      </c>
      <c r="E18" s="33">
        <v>105500827394</v>
      </c>
      <c r="F18" s="33">
        <v>105500827394</v>
      </c>
      <c r="G18" s="33">
        <v>0</v>
      </c>
      <c r="H18" s="33">
        <v>0</v>
      </c>
      <c r="I18" s="33">
        <v>0</v>
      </c>
      <c r="J18" s="5"/>
    </row>
    <row r="19" spans="2:10" ht="30" x14ac:dyDescent="0.25">
      <c r="B19" s="26" t="s">
        <v>96</v>
      </c>
      <c r="C19" s="26" t="s">
        <v>72</v>
      </c>
      <c r="D19" s="33">
        <v>194512023721</v>
      </c>
      <c r="E19" s="33">
        <v>194512023721</v>
      </c>
      <c r="F19" s="33">
        <v>194512023721</v>
      </c>
      <c r="G19" s="33">
        <v>6449073251</v>
      </c>
      <c r="H19" s="33">
        <v>6449073251</v>
      </c>
      <c r="I19" s="33">
        <v>0</v>
      </c>
      <c r="J19" s="5"/>
    </row>
    <row r="20" spans="2:10" ht="30" x14ac:dyDescent="0.25">
      <c r="B20" s="26" t="s">
        <v>97</v>
      </c>
      <c r="C20" s="26" t="s">
        <v>73</v>
      </c>
      <c r="D20" s="33">
        <v>264950954987</v>
      </c>
      <c r="E20" s="33">
        <v>264950954987</v>
      </c>
      <c r="F20" s="33">
        <v>264950954987</v>
      </c>
      <c r="G20" s="33">
        <v>486123833</v>
      </c>
      <c r="H20" s="33">
        <v>486123833</v>
      </c>
      <c r="I20" s="33">
        <v>0</v>
      </c>
      <c r="J20" s="5"/>
    </row>
    <row r="21" spans="2:10" ht="30" x14ac:dyDescent="0.25">
      <c r="B21" s="26" t="s">
        <v>98</v>
      </c>
      <c r="C21" s="26" t="s">
        <v>74</v>
      </c>
      <c r="D21" s="33">
        <v>128939365932</v>
      </c>
      <c r="E21" s="33">
        <v>128939365932</v>
      </c>
      <c r="F21" s="33">
        <v>128939365932</v>
      </c>
      <c r="G21" s="33">
        <v>20861854400</v>
      </c>
      <c r="H21" s="33">
        <v>20861854400</v>
      </c>
      <c r="I21" s="33">
        <v>0</v>
      </c>
      <c r="J21" s="5"/>
    </row>
    <row r="22" spans="2:10" ht="30" x14ac:dyDescent="0.25">
      <c r="B22" s="26" t="s">
        <v>99</v>
      </c>
      <c r="C22" s="26" t="s">
        <v>75</v>
      </c>
      <c r="D22" s="33">
        <v>171171614849</v>
      </c>
      <c r="E22" s="33">
        <v>171171614849</v>
      </c>
      <c r="F22" s="33">
        <v>171171614849</v>
      </c>
      <c r="G22" s="33">
        <v>82652382</v>
      </c>
      <c r="H22" s="33">
        <v>82652382</v>
      </c>
      <c r="I22" s="33">
        <v>0</v>
      </c>
      <c r="J22" s="5"/>
    </row>
    <row r="23" spans="2:10" ht="30" x14ac:dyDescent="0.25">
      <c r="B23" s="26" t="s">
        <v>100</v>
      </c>
      <c r="C23" s="26" t="s">
        <v>76</v>
      </c>
      <c r="D23" s="33">
        <v>96797373890</v>
      </c>
      <c r="E23" s="33">
        <v>96797373890</v>
      </c>
      <c r="F23" s="33">
        <v>96797373890</v>
      </c>
      <c r="G23" s="33">
        <v>3221790928</v>
      </c>
      <c r="H23" s="33">
        <v>3221790928</v>
      </c>
      <c r="I23" s="33">
        <v>0</v>
      </c>
      <c r="J23" s="5"/>
    </row>
    <row r="24" spans="2:10" ht="30" x14ac:dyDescent="0.25">
      <c r="B24" s="26" t="s">
        <v>101</v>
      </c>
      <c r="C24" s="26" t="s">
        <v>77</v>
      </c>
      <c r="D24" s="33">
        <v>152572051398</v>
      </c>
      <c r="E24" s="33">
        <v>152572051398</v>
      </c>
      <c r="F24" s="33">
        <v>152572051398</v>
      </c>
      <c r="G24" s="33">
        <v>0</v>
      </c>
      <c r="H24" s="33">
        <v>0</v>
      </c>
      <c r="I24" s="33">
        <v>0</v>
      </c>
      <c r="J24" s="5"/>
    </row>
    <row r="25" spans="2:10" ht="30" x14ac:dyDescent="0.25">
      <c r="B25" s="26" t="s">
        <v>102</v>
      </c>
      <c r="C25" s="42" t="s">
        <v>78</v>
      </c>
      <c r="D25" s="33">
        <v>55688907957</v>
      </c>
      <c r="E25" s="33">
        <v>55688907957</v>
      </c>
      <c r="F25" s="33">
        <v>55688907957</v>
      </c>
      <c r="G25" s="33">
        <v>0</v>
      </c>
      <c r="H25" s="33">
        <v>0</v>
      </c>
      <c r="I25" s="33">
        <v>0</v>
      </c>
      <c r="J25" s="5"/>
    </row>
    <row r="26" spans="2:10" x14ac:dyDescent="0.25">
      <c r="B26" s="26" t="s">
        <v>103</v>
      </c>
      <c r="C26" s="27" t="s">
        <v>79</v>
      </c>
      <c r="D26" s="33">
        <v>1200000000</v>
      </c>
      <c r="E26" s="33">
        <v>1094780464</v>
      </c>
      <c r="F26" s="33">
        <v>1042359518</v>
      </c>
      <c r="G26" s="33">
        <v>51350922</v>
      </c>
      <c r="H26" s="33">
        <v>51350922</v>
      </c>
      <c r="I26" s="33">
        <v>417868</v>
      </c>
      <c r="J26" s="5"/>
    </row>
    <row r="27" spans="2:10" x14ac:dyDescent="0.25">
      <c r="B27" s="26" t="s">
        <v>38</v>
      </c>
      <c r="C27" s="42" t="s">
        <v>39</v>
      </c>
      <c r="D27" s="33">
        <v>162400000000</v>
      </c>
      <c r="E27" s="33">
        <v>68099071193</v>
      </c>
      <c r="F27" s="33">
        <v>68099071193</v>
      </c>
      <c r="G27" s="33">
        <v>0</v>
      </c>
      <c r="H27" s="33">
        <v>0</v>
      </c>
      <c r="I27" s="33">
        <v>0</v>
      </c>
      <c r="J27" s="5"/>
    </row>
    <row r="28" spans="2:10" x14ac:dyDescent="0.25">
      <c r="B28" s="26" t="s">
        <v>104</v>
      </c>
      <c r="C28" s="42" t="s">
        <v>80</v>
      </c>
      <c r="D28" s="33">
        <v>500000000</v>
      </c>
      <c r="E28" s="33">
        <v>401949529</v>
      </c>
      <c r="F28" s="33">
        <v>336380493</v>
      </c>
      <c r="G28" s="33">
        <v>13504893</v>
      </c>
      <c r="H28" s="33">
        <v>13312305</v>
      </c>
      <c r="I28" s="33">
        <v>916271</v>
      </c>
      <c r="J28" s="5"/>
    </row>
    <row r="29" spans="2:10" x14ac:dyDescent="0.25">
      <c r="B29" s="26" t="s">
        <v>40</v>
      </c>
      <c r="C29" s="42" t="s">
        <v>41</v>
      </c>
      <c r="D29" s="33">
        <v>1200000000</v>
      </c>
      <c r="E29" s="33">
        <v>210000000</v>
      </c>
      <c r="F29" s="33">
        <v>0</v>
      </c>
      <c r="G29" s="33">
        <v>0</v>
      </c>
      <c r="H29" s="33">
        <v>0</v>
      </c>
      <c r="I29" s="33">
        <v>990000000</v>
      </c>
      <c r="J29" s="5"/>
    </row>
    <row r="30" spans="2:10" x14ac:dyDescent="0.25">
      <c r="B30" s="26" t="s">
        <v>105</v>
      </c>
      <c r="C30" s="42" t="s">
        <v>81</v>
      </c>
      <c r="D30" s="33">
        <v>2500000000</v>
      </c>
      <c r="E30" s="33">
        <v>2335676654</v>
      </c>
      <c r="F30" s="33">
        <v>2209479673</v>
      </c>
      <c r="G30" s="33">
        <v>99808036</v>
      </c>
      <c r="H30" s="33">
        <v>99575082</v>
      </c>
      <c r="I30" s="33">
        <v>595946</v>
      </c>
      <c r="J30" s="5"/>
    </row>
    <row r="31" spans="2:10" ht="30" x14ac:dyDescent="0.25">
      <c r="B31" s="26" t="s">
        <v>42</v>
      </c>
      <c r="C31" s="42" t="s">
        <v>43</v>
      </c>
      <c r="D31" s="33">
        <v>200000000</v>
      </c>
      <c r="E31" s="33">
        <v>0</v>
      </c>
      <c r="F31" s="33">
        <v>0</v>
      </c>
      <c r="G31" s="33">
        <v>0</v>
      </c>
      <c r="H31" s="33">
        <v>0</v>
      </c>
      <c r="I31" s="33">
        <v>200000000</v>
      </c>
      <c r="J31" s="5"/>
    </row>
    <row r="32" spans="2:10" ht="30" x14ac:dyDescent="0.25">
      <c r="B32" s="26" t="s">
        <v>44</v>
      </c>
      <c r="C32" s="42" t="s">
        <v>45</v>
      </c>
      <c r="D32" s="33">
        <v>20225124267</v>
      </c>
      <c r="E32" s="33">
        <v>5054226320</v>
      </c>
      <c r="F32" s="33">
        <v>3696617010</v>
      </c>
      <c r="G32" s="33">
        <v>171377483</v>
      </c>
      <c r="H32" s="33">
        <v>169718914</v>
      </c>
      <c r="I32" s="33">
        <v>13194437147</v>
      </c>
      <c r="J32" s="5"/>
    </row>
    <row r="33" spans="2:10" x14ac:dyDescent="0.25">
      <c r="B33" s="26" t="s">
        <v>46</v>
      </c>
      <c r="C33" s="42" t="s">
        <v>47</v>
      </c>
      <c r="D33" s="33">
        <v>4500000000</v>
      </c>
      <c r="E33" s="33">
        <v>2153849222.8000002</v>
      </c>
      <c r="F33" s="33">
        <v>1843940410</v>
      </c>
      <c r="G33" s="33">
        <v>69049440</v>
      </c>
      <c r="H33" s="33">
        <v>69049440</v>
      </c>
      <c r="I33" s="33">
        <v>2337220039.1999998</v>
      </c>
      <c r="J33" s="5"/>
    </row>
    <row r="34" spans="2:10" ht="30" x14ac:dyDescent="0.25">
      <c r="B34" s="26" t="s">
        <v>50</v>
      </c>
      <c r="C34" s="42" t="s">
        <v>51</v>
      </c>
      <c r="D34" s="33">
        <v>4000000000</v>
      </c>
      <c r="E34" s="33">
        <v>526033276</v>
      </c>
      <c r="F34" s="33">
        <v>525514876</v>
      </c>
      <c r="G34" s="33">
        <v>8035200</v>
      </c>
      <c r="H34" s="33">
        <v>8035200</v>
      </c>
      <c r="I34" s="33">
        <v>3473966724</v>
      </c>
      <c r="J34" s="5"/>
    </row>
    <row r="35" spans="2:10" x14ac:dyDescent="0.25">
      <c r="C35" s="1"/>
      <c r="D35" s="34"/>
      <c r="E35" s="34"/>
      <c r="F35" s="34"/>
      <c r="G35" s="34"/>
      <c r="H35" s="34"/>
      <c r="I35" s="34"/>
      <c r="J3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61"/>
  <sheetViews>
    <sheetView showGridLines="0" showRowColHeaders="0" workbookViewId="0"/>
  </sheetViews>
  <sheetFormatPr baseColWidth="10" defaultRowHeight="15" outlineLevelRow="1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0.5703125" bestFit="1" customWidth="1"/>
  </cols>
  <sheetData>
    <row r="6" spans="1:14" x14ac:dyDescent="0.25">
      <c r="B6" s="4" t="s">
        <v>5</v>
      </c>
      <c r="C6" t="s">
        <v>21</v>
      </c>
      <c r="D6" t="s">
        <v>49</v>
      </c>
      <c r="E6" t="s">
        <v>19</v>
      </c>
      <c r="F6" t="s">
        <v>20</v>
      </c>
    </row>
    <row r="7" spans="1:14" x14ac:dyDescent="0.25">
      <c r="B7" s="2" t="s">
        <v>27</v>
      </c>
      <c r="C7" s="29">
        <v>100000.0006</v>
      </c>
      <c r="D7" s="29">
        <v>24676.581391250002</v>
      </c>
      <c r="E7" s="29">
        <v>9676.7027661900011</v>
      </c>
      <c r="F7" s="29">
        <v>9018.3221661900006</v>
      </c>
    </row>
    <row r="8" spans="1:14" x14ac:dyDescent="0.25">
      <c r="B8" s="2" t="s">
        <v>28</v>
      </c>
      <c r="C8" s="29">
        <v>896061</v>
      </c>
      <c r="D8" s="29">
        <v>0</v>
      </c>
      <c r="E8" s="29">
        <v>0</v>
      </c>
      <c r="F8" s="29">
        <v>0</v>
      </c>
    </row>
    <row r="9" spans="1:14" x14ac:dyDescent="0.25">
      <c r="B9" s="2" t="s">
        <v>29</v>
      </c>
      <c r="C9" s="29">
        <v>3691790.2467439999</v>
      </c>
      <c r="D9" s="29">
        <v>3527493.098644</v>
      </c>
      <c r="E9" s="29">
        <v>45654.490695</v>
      </c>
      <c r="F9" s="29">
        <v>45645.059769</v>
      </c>
    </row>
    <row r="10" spans="1:14" x14ac:dyDescent="0.25">
      <c r="B10" s="2" t="s">
        <v>6</v>
      </c>
      <c r="C10" s="29">
        <v>4687851.2473440003</v>
      </c>
      <c r="D10" s="29">
        <v>3552169.6800352498</v>
      </c>
      <c r="E10" s="29">
        <v>55331.19346119</v>
      </c>
      <c r="F10" s="29">
        <v>54663.381935190002</v>
      </c>
      <c r="H10" s="6"/>
      <c r="J10" s="6"/>
    </row>
    <row r="16" spans="1:14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2"/>
      <c r="B39" s="31"/>
      <c r="C39" s="31"/>
      <c r="D39" s="31"/>
      <c r="E39" s="31"/>
      <c r="F39" s="31"/>
      <c r="G39" s="31"/>
      <c r="H39" s="31"/>
      <c r="I39" s="22"/>
      <c r="J39" s="22"/>
      <c r="K39" s="22"/>
      <c r="L39" s="22"/>
      <c r="M39" s="22"/>
      <c r="N39" s="22"/>
    </row>
    <row r="40" spans="1:14" hidden="1" outlineLevel="1" x14ac:dyDescent="0.25">
      <c r="A40" s="2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2"/>
      <c r="M40" s="22"/>
      <c r="N40" s="22"/>
    </row>
    <row r="41" spans="1:14" s="12" customFormat="1" hidden="1" outlineLevel="1" x14ac:dyDescent="0.25">
      <c r="A41" s="23"/>
      <c r="B41" s="44" t="s">
        <v>5</v>
      </c>
      <c r="C41" s="44" t="s">
        <v>21</v>
      </c>
      <c r="D41" s="44" t="s">
        <v>49</v>
      </c>
      <c r="E41" s="44" t="s">
        <v>19</v>
      </c>
      <c r="F41" s="44" t="s">
        <v>20</v>
      </c>
      <c r="L41" s="39"/>
      <c r="M41" s="39"/>
      <c r="N41" s="39"/>
    </row>
    <row r="42" spans="1:14" s="12" customFormat="1" hidden="1" outlineLevel="1" x14ac:dyDescent="0.25">
      <c r="A42" s="23"/>
      <c r="B42" s="45" t="s">
        <v>27</v>
      </c>
      <c r="C42" s="46">
        <f>+GETPIVOTDATA("APROPIACION",$B$6,"DESCRIPCION","A-FUNCIONAMIENTO")</f>
        <v>100000.0006</v>
      </c>
      <c r="D42" s="47">
        <f>+GETPIVOTDATA("COMPROMISOS",$B$6,"DESCRIPCION","A-FUNCIONAMIENTO")/C42</f>
        <v>0.24676581243190515</v>
      </c>
      <c r="E42" s="47">
        <f>+GETPIVOTDATA(" OBLIGACIONES",$B$6,"DESCRIPCION","A-FUNCIONAMIENTO")/C42</f>
        <v>9.6767027081297849E-2</v>
      </c>
      <c r="F42" s="47">
        <f>+GETPIVOTDATA(" PAGOS",$B$6,"DESCRIPCION","A-FUNCIONAMIENTO")/GETPIVOTDATA("APROPIACION",$B$6,"DESCRIPCION","A-FUNCIONAMIENTO")</f>
        <v>9.0183221120800683E-2</v>
      </c>
      <c r="L42" s="39"/>
      <c r="M42" s="39"/>
      <c r="N42" s="39"/>
    </row>
    <row r="43" spans="1:14" s="12" customFormat="1" hidden="1" outlineLevel="1" x14ac:dyDescent="0.25">
      <c r="A43" s="23"/>
      <c r="B43" s="45" t="s">
        <v>28</v>
      </c>
      <c r="C43" s="46">
        <f>+GETPIVOTDATA("APROPIACION",$B$6,"DESCRIPCION","B-SERVICIO DE LA DEUDA PÚBLICA")</f>
        <v>896061</v>
      </c>
      <c r="D43" s="47">
        <f>+GETPIVOTDATA("COMPROMISOS",$B$6,"DESCRIPCION","B-SERVICIO DE LA DEUDA PÚBLICA")/C43</f>
        <v>0</v>
      </c>
      <c r="E43" s="47">
        <f>+GETPIVOTDATA(" OBLIGACIONES",$B$6,"DESCRIPCION","B-SERVICIO DE LA DEUDA PÚBLICA")/GETPIVOTDATA("APROPIACION",$B$6,"DESCRIPCION","B-SERVICIO DE LA DEUDA PÚBLICA")</f>
        <v>0</v>
      </c>
      <c r="F43" s="47">
        <f>+GETPIVOTDATA(" PAGOS",$B$6,"DESCRIPCION","B-SERVICIO DE LA DEUDA PÚBLICA")/GETPIVOTDATA("APROPIACION",$B$6,"DESCRIPCION","B-SERVICIO DE LA DEUDA PÚBLICA")</f>
        <v>0</v>
      </c>
      <c r="L43" s="39"/>
      <c r="M43" s="39"/>
      <c r="N43" s="39"/>
    </row>
    <row r="44" spans="1:14" s="12" customFormat="1" hidden="1" outlineLevel="1" x14ac:dyDescent="0.25">
      <c r="A44" s="23"/>
      <c r="B44" s="45" t="s">
        <v>29</v>
      </c>
      <c r="C44" s="48">
        <f>+GETPIVOTDATA("APROPIACION",$B$6,"DESCRIPCION","C- INVERSION")</f>
        <v>3691790.2467439999</v>
      </c>
      <c r="D44" s="49">
        <f>+GETPIVOTDATA("COMPROMISOS",$B$6,"DESCRIPCION","C- INVERSION")/C44</f>
        <v>0.95549661895203741</v>
      </c>
      <c r="E44" s="49">
        <f>+GETPIVOTDATA(" OBLIGACIONES",$B$6,"DESCRIPCION","C- INVERSION")/GETPIVOTDATA("APROPIACION",$B$6,"DESCRIPCION","C- INVERSION")</f>
        <v>1.2366490955239208E-2</v>
      </c>
      <c r="F44" s="49">
        <f>+GETPIVOTDATA(" PAGOS",$B$6,"DESCRIPCION","C- INVERSION")/GETPIVOTDATA("APROPIACION",$B$6,"DESCRIPCION","C- INVERSION")</f>
        <v>1.2363936388113322E-2</v>
      </c>
      <c r="L44" s="39"/>
      <c r="M44" s="39"/>
      <c r="N44" s="39"/>
    </row>
    <row r="45" spans="1:14" s="12" customFormat="1" hidden="1" outlineLevel="1" x14ac:dyDescent="0.25">
      <c r="A45" s="23"/>
      <c r="B45" s="50" t="s">
        <v>6</v>
      </c>
      <c r="C45" s="51">
        <f>+GETPIVOTDATA("APROPIACION",$B$6)</f>
        <v>4687851.2473440003</v>
      </c>
      <c r="D45" s="52">
        <f>+GETPIVOTDATA("COMPROMISOS",$B$6)/GETPIVOTDATA("APROPIACION",$B$6)</f>
        <v>0.75773941889640917</v>
      </c>
      <c r="E45" s="53">
        <f>+GETPIVOTDATA(" OBLIGACIONES",$B$6)/GETPIVOTDATA("APROPIACION",$B$6)</f>
        <v>1.1803103499186124E-2</v>
      </c>
      <c r="F45" s="53">
        <f>+GETPIVOTDATA(" PAGOS",$B$6)/GETPIVOTDATA("APROPIACION",$B$6)</f>
        <v>1.1660647714912174E-2</v>
      </c>
      <c r="L45" s="39"/>
      <c r="M45" s="39"/>
      <c r="N45" s="39"/>
    </row>
    <row r="46" spans="1:14" s="12" customFormat="1" hidden="1" outlineLevel="1" x14ac:dyDescent="0.25">
      <c r="A46" s="18"/>
      <c r="L46" s="40"/>
      <c r="M46" s="40"/>
      <c r="N46" s="40"/>
    </row>
    <row r="47" spans="1:14" hidden="1" outlineLevel="1" x14ac:dyDescent="0.25">
      <c r="A47" s="17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41"/>
      <c r="M47" s="41"/>
      <c r="N47" s="41"/>
    </row>
    <row r="48" spans="1:14" hidden="1" outlineLevel="1" x14ac:dyDescent="0.25">
      <c r="A48" s="17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41"/>
      <c r="M48" s="41"/>
      <c r="N48" s="41"/>
    </row>
    <row r="49" spans="1:14" hidden="1" outlineLevel="1" x14ac:dyDescent="0.25">
      <c r="A49" s="17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41"/>
      <c r="M49" s="41"/>
      <c r="N49" s="41"/>
    </row>
    <row r="50" spans="1:14" hidden="1" outlineLevel="1" x14ac:dyDescent="0.25">
      <c r="A50" s="17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41"/>
      <c r="M50" s="41"/>
      <c r="N50" s="41"/>
    </row>
    <row r="51" spans="1:14" hidden="1" outlineLevel="1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41"/>
      <c r="M51" s="41"/>
      <c r="N51" s="41"/>
    </row>
    <row r="52" spans="1:14" hidden="1" outlineLevel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41"/>
      <c r="M52" s="41"/>
      <c r="N52" s="41"/>
    </row>
    <row r="53" spans="1:14" hidden="1" outlineLevel="1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41"/>
      <c r="M53" s="41"/>
      <c r="N53" s="41"/>
    </row>
    <row r="54" spans="1:14" hidden="1" outlineLevel="1" x14ac:dyDescent="0.2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41"/>
      <c r="M54" s="41"/>
      <c r="N54" s="41"/>
    </row>
    <row r="55" spans="1:14" hidden="1" outlineLevel="1" x14ac:dyDescent="0.2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41"/>
      <c r="M55" s="41"/>
      <c r="N55" s="41"/>
    </row>
    <row r="56" spans="1:14" hidden="1" outlineLevel="1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41"/>
      <c r="M56" s="41"/>
      <c r="N56" s="41"/>
    </row>
    <row r="57" spans="1:14" collapsed="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41"/>
      <c r="L57" s="41"/>
      <c r="M57" s="41"/>
      <c r="N57" s="41"/>
    </row>
    <row r="58" spans="1:14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41"/>
      <c r="L58" s="41"/>
      <c r="M58" s="41"/>
      <c r="N58" s="41"/>
    </row>
    <row r="59" spans="1:14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41"/>
      <c r="L59" s="41"/>
      <c r="M59" s="41"/>
      <c r="N59" s="41"/>
    </row>
    <row r="60" spans="1:14" x14ac:dyDescent="0.25">
      <c r="B60" s="35"/>
      <c r="C60" s="35"/>
      <c r="D60" s="35"/>
      <c r="E60" s="35"/>
      <c r="F60" s="35"/>
      <c r="G60" s="35"/>
      <c r="H60" s="35"/>
      <c r="I60" s="35"/>
      <c r="J60" s="35"/>
    </row>
    <row r="61" spans="1:14" x14ac:dyDescent="0.25">
      <c r="B61" s="25"/>
      <c r="C61" s="25"/>
      <c r="D61" s="25"/>
      <c r="E61" s="25"/>
      <c r="F61" s="25"/>
      <c r="G61" s="25"/>
      <c r="H61" s="25"/>
      <c r="I61" s="25"/>
      <c r="J61" s="25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K89"/>
  <sheetViews>
    <sheetView showGridLines="0" showRowColHeaders="0" workbookViewId="0"/>
  </sheetViews>
  <sheetFormatPr baseColWidth="10" defaultRowHeight="15" outlineLevelRow="1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4" t="s">
        <v>5</v>
      </c>
      <c r="C6" s="20" t="s">
        <v>22</v>
      </c>
      <c r="D6" s="20" t="s">
        <v>12</v>
      </c>
      <c r="E6" s="20" t="s">
        <v>13</v>
      </c>
      <c r="F6" s="20" t="s">
        <v>18</v>
      </c>
    </row>
    <row r="7" spans="2:6" x14ac:dyDescent="0.25">
      <c r="B7" s="2" t="s">
        <v>30</v>
      </c>
      <c r="C7" s="29">
        <v>47199.141600000003</v>
      </c>
      <c r="D7" s="29">
        <v>6811.4871113700001</v>
      </c>
      <c r="E7" s="29">
        <v>6811.4871113700001</v>
      </c>
      <c r="F7" s="29">
        <v>6153.1065113699997</v>
      </c>
    </row>
    <row r="8" spans="2:6" x14ac:dyDescent="0.25">
      <c r="B8" s="2" t="s">
        <v>31</v>
      </c>
      <c r="C8" s="29">
        <v>19419.071</v>
      </c>
      <c r="D8" s="29">
        <v>15115.07276913</v>
      </c>
      <c r="E8" s="29">
        <v>1641.0541440700001</v>
      </c>
      <c r="F8" s="29">
        <v>1641.0541440700001</v>
      </c>
    </row>
    <row r="9" spans="2:6" x14ac:dyDescent="0.25">
      <c r="B9" s="2" t="s">
        <v>32</v>
      </c>
      <c r="C9" s="29">
        <v>29698.508000000002</v>
      </c>
      <c r="D9" s="29">
        <v>2047.53341075</v>
      </c>
      <c r="E9" s="29">
        <v>521.67341075000002</v>
      </c>
      <c r="F9" s="29">
        <v>521.67341075000002</v>
      </c>
    </row>
    <row r="10" spans="2:6" ht="30" x14ac:dyDescent="0.25">
      <c r="B10" s="13" t="s">
        <v>33</v>
      </c>
      <c r="C10" s="29">
        <v>3683.28</v>
      </c>
      <c r="D10" s="29">
        <v>702.48810000000003</v>
      </c>
      <c r="E10" s="29">
        <v>702.48810000000003</v>
      </c>
      <c r="F10" s="29">
        <v>702.48810000000003</v>
      </c>
    </row>
    <row r="11" spans="2:6" x14ac:dyDescent="0.25">
      <c r="B11" s="2" t="s">
        <v>6</v>
      </c>
      <c r="C11" s="29">
        <v>100000.0006</v>
      </c>
      <c r="D11" s="29">
        <v>24676.581391249998</v>
      </c>
      <c r="E11" s="29">
        <v>9676.7027661900011</v>
      </c>
      <c r="F11" s="29">
        <v>9018.3221661900006</v>
      </c>
    </row>
    <row r="16" spans="2:6" x14ac:dyDescent="0.25">
      <c r="B16" s="19"/>
      <c r="C16" s="19"/>
      <c r="D16" s="19"/>
      <c r="E16" s="19"/>
      <c r="F16" s="19"/>
    </row>
    <row r="17" spans="2:6" x14ac:dyDescent="0.25">
      <c r="B17" s="19"/>
      <c r="C17" s="19"/>
      <c r="D17" s="19"/>
      <c r="E17" s="19"/>
      <c r="F17" s="19"/>
    </row>
    <row r="18" spans="2:6" x14ac:dyDescent="0.25">
      <c r="B18" s="19"/>
      <c r="C18" s="19"/>
      <c r="D18" s="19"/>
      <c r="E18" s="19"/>
      <c r="F18" s="19"/>
    </row>
    <row r="19" spans="2:6" x14ac:dyDescent="0.25">
      <c r="B19" s="19"/>
      <c r="C19" s="19"/>
      <c r="D19" s="19"/>
      <c r="E19" s="19"/>
      <c r="F19" s="19"/>
    </row>
    <row r="20" spans="2:6" x14ac:dyDescent="0.25">
      <c r="B20" s="19"/>
      <c r="C20" s="19"/>
      <c r="D20" s="19"/>
      <c r="E20" s="19"/>
      <c r="F20" s="19"/>
    </row>
    <row r="21" spans="2:6" x14ac:dyDescent="0.25">
      <c r="B21" s="19"/>
      <c r="C21" s="19"/>
      <c r="D21" s="19"/>
      <c r="E21" s="19"/>
      <c r="F21" s="19"/>
    </row>
    <row r="22" spans="2:6" x14ac:dyDescent="0.25">
      <c r="B22" s="19"/>
      <c r="C22" s="19"/>
      <c r="D22" s="19"/>
      <c r="E22" s="19"/>
      <c r="F22" s="19"/>
    </row>
    <row r="23" spans="2:6" x14ac:dyDescent="0.25">
      <c r="B23" s="19"/>
      <c r="C23" s="19"/>
      <c r="D23" s="19"/>
      <c r="E23" s="19"/>
      <c r="F23" s="19"/>
    </row>
    <row r="24" spans="2:6" x14ac:dyDescent="0.25">
      <c r="B24" s="19"/>
      <c r="C24" s="19"/>
      <c r="D24" s="19"/>
      <c r="E24" s="19"/>
      <c r="F24" s="19"/>
    </row>
    <row r="25" spans="2:6" x14ac:dyDescent="0.25">
      <c r="B25" s="19"/>
      <c r="C25" s="19"/>
      <c r="D25" s="19"/>
      <c r="E25" s="19"/>
      <c r="F25" s="19"/>
    </row>
    <row r="26" spans="2:6" x14ac:dyDescent="0.25">
      <c r="B26" s="19"/>
      <c r="C26" s="19"/>
      <c r="D26" s="19"/>
      <c r="E26" s="19"/>
      <c r="F26" s="19"/>
    </row>
    <row r="27" spans="2:6" x14ac:dyDescent="0.25">
      <c r="B27" s="19"/>
      <c r="C27" s="19"/>
      <c r="D27" s="19"/>
      <c r="E27" s="19"/>
      <c r="F27" s="19"/>
    </row>
    <row r="28" spans="2:6" x14ac:dyDescent="0.25">
      <c r="B28" s="19"/>
      <c r="C28" s="19"/>
      <c r="D28" s="19"/>
      <c r="E28" s="19"/>
      <c r="F28" s="19"/>
    </row>
    <row r="29" spans="2:6" x14ac:dyDescent="0.25">
      <c r="B29" s="19"/>
      <c r="C29" s="19"/>
      <c r="D29" s="19"/>
      <c r="E29" s="19"/>
      <c r="F29" s="19"/>
    </row>
    <row r="30" spans="2:6" x14ac:dyDescent="0.25">
      <c r="B30" s="19"/>
      <c r="C30" s="19"/>
      <c r="D30" s="19"/>
      <c r="E30" s="19"/>
      <c r="F30" s="19"/>
    </row>
    <row r="31" spans="2:6" x14ac:dyDescent="0.25">
      <c r="B31" s="19"/>
      <c r="C31" s="19"/>
      <c r="D31" s="19"/>
      <c r="E31" s="19"/>
      <c r="F31" s="19"/>
    </row>
    <row r="32" spans="2:6" x14ac:dyDescent="0.25">
      <c r="B32" s="19"/>
      <c r="C32" s="19"/>
      <c r="D32" s="19"/>
      <c r="E32" s="19"/>
      <c r="F32" s="19"/>
    </row>
    <row r="33" spans="1:11" x14ac:dyDescent="0.25">
      <c r="B33" s="19"/>
      <c r="C33" s="19"/>
      <c r="D33" s="19"/>
      <c r="E33" s="19"/>
      <c r="F33" s="19"/>
    </row>
    <row r="34" spans="1:11" x14ac:dyDescent="0.25">
      <c r="B34" s="19"/>
      <c r="C34" s="19"/>
      <c r="D34" s="19"/>
      <c r="E34" s="19"/>
      <c r="F34" s="19"/>
    </row>
    <row r="35" spans="1:11" x14ac:dyDescent="0.25">
      <c r="B35" s="19"/>
      <c r="C35" s="19"/>
      <c r="D35" s="19"/>
      <c r="E35" s="19"/>
      <c r="F35" s="19"/>
    </row>
    <row r="36" spans="1:11" x14ac:dyDescent="0.25">
      <c r="B36" s="19"/>
      <c r="C36" s="19"/>
      <c r="D36" s="19"/>
      <c r="E36" s="19"/>
      <c r="F36" s="19"/>
    </row>
    <row r="37" spans="1:11" x14ac:dyDescent="0.25">
      <c r="B37" s="19"/>
      <c r="C37" s="19"/>
      <c r="D37" s="19"/>
      <c r="E37" s="19"/>
      <c r="F37" s="19"/>
    </row>
    <row r="38" spans="1:11" x14ac:dyDescent="0.25">
      <c r="B38" s="19"/>
      <c r="C38" s="19"/>
      <c r="D38" s="19"/>
      <c r="E38" s="19"/>
      <c r="F38" s="19"/>
    </row>
    <row r="39" spans="1:11" x14ac:dyDescent="0.25">
      <c r="B39" s="19"/>
      <c r="C39" s="19"/>
      <c r="D39" s="19"/>
      <c r="E39" s="19"/>
      <c r="F39" s="19"/>
    </row>
    <row r="40" spans="1:11" x14ac:dyDescent="0.25">
      <c r="B40" s="19"/>
      <c r="C40" s="19"/>
      <c r="D40" s="19"/>
      <c r="E40" s="19"/>
      <c r="F40" s="19"/>
    </row>
    <row r="41" spans="1:11" x14ac:dyDescent="0.25">
      <c r="B41" s="19"/>
      <c r="C41" s="19"/>
      <c r="D41" s="19"/>
      <c r="E41" s="19"/>
      <c r="F41" s="19"/>
    </row>
    <row r="42" spans="1:11" x14ac:dyDescent="0.25">
      <c r="A42" s="17"/>
      <c r="B42" s="25"/>
      <c r="C42" s="25"/>
      <c r="D42" s="25"/>
      <c r="E42" s="25"/>
      <c r="F42" s="24"/>
      <c r="G42" s="24"/>
      <c r="H42" s="11"/>
    </row>
    <row r="43" spans="1:11" x14ac:dyDescent="0.25">
      <c r="A43" s="17"/>
      <c r="B43" s="25" t="s">
        <v>5</v>
      </c>
      <c r="C43" s="25" t="s">
        <v>22</v>
      </c>
      <c r="D43" s="25" t="s">
        <v>12</v>
      </c>
      <c r="E43" s="25" t="s">
        <v>13</v>
      </c>
      <c r="F43" s="25" t="s">
        <v>18</v>
      </c>
      <c r="G43" s="25"/>
      <c r="H43" s="11"/>
    </row>
    <row r="44" spans="1:11" hidden="1" outlineLevel="1" x14ac:dyDescent="0.25">
      <c r="A44" s="17"/>
      <c r="B44" s="19" t="s">
        <v>30</v>
      </c>
      <c r="C44" s="19">
        <f>+GETPIVOTDATA(" APROPIACION
 VIGENTE",$B$6,"DESCRIPCION","A-01 -GASTOS DE PERSONAL")</f>
        <v>47199.141600000003</v>
      </c>
      <c r="D44" s="38">
        <f>+GETPIVOTDATA(" COMPROMISOS
 ACUMULADOS",$B$6,"DESCRIPCION","A-01 -GASTOS DE PERSONAL")/GETPIVOTDATA(" APROPIACION
 VIGENTE",$B$6,"DESCRIPCION","A-01 -GASTOS DE PERSONAL")</f>
        <v>0.14431379216799145</v>
      </c>
      <c r="E44" s="38">
        <f>+GETPIVOTDATA(" OBLIGACIONES
 ACUMULADAS",$B$6,"DESCRIPCION","A-01 -GASTOS DE PERSONAL")/GETPIVOTDATA(" APROPIACION
 VIGENTE",$B$6,"DESCRIPCION","A-01 -GASTOS DE PERSONAL")</f>
        <v>0.14431379216799145</v>
      </c>
      <c r="F44" s="38">
        <f>+GETPIVOTDATA(" PAGOS
 ACUMULADOS",$B$6,"DESCRIPCION","A-01 -GASTOS DE PERSONAL")/GETPIVOTDATA(" APROPIACION
 VIGENTE",$B$6,"DESCRIPCION","A-01 -GASTOS DE PERSONAL")</f>
        <v>0.13036479695999384</v>
      </c>
      <c r="G44" s="19"/>
      <c r="H44" s="19"/>
      <c r="I44" s="19"/>
      <c r="J44" s="19"/>
      <c r="K44" s="19"/>
    </row>
    <row r="45" spans="1:11" hidden="1" outlineLevel="1" x14ac:dyDescent="0.25">
      <c r="A45" s="17"/>
      <c r="B45" s="19" t="s">
        <v>31</v>
      </c>
      <c r="C45" s="19">
        <f>+GETPIVOTDATA(" APROPIACION
 VIGENTE",$B$6,"DESCRIPCION","A-02 -ADQUISICIÓN DE BIENES  Y SERVICIOS")</f>
        <v>19419.071</v>
      </c>
      <c r="D45" s="36">
        <f>+GETPIVOTDATA(" COMPROMISOS
 ACUMULADOS",$B$6,"DESCRIPCION","A-02 -ADQUISICIÓN DE BIENES  Y SERVICIOS")/GETPIVOTDATA(" APROPIACION
 VIGENTE",$B$6,"DESCRIPCION","A-02 -ADQUISICIÓN DE BIENES  Y SERVICIOS")</f>
        <v>0.77836230008788787</v>
      </c>
      <c r="E45" s="37">
        <f>+GETPIVOTDATA(" OBLIGACIONES
 ACUMULADAS",$B$6,"DESCRIPCION","A-02 -ADQUISICIÓN DE BIENES  Y SERVICIOS")/GETPIVOTDATA(" APROPIACION
 VIGENTE",$B$6,"DESCRIPCION","A-02 -ADQUISICIÓN DE BIENES  Y SERVICIOS")</f>
        <v>8.4507345591866886E-2</v>
      </c>
      <c r="F45" s="37">
        <f>+GETPIVOTDATA(" PAGOS
 ACUMULADOS",$B$6,"DESCRIPCION","A-02 -ADQUISICIÓN DE BIENES  Y SERVICIOS")/GETPIVOTDATA(" APROPIACION
 VIGENTE",$B$6,"DESCRIPCION","A-02 -ADQUISICIÓN DE BIENES  Y SERVICIOS")</f>
        <v>8.4507345591866886E-2</v>
      </c>
      <c r="G45" s="19"/>
      <c r="H45" s="19"/>
      <c r="I45" s="19"/>
      <c r="J45" s="19"/>
      <c r="K45" s="19"/>
    </row>
    <row r="46" spans="1:11" hidden="1" outlineLevel="1" x14ac:dyDescent="0.25">
      <c r="A46" s="17"/>
      <c r="B46" s="19" t="s">
        <v>32</v>
      </c>
      <c r="C46" s="19">
        <f>+GETPIVOTDATA(" APROPIACION
 VIGENTE",$B$6,"DESCRIPCION","A-03-TRANSFERENCIAS CORRIENTES")</f>
        <v>29698.508000000002</v>
      </c>
      <c r="D46" s="38">
        <f>+GETPIVOTDATA(" COMPROMISOS
 ACUMULADOS",$B$6,"DESCRIPCION","A-03-TRANSFERENCIAS CORRIENTES")/GETPIVOTDATA(" APROPIACION
 VIGENTE",$B$6,"DESCRIPCION","A-03-TRANSFERENCIAS CORRIENTES")</f>
        <v>6.8943982329011277E-2</v>
      </c>
      <c r="E46" s="38">
        <f>+GETPIVOTDATA(" OBLIGACIONES
 ACUMULADAS",$B$6,"DESCRIPCION","A-03-TRANSFERENCIAS CORRIENTES")/GETPIVOTDATA(" APROPIACION
 VIGENTE",$B$6,"DESCRIPCION","A-03-TRANSFERENCIAS CORRIENTES")</f>
        <v>1.7565643726950863E-2</v>
      </c>
      <c r="F46" s="38">
        <f>+GETPIVOTDATA(" PAGOS
 ACUMULADOS",$B$6,"DESCRIPCION","A-03-TRANSFERENCIAS CORRIENTES")/GETPIVOTDATA(" APROPIACION
 VIGENTE",$B$6,"DESCRIPCION","A-03-TRANSFERENCIAS CORRIENTES")</f>
        <v>1.7565643726950863E-2</v>
      </c>
      <c r="G46" s="19"/>
      <c r="H46" s="19"/>
      <c r="I46" s="19"/>
      <c r="J46" s="19"/>
      <c r="K46" s="19"/>
    </row>
    <row r="47" spans="1:11" hidden="1" outlineLevel="1" x14ac:dyDescent="0.25">
      <c r="A47" s="17"/>
      <c r="B47" s="19" t="s">
        <v>33</v>
      </c>
      <c r="C47" s="19">
        <f>+GETPIVOTDATA(" APROPIACION
 VIGENTE",$B$6,"DESCRIPCION","A-08-GASTOS POR TRIBUTOS, MULTAS, SANCIONES E INTERESES DE MORA")</f>
        <v>3683.28</v>
      </c>
      <c r="D47" s="38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38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38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19"/>
      <c r="H47" s="19"/>
      <c r="I47" s="19"/>
      <c r="J47" s="19"/>
      <c r="K47" s="19"/>
    </row>
    <row r="48" spans="1:11" hidden="1" outlineLevel="1" x14ac:dyDescent="0.25">
      <c r="A48" s="17"/>
      <c r="B48" s="19" t="s">
        <v>6</v>
      </c>
      <c r="C48" s="19">
        <f>+GETPIVOTDATA(" APROPIACION
 VIGENTE",$B$6)</f>
        <v>100000.0006</v>
      </c>
      <c r="D48" s="38">
        <f>+GETPIVOTDATA(" COMPROMISOS
 ACUMULADOS",$B$6)/GETPIVOTDATA(" APROPIACION
 VIGENTE",$B$6)</f>
        <v>0.2467658124319051</v>
      </c>
      <c r="E48" s="38">
        <f>+GETPIVOTDATA(" OBLIGACIONES
 ACUMULADAS",$B$6)/GETPIVOTDATA(" APROPIACION
 VIGENTE",$B$6)</f>
        <v>9.6767027081297849E-2</v>
      </c>
      <c r="F48" s="38">
        <f>+GETPIVOTDATA(" PAGOS
 ACUMULADOS",$B$6)/GETPIVOTDATA(" APROPIACION
 VIGENTE",$B$6)</f>
        <v>9.0183221120800683E-2</v>
      </c>
      <c r="G48" s="19"/>
      <c r="H48" s="19"/>
      <c r="I48" s="19"/>
      <c r="J48" s="19"/>
      <c r="K48" s="19"/>
    </row>
    <row r="49" spans="1:11" collapsed="1" x14ac:dyDescent="0.25">
      <c r="A49" s="17"/>
      <c r="B49" s="31"/>
      <c r="C49" s="31"/>
      <c r="D49" s="31"/>
      <c r="E49" s="31"/>
      <c r="F49" s="31"/>
      <c r="G49" s="31"/>
      <c r="H49" s="31"/>
      <c r="I49" s="31"/>
      <c r="J49" s="31"/>
      <c r="K49" s="17"/>
    </row>
    <row r="50" spans="1:11" x14ac:dyDescent="0.25">
      <c r="A50" s="17"/>
      <c r="B50" s="31"/>
      <c r="C50" s="31"/>
      <c r="D50" s="31"/>
      <c r="E50" s="31"/>
      <c r="F50" s="31"/>
      <c r="G50" s="31"/>
      <c r="H50" s="31"/>
      <c r="I50" s="31"/>
      <c r="J50" s="31"/>
      <c r="K50" s="17"/>
    </row>
    <row r="51" spans="1:11" x14ac:dyDescent="0.25">
      <c r="A51" s="17"/>
      <c r="B51" s="31"/>
      <c r="C51" s="31"/>
      <c r="D51" s="31"/>
      <c r="E51" s="31"/>
      <c r="F51" s="31"/>
      <c r="G51" s="31"/>
      <c r="H51" s="31"/>
      <c r="I51" s="31"/>
      <c r="J51" s="31"/>
      <c r="K51" s="17"/>
    </row>
    <row r="52" spans="1:11" x14ac:dyDescent="0.25">
      <c r="A52" s="17"/>
      <c r="B52" s="31"/>
      <c r="C52" s="31"/>
      <c r="D52" s="31"/>
      <c r="E52" s="31"/>
      <c r="F52" s="31"/>
      <c r="G52" s="31"/>
      <c r="H52" s="31"/>
      <c r="I52" s="31"/>
      <c r="J52" s="31"/>
      <c r="K52" s="17"/>
    </row>
    <row r="53" spans="1:11" x14ac:dyDescent="0.25">
      <c r="A53" s="11"/>
      <c r="B53" s="31"/>
      <c r="C53" s="31"/>
      <c r="D53" s="31"/>
      <c r="E53" s="31"/>
      <c r="F53" s="31"/>
      <c r="G53" s="31"/>
      <c r="H53" s="31"/>
      <c r="I53" s="31"/>
      <c r="J53" s="31"/>
      <c r="K53" s="17"/>
    </row>
    <row r="54" spans="1:1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17"/>
    </row>
    <row r="55" spans="1:1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17"/>
    </row>
    <row r="56" spans="1:11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17"/>
    </row>
    <row r="57" spans="1:1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17"/>
    </row>
    <row r="58" spans="1:1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17"/>
    </row>
    <row r="59" spans="1:1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17"/>
    </row>
    <row r="60" spans="1:11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17"/>
    </row>
    <row r="61" spans="1:1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B63" s="17"/>
      <c r="C63" s="17"/>
      <c r="D63" s="17"/>
      <c r="E63" s="17"/>
      <c r="F63" s="17"/>
      <c r="G63" s="17"/>
      <c r="H63" s="17"/>
      <c r="I63" s="17"/>
      <c r="J63" s="17"/>
    </row>
    <row r="64" spans="1:11" x14ac:dyDescent="0.25">
      <c r="B64" s="17"/>
      <c r="C64" s="17"/>
      <c r="D64" s="17"/>
      <c r="E64" s="17"/>
      <c r="F64" s="17"/>
      <c r="G64" s="17"/>
      <c r="H64" s="17"/>
      <c r="I64" s="17"/>
      <c r="J64" s="17"/>
    </row>
    <row r="65" spans="2:10" x14ac:dyDescent="0.25">
      <c r="B65" s="17"/>
      <c r="C65" s="17"/>
      <c r="D65" s="17"/>
      <c r="E65" s="17"/>
      <c r="F65" s="17"/>
      <c r="G65" s="17"/>
      <c r="H65" s="17"/>
      <c r="I65" s="17"/>
      <c r="J65" s="17"/>
    </row>
    <row r="66" spans="2:10" x14ac:dyDescent="0.25">
      <c r="B66" s="17"/>
      <c r="C66" s="17"/>
      <c r="D66" s="17"/>
      <c r="E66" s="17"/>
      <c r="F66" s="17"/>
      <c r="G66" s="17"/>
      <c r="H66" s="17"/>
      <c r="I66" s="17"/>
      <c r="J66" s="17"/>
    </row>
    <row r="67" spans="2:10" x14ac:dyDescent="0.25">
      <c r="B67" s="17"/>
      <c r="C67" s="17"/>
      <c r="D67" s="17"/>
      <c r="E67" s="17"/>
      <c r="F67" s="17"/>
      <c r="G67" s="17"/>
      <c r="H67" s="17"/>
      <c r="I67" s="17"/>
      <c r="J67" s="17"/>
    </row>
    <row r="68" spans="2:10" x14ac:dyDescent="0.25">
      <c r="B68" s="17"/>
      <c r="C68" s="17"/>
      <c r="D68" s="17"/>
      <c r="E68" s="17"/>
      <c r="F68" s="17"/>
      <c r="G68" s="17"/>
      <c r="H68" s="17"/>
      <c r="I68" s="17"/>
      <c r="J68" s="17"/>
    </row>
    <row r="69" spans="2:10" x14ac:dyDescent="0.25">
      <c r="B69" s="17"/>
      <c r="C69" s="17"/>
      <c r="D69" s="17"/>
      <c r="E69" s="17"/>
      <c r="F69" s="17"/>
      <c r="G69" s="17"/>
      <c r="H69" s="17"/>
      <c r="I69" s="17"/>
      <c r="J69" s="17"/>
    </row>
    <row r="70" spans="2:10" x14ac:dyDescent="0.25">
      <c r="B70" s="17"/>
      <c r="C70" s="17"/>
      <c r="D70" s="17"/>
      <c r="E70" s="17"/>
      <c r="F70" s="17"/>
      <c r="G70" s="17"/>
      <c r="H70" s="17"/>
      <c r="I70" s="17"/>
      <c r="J70" s="17"/>
    </row>
    <row r="71" spans="2:10" x14ac:dyDescent="0.25">
      <c r="B71" s="17"/>
      <c r="C71" s="17"/>
      <c r="D71" s="17"/>
      <c r="E71" s="17"/>
      <c r="F71" s="17"/>
      <c r="G71" s="17"/>
      <c r="H71" s="17"/>
      <c r="I71" s="17"/>
      <c r="J71" s="17"/>
    </row>
    <row r="72" spans="2:10" x14ac:dyDescent="0.25">
      <c r="B72" s="17"/>
      <c r="C72" s="17"/>
      <c r="D72" s="17"/>
      <c r="E72" s="17"/>
      <c r="F72" s="17"/>
      <c r="G72" s="17"/>
      <c r="H72" s="17"/>
      <c r="I72" s="17"/>
      <c r="J72" s="17"/>
    </row>
    <row r="73" spans="2:10" x14ac:dyDescent="0.25">
      <c r="B73" s="17"/>
      <c r="C73" s="17"/>
      <c r="D73" s="17"/>
      <c r="E73" s="17"/>
      <c r="F73" s="17"/>
      <c r="G73" s="17"/>
      <c r="H73" s="17"/>
      <c r="I73" s="17"/>
      <c r="J73" s="17"/>
    </row>
    <row r="74" spans="2:10" x14ac:dyDescent="0.25">
      <c r="B74" s="17"/>
      <c r="C74" s="17"/>
      <c r="D74" s="17"/>
      <c r="E74" s="17"/>
      <c r="F74" s="17"/>
      <c r="G74" s="17"/>
      <c r="H74" s="17"/>
      <c r="I74" s="17"/>
      <c r="J74" s="17"/>
    </row>
    <row r="75" spans="2:10" x14ac:dyDescent="0.25">
      <c r="B75" s="17"/>
      <c r="C75" s="17"/>
      <c r="D75" s="17"/>
      <c r="E75" s="17"/>
      <c r="F75" s="17"/>
      <c r="G75" s="17"/>
      <c r="H75" s="17"/>
      <c r="I75" s="17"/>
      <c r="J75" s="17"/>
    </row>
    <row r="76" spans="2:10" x14ac:dyDescent="0.25">
      <c r="B76" s="17"/>
      <c r="C76" s="17"/>
      <c r="D76" s="17"/>
      <c r="E76" s="17"/>
      <c r="F76" s="17"/>
      <c r="G76" s="17"/>
      <c r="H76" s="17"/>
      <c r="I76" s="17"/>
      <c r="J76" s="17"/>
    </row>
    <row r="77" spans="2:10" x14ac:dyDescent="0.25">
      <c r="B77" s="17"/>
      <c r="C77" s="17"/>
      <c r="D77" s="17"/>
      <c r="E77" s="17"/>
      <c r="F77" s="17"/>
      <c r="G77" s="17"/>
      <c r="H77" s="17"/>
      <c r="I77" s="17"/>
      <c r="J77" s="17"/>
    </row>
    <row r="78" spans="2:10" x14ac:dyDescent="0.25">
      <c r="B78" s="17"/>
      <c r="C78" s="17"/>
      <c r="D78" s="17"/>
      <c r="E78" s="17"/>
      <c r="F78" s="17"/>
      <c r="G78" s="17"/>
      <c r="H78" s="17"/>
      <c r="I78" s="17"/>
      <c r="J78" s="17"/>
    </row>
    <row r="79" spans="2:10" x14ac:dyDescent="0.25">
      <c r="B79" s="17"/>
      <c r="C79" s="17"/>
      <c r="D79" s="17"/>
      <c r="E79" s="17"/>
      <c r="F79" s="17"/>
      <c r="G79" s="17"/>
      <c r="H79" s="17"/>
      <c r="I79" s="17"/>
      <c r="J79" s="17"/>
    </row>
    <row r="80" spans="2:10" x14ac:dyDescent="0.25">
      <c r="B80" s="17"/>
      <c r="C80" s="17"/>
      <c r="D80" s="17"/>
      <c r="E80" s="17"/>
      <c r="F80" s="17"/>
      <c r="G80" s="17"/>
      <c r="H80" s="17"/>
      <c r="I80" s="17"/>
      <c r="J80" s="17"/>
    </row>
    <row r="81" spans="2:10" x14ac:dyDescent="0.25">
      <c r="B81" s="17"/>
      <c r="C81" s="17"/>
      <c r="D81" s="17"/>
      <c r="E81" s="17"/>
      <c r="F81" s="17"/>
      <c r="G81" s="17"/>
      <c r="H81" s="17"/>
      <c r="I81" s="17"/>
      <c r="J81" s="17"/>
    </row>
    <row r="82" spans="2:10" x14ac:dyDescent="0.25">
      <c r="B82" s="17"/>
      <c r="C82" s="17"/>
      <c r="D82" s="17"/>
      <c r="E82" s="17"/>
      <c r="F82" s="17"/>
      <c r="G82" s="17"/>
      <c r="H82" s="17"/>
      <c r="I82" s="17"/>
      <c r="J82" s="17"/>
    </row>
    <row r="83" spans="2:10" x14ac:dyDescent="0.25">
      <c r="B83" s="17"/>
      <c r="C83" s="17"/>
      <c r="D83" s="17"/>
      <c r="E83" s="17"/>
      <c r="F83" s="17"/>
      <c r="G83" s="17"/>
      <c r="H83" s="17"/>
      <c r="I83" s="17"/>
      <c r="J83" s="17"/>
    </row>
    <row r="84" spans="2:10" x14ac:dyDescent="0.25">
      <c r="B84" s="17"/>
      <c r="C84" s="17"/>
      <c r="D84" s="17"/>
      <c r="E84" s="17"/>
      <c r="F84" s="17"/>
      <c r="G84" s="17"/>
      <c r="H84" s="17"/>
      <c r="I84" s="17"/>
      <c r="J84" s="17"/>
    </row>
    <row r="85" spans="2:10" x14ac:dyDescent="0.25">
      <c r="B85" s="17"/>
      <c r="C85" s="17"/>
      <c r="D85" s="17"/>
      <c r="E85" s="17"/>
      <c r="F85" s="17"/>
      <c r="G85" s="17"/>
      <c r="H85" s="17"/>
      <c r="I85" s="17"/>
      <c r="J85" s="17"/>
    </row>
    <row r="86" spans="2:10" x14ac:dyDescent="0.25">
      <c r="B86" s="17"/>
      <c r="C86" s="17"/>
      <c r="D86" s="17"/>
      <c r="E86" s="17"/>
      <c r="F86" s="17"/>
      <c r="G86" s="17"/>
      <c r="H86" s="17"/>
      <c r="I86" s="17"/>
      <c r="J86" s="17"/>
    </row>
    <row r="87" spans="2:10" x14ac:dyDescent="0.25">
      <c r="B87" s="17"/>
      <c r="C87" s="17"/>
      <c r="D87" s="17"/>
      <c r="E87" s="17"/>
      <c r="F87" s="17"/>
      <c r="G87" s="17"/>
      <c r="H87" s="17"/>
      <c r="I87" s="17"/>
      <c r="J87" s="17"/>
    </row>
    <row r="88" spans="2:10" x14ac:dyDescent="0.25">
      <c r="B88" s="17"/>
      <c r="C88" s="17"/>
      <c r="D88" s="17"/>
      <c r="E88" s="17"/>
      <c r="F88" s="17"/>
      <c r="G88" s="17"/>
      <c r="H88" s="17"/>
      <c r="I88" s="17"/>
      <c r="J88" s="17"/>
    </row>
    <row r="89" spans="2:10" x14ac:dyDescent="0.25">
      <c r="B89" s="17"/>
      <c r="C89" s="17"/>
      <c r="D89" s="17"/>
      <c r="E89" s="17"/>
      <c r="F89" s="17"/>
      <c r="G89" s="17"/>
      <c r="H89" s="17"/>
      <c r="I89" s="17"/>
      <c r="J89" s="17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0" t="s">
        <v>1</v>
      </c>
      <c r="C6" s="9" t="s">
        <v>48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30">
        <v>3691790246744</v>
      </c>
      <c r="C9" s="30">
        <v>3527493098644</v>
      </c>
      <c r="D9" s="30">
        <v>45654490695</v>
      </c>
      <c r="E9" s="30">
        <v>45645059769</v>
      </c>
    </row>
    <row r="11" spans="2:6" x14ac:dyDescent="0.25">
      <c r="B11" s="21"/>
      <c r="F11" s="1"/>
    </row>
    <row r="15" spans="2:6" x14ac:dyDescent="0.25">
      <c r="E15" s="6"/>
    </row>
    <row r="36" spans="2:4" x14ac:dyDescent="0.25">
      <c r="B36" s="43" t="str">
        <f>+CONCATENATE("PROYECTO","  ",C6)</f>
        <v>PROYECTO  (Todas)</v>
      </c>
      <c r="C36" s="43"/>
      <c r="D36" s="43"/>
    </row>
    <row r="37" spans="2:4" ht="52.5" customHeight="1" x14ac:dyDescent="0.25">
      <c r="B37" s="43"/>
      <c r="C37" s="43"/>
      <c r="D37" s="43"/>
    </row>
    <row r="38" spans="2:4" x14ac:dyDescent="0.25">
      <c r="D38" s="7"/>
    </row>
    <row r="40" spans="2:4" x14ac:dyDescent="0.25">
      <c r="B40" s="8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2020-03-10T16:41:50Z</dcterms:modified>
</cp:coreProperties>
</file>