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jrodriguez\Documents\2020\Graficas Cierre\ene\"/>
    </mc:Choice>
  </mc:AlternateContent>
  <xr:revisionPtr revIDLastSave="0" documentId="13_ncr:1_{A9D41154-A05C-455E-967D-03B306CE020C}" xr6:coauthVersionLast="44" xr6:coauthVersionMax="44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36" i="7" l="1"/>
  <c r="E46" i="5"/>
  <c r="C43" i="3"/>
  <c r="E48" i="5"/>
  <c r="C44" i="3"/>
  <c r="D48" i="5"/>
  <c r="F43" i="3"/>
  <c r="D45" i="5"/>
  <c r="E44" i="5"/>
  <c r="F44" i="3"/>
  <c r="F46" i="5"/>
  <c r="E45" i="5"/>
  <c r="C45" i="5"/>
  <c r="F44" i="5"/>
  <c r="F47" i="5"/>
  <c r="F42" i="3"/>
  <c r="C45" i="3"/>
  <c r="E47" i="5"/>
  <c r="E43" i="3"/>
  <c r="D47" i="5"/>
  <c r="F45" i="5"/>
  <c r="E44" i="3"/>
  <c r="C44" i="5"/>
  <c r="C48" i="5"/>
  <c r="D45" i="3"/>
  <c r="F45" i="3"/>
  <c r="D44" i="5"/>
  <c r="C46" i="5"/>
  <c r="F48" i="5"/>
  <c r="C42" i="3"/>
  <c r="C47" i="5"/>
  <c r="D46" i="5"/>
  <c r="E45" i="3"/>
  <c r="D43" i="3" l="1"/>
  <c r="E42" i="3"/>
  <c r="D42" i="3"/>
  <c r="D44" i="3"/>
</calcChain>
</file>

<file path=xl/sharedStrings.xml><?xml version="1.0" encoding="utf-8"?>
<sst xmlns="http://schemas.openxmlformats.org/spreadsheetml/2006/main" count="150" uniqueCount="108">
  <si>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</si>
  <si>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</si>
  <si>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</si>
  <si>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</si>
  <si>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</si>
  <si>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</si>
  <si>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</si>
  <si>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</si>
  <si>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</si>
  <si>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</si>
  <si>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</si>
  <si>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</si>
  <si>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</si>
  <si>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</si>
  <si>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</si>
  <si>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</si>
  <si>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</si>
  <si>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</si>
  <si>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</si>
  <si>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</si>
  <si>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</si>
  <si>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</si>
  <si>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</si>
  <si>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</si>
  <si>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</si>
  <si>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</si>
  <si>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</si>
  <si>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</si>
  <si>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</si>
  <si>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</si>
  <si>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</si>
  <si>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</si>
  <si>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</si>
  <si>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</si>
  <si>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</si>
  <si>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</si>
  <si>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</si>
  <si>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</si>
  <si>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</si>
  <si>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</si>
  <si>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</si>
  <si>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</si>
  <si>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</si>
  <si>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</si>
  <si>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</si>
  <si>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</si>
  <si>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</si>
  <si>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</si>
  <si>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</si>
  <si>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</si>
  <si>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</si>
  <si>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</si>
  <si>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</si>
  <si>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</si>
  <si>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</si>
  <si>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</si>
  <si>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</si>
  <si>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</si>
  <si>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</si>
  <si>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</si>
  <si>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</si>
  <si>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</si>
  <si>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</si>
  <si>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</si>
  <si>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</si>
  <si>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</si>
  <si>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</si>
  <si>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</si>
  <si>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</si>
  <si>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</si>
  <si>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</si>
  <si>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</si>
  <si>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</si>
  <si>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</si>
  <si>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</si>
  <si>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</si>
  <si>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</si>
  <si>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</si>
  <si>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</si>
  <si>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</si>
  <si>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</si>
  <si>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</si>
  <si>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</si>
  <si>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</si>
  <si>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</si>
  <si>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</si>
  <si>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</si>
  <si>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</si>
  <si>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</si>
  <si>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</si>
  <si>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</si>
  <si>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</si>
  <si>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</si>
  <si>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</si>
  <si>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</si>
  <si>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</si>
  <si>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</si>
  <si>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</si>
  <si>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</si>
  <si>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</si>
  <si>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</si>
  <si>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</si>
  <si>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</si>
  <si>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</si>
  <si>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</si>
  <si>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</si>
  <si>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</si>
  <si>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>Ejecución  Presupuestal Acumulada al 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</si>
</sst>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2" applyNumberFormat="0" applyFill="0" applyAlignment="0" applyProtection="0"/>
  </cellStyleXfs>
  <cellXfs count="60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7" fillId="2" borderId="0" xfId="0" applyFont="1" applyFill="1" applyBorder="1"/>
    <xf numFmtId="0" fontId="0" fillId="0" borderId="0" xfId="0" applyAlignment="1">
      <alignment horizontal="left" wrapText="1"/>
    </xf>
    <xf numFmtId="0" fontId="9" fillId="0" borderId="0" xfId="0" applyFont="1"/>
    <xf numFmtId="0" fontId="10" fillId="0" borderId="0" xfId="14" applyFont="1"/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Border="1"/>
    <xf numFmtId="0" fontId="0" fillId="2" borderId="0" xfId="0" applyFont="1" applyFill="1"/>
    <xf numFmtId="0" fontId="7" fillId="2" borderId="0" xfId="0" applyFont="1" applyFill="1"/>
    <xf numFmtId="0" fontId="15" fillId="0" borderId="3" xfId="0" applyFont="1" applyBorder="1" applyAlignment="1">
      <alignment horizontal="justify" wrapText="1"/>
    </xf>
    <xf numFmtId="0" fontId="15" fillId="3" borderId="3" xfId="0" applyFont="1" applyFill="1" applyBorder="1" applyAlignment="1">
      <alignment horizontal="justify" wrapText="1"/>
    </xf>
    <xf numFmtId="0" fontId="14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168" fontId="0" fillId="0" borderId="1" xfId="1" applyNumberFormat="1" applyFont="1" applyBorder="1"/>
    <xf numFmtId="0" fontId="17" fillId="0" borderId="0" xfId="0" applyFont="1" applyFill="1"/>
    <xf numFmtId="0" fontId="0" fillId="0" borderId="0" xfId="0" applyFont="1" applyFill="1"/>
    <xf numFmtId="168" fontId="14" fillId="0" borderId="2" xfId="1" applyNumberFormat="1" applyFont="1" applyBorder="1"/>
    <xf numFmtId="168" fontId="16" fillId="0" borderId="4" xfId="1" applyNumberFormat="1" applyFont="1" applyBorder="1"/>
    <xf numFmtId="168" fontId="0" fillId="0" borderId="0" xfId="1" applyNumberFormat="1" applyFont="1"/>
    <xf numFmtId="0" fontId="6" fillId="0" borderId="0" xfId="0" applyFont="1" applyFill="1" applyBorder="1"/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9" fontId="7" fillId="0" borderId="0" xfId="13" applyFont="1" applyFill="1" applyBorder="1"/>
    <xf numFmtId="41" fontId="7" fillId="0" borderId="0" xfId="1" applyFont="1" applyFill="1" applyBorder="1"/>
    <xf numFmtId="10" fontId="7" fillId="0" borderId="0" xfId="13" applyNumberFormat="1" applyFont="1" applyFill="1" applyBorder="1"/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9" fontId="6" fillId="0" borderId="0" xfId="13" applyFont="1" applyFill="1" applyBorder="1"/>
    <xf numFmtId="167" fontId="6" fillId="0" borderId="0" xfId="13" applyNumberFormat="1" applyFont="1" applyFill="1" applyBorder="1"/>
    <xf numFmtId="9" fontId="7" fillId="2" borderId="0" xfId="13" applyFont="1" applyFill="1"/>
    <xf numFmtId="0" fontId="18" fillId="2" borderId="0" xfId="0" applyFont="1" applyFill="1"/>
    <xf numFmtId="10" fontId="7" fillId="0" borderId="0" xfId="13" applyNumberFormat="1" applyFont="1" applyFill="1"/>
    <xf numFmtId="167" fontId="7" fillId="0" borderId="0" xfId="13" applyNumberFormat="1" applyFont="1" applyFill="1"/>
    <xf numFmtId="9" fontId="7" fillId="0" borderId="0" xfId="13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5" fillId="0" borderId="3" xfId="0" applyFont="1" applyFill="1" applyBorder="1" applyAlignment="1">
      <alignment horizontal="justify" wrapText="1"/>
    </xf>
    <xf numFmtId="0" fontId="2" fillId="0" borderId="0" xfId="0" applyFont="1" applyAlignment="1">
      <alignment horizontal="center" vertical="center" wrapText="1"/>
    </xf>
  </cellXfs>
  <cellStyles count="16">
    <cellStyle name="Hipervínculo" xfId="14" builtinId="8"/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  <cellStyle name="Porcentaje" xfId="13" builtinId="5"/>
    <cellStyle name="Título 2" xfId="15" builtinId="17"/>
  </cellStyles>
  <dxfs count="31"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1.21%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1.21%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95.48%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4-44D9-83B1-862E0EB2615B}"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4-44D9-83B1-862E0EB2615B}"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95.48%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19973.104006059999</c:v>
                </c:pt>
                <c:pt idx="1">
                  <c:v>0</c:v>
                </c:pt>
                <c:pt idx="2">
                  <c:v>3524897.5849370002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4-44D9-83B1-862E0EB2615B}"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4-44D9-83B1-862E0EB2615B}"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4664.6297521999995</c:v>
                </c:pt>
                <c:pt idx="1">
                  <c:v>0</c:v>
                </c:pt>
                <c:pt idx="2">
                  <c:v>44756.554298000003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4-44D9-83B1-862E0EB2615B}"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4-44D9-83B1-862E0EB2615B}"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3868.9193937999999</c:v>
                </c:pt>
                <c:pt idx="1">
                  <c:v>0</c:v>
                </c:pt>
                <c:pt idx="2">
                  <c:v>44756.554298000003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3.6%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76,62%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4%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2,8%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7-4728-8AEE-66B8A8E5BCB6}"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76,62%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7-4728-8AEE-66B8A8E5BCB6}"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0-4D97-BBD6-398D7F862C58}"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3262.0283665299999</c:v>
                </c:pt>
                <c:pt idx="1">
                  <c:v>14878.847157119999</c:v>
                </c:pt>
                <c:pt idx="2">
                  <c:v>1129.7403824100002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B-4428-B811-96DB1E4F8A07}"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B-4428-B811-96DB1E4F8A07}"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B-4428-B811-96DB1E4F8A07}"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3262.0283665299999</c:v>
                </c:pt>
                <c:pt idx="1">
                  <c:v>691.41290326000001</c:v>
                </c:pt>
                <c:pt idx="2">
                  <c:v>8.7003824099999996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80-4D97-BBD6-398D7F862C58}"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80-4D97-BBD6-398D7F862C58}"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80-4D97-BBD6-398D7F862C58}"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2618.1431665299997</c:v>
                </c:pt>
                <c:pt idx="1">
                  <c:v>539.58774486000004</c:v>
                </c:pt>
                <c:pt idx="2">
                  <c:v>8.7003824099999996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3524897584937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44756554298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44756554298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Enero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12</xdr:row>
      <xdr:rowOff>142875</xdr:rowOff>
    </xdr:from>
    <xdr:to>
      <xdr:col>6</xdr:col>
      <xdr:colOff>714375</xdr:colOff>
      <xdr:row>35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enero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323846</xdr:colOff>
      <xdr:row>12</xdr:row>
      <xdr:rowOff>123825</xdr:rowOff>
    </xdr:from>
    <xdr:to>
      <xdr:col>12</xdr:col>
      <xdr:colOff>304799</xdr:colOff>
      <xdr:row>38</xdr:row>
      <xdr:rowOff>104774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BEC18522-5050-458F-83B6-EC4BAA503B58}"/>
            </a:ext>
          </a:extLst>
        </xdr:cNvPr>
        <xdr:cNvGrpSpPr/>
      </xdr:nvGrpSpPr>
      <xdr:grpSpPr>
        <a:xfrm>
          <a:off x="323846" y="2409825"/>
          <a:ext cx="10982328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enero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F022144-74B4-45DB-9FA7-3203CDEB64F4}"/>
            </a:ext>
          </a:extLst>
        </xdr:cNvPr>
        <xdr:cNvGrpSpPr/>
      </xdr:nvGrpSpPr>
      <xdr:grpSpPr>
        <a:xfrm>
          <a:off x="466725" y="2628898"/>
          <a:ext cx="9134475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 enero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82.471219328705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0" maxValue="3527441.4950657999"/>
    </cacheField>
    <cacheField name="COMPROMISOS_x000a_ ACUMULADOS" numFmtId="168">
      <sharedItems containsSemiMixedTypes="0" containsString="0" containsNumber="1" minValue="0" maxValue="3524897.5849370002"/>
    </cacheField>
    <cacheField name="OBLIGACIONES_x000a_ ACUMULADAS" numFmtId="168">
      <sharedItems containsSemiMixedTypes="0" containsString="0" containsNumber="1" minValue="0" maxValue="44756.554298000003"/>
    </cacheField>
    <cacheField name="PAGOS_x000a_A CUMULADOS" numFmtId="168">
      <sharedItems containsSemiMixedTypes="0" containsString="0" containsNumber="1" minValue="0" maxValue="44756.554298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882.688950115742" createdVersion="6" refreshedVersion="6" minRefreshableVersion="3" recordCount="33" xr:uid="{D232E3F5-B12C-4C67-9338-B72D51D80183}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MEJORAMIENTO , REHABILITACIÓN, MANTENIMIENTO Y OPERACIÓN DEL CORREDOR TRANSVERSAL DEL SISGA,EN LOS DEPARTAMENTOS DE   CUNDINAMARCA, BOYACÁ, CASANARE" u="1"/>
        <s v="REHABILITACIÓN MEJORAMIENTO, CONSTRUCCIÒN, MANTENIMIENTO Y OPERACIÒN DEL CORREDOR CARTAGENA - BARRANQUILLA Y CIRCUNVALAR DE LA PROSPERIDAD, DEPARTAMENTOS DE   ATLÁNTICO, BOLÍVAR" u="1"/>
        <s v="MEJORAMIENTO CONSTRUCCIÓN, REHABILITACIÓN, OPERACIÓN Y MANTENIMIENTO DE LA CONCESIÓN AUTOPISTA AL MAR 2  ANTIOQUIA" u="1"/>
        <s v="REHABILITACIÓN MEJORAMIENTO, OPERACIÓN Y MANTENIMIENTO DEL CORREDOR PERIMETRAL DE CUNDINAMARCA, CENTRO ORIENTE  CUNDINAMARCA" u="1"/>
        <s v="MEJORAMIENTO CONSTRUCCIÓN, MANTENIMIENTO Y OPERACIÓN DEL CORREDOR CONEXIÓN NORTE, AUTOPISTAS PARA LA PROSPERIDAD  ANTIOQUIA" u="1"/>
        <s v="APOYO A LA OPERACIÓN DE LOS AEROPUERTOS CONCESIONADOS  NACIONAL" u="1"/>
        <s v="REHABILITACIÓN CONSTRUCCIÒN, MEJORAMIENTO, OPERACIÒN Y MANTENIMIENTO DE LA CONCESIÒN AUTOPISTA AL RIO MAGDALENA 2, DEPARTAMENTOS DE   ANTIOQUIA, SANTANDER" u="1"/>
        <s v="MEJORAMIENTO DEL CORREDOR PUERTA DE HIERRO - PALMAR DE VARELA Y CARRETO - CRUZ DEL VISO EN EL DEPARTAMENTOS DE  ATLÁNTICO, BOLÍVAR, SUCRE" u="1"/>
        <s v="CONSTRUCCIÓN OPERACIÒN Y MANTENIMIENTO DE LA VÌA MULALO - LOBOGUERRERO, DEPARTAMENTO DEL  VALLE DEL CAUCA" u="1"/>
        <s v="MEJORAMIENTO APOYO ESTATAL PROYECTO DE CONCESIÓN RUTA DEL SOL  SECTOR 2 NACIONAL - [PREVIO CONCEPTO DNP]" u="1"/>
        <s v="MEJORAMIENTO APOYO ESTATAL PROYECTO DE CONCESIÒN RUTA DEL SOL SECTOR III,   CESAR, BOLÍVAR, MAGDALENA - [PREVIO CONCEPTO DNP]" u="1"/>
        <s v="APOYO A LA OPERACIÓN DE LAS VÍAS CONCESIONADAS A TRÁVES DE IPS  NACIONAL" u="1"/>
        <s v="APOYO A LA OPERACIÒN DE LOS PUERTOS CONCESIONADOS  NACIONAL" u="1"/>
        <s v="MEJORAMIENTO REHABILITACIÓN Y MANTENIMIENTO DEL CORREDOR HONDA - PUERTO SALGAR - GIRARDOT,   CUNDINAMARCA" u="1"/>
        <s v="MEJORAMIENTO REHABILITACIÓN, CONSTRUCCIÓN, MANTENIMIENTO, Y OPERACIÓN DEL CORREDOR RUMICHACA - PASTO EN EL DEPARTAMENTO DE   NARIÑO" u="1"/>
        <s v="MEJORAMIENTO REHABILITACIÓN, CONSTRUCCIÓN, MANTENIMIENTO Y OPERACION DEL CORREDOR BUCARAMANGA PAMPLONA   NORTE DE SANTANDER, SANTANDER" u="1"/>
        <s v="MEJORAMIENTO APOYO ESTATAL PROYECTO DE CONCESIÒN RUTA DEL SOL SECTOR III,   CESAR, BOLÍVAR, MAGDALENA " u="1"/>
        <s v="MEJORAMIENTO CONSTRUCCIÓN, OPERACIÓN, MANTENIMIENTO DE LA AUTOPISTA CONEXIÓN PACIFICO 3  ANTIOQUIA, CALDAS, RISARALDA" u="1"/>
        <s v="MEJORAMIENTO CONSTRUCCIÒN, REHABILITACIÒN, OPERACIÒN Y MANTENIMIENTO DE LA CONCESIÒN AUTOPISTA AL MAR 1, DEPARTAMENTO DE   ANTIOQUIA" u="1"/>
        <s v="MEJORAMIENTO REHABILITACIÒN, CONSTRUCCIÒN, MANTENIMIENTO Y OPERACIÒN DEL CORREDOR SANTANA - MOCOA - NEIVA, DEPARTAMENTOS DE   HUILA, PUTUMAYO, CAUCA" u="1"/>
        <s v="MEJORAMIENTO REHABILITACION, CONSTRUCCION , MANTENIMIENTO  Y OPERACION CORREDOR POPAYAN - SANTANDER DE QUILICHAO EN EL DEPARTAMENTO DEL   CAUCA" u="1"/>
        <s v="APOYO A LA OPERACIÓN DE LAS VÍAS FÉRREAS CONCESIONADAS  NACIONAL" u="1"/>
        <s v="MEJORAMIENTO CONSTRUCCION REHABILITACIÓN,  MANTENIMIENTO Y OPERACIÓN DEL CORREDOR BUCARAMANGA BARRANCABERMEJA YONDO  DEPARTAMENTOS DE   SANTANDER, ANTIOQUIA" u="1"/>
        <s v="MEJORAMIENTO MANTENIMIENTO DE LA CONCESIÓN CARTAGENA BARRANQUILLA  ATLÁNTICO, BOLÍVAR" u="1"/>
        <s v="CONSTRUCCIÓN OPERACIÓN Y MANTENIMIENTO DE LA CONCESIÓN AUTOPISTA CONEXIÓN PACIFICO 1 - AUTOPISTAS PARA LA PROSPERIDAD    ANTIOQUIA" u="1"/>
        <s v="MEJORAMIENTO CONSTRUCCIÓN, OPERACIÓN Y MANTENIMIENTO  DE LA CONCESIÓN AUTOPISTA CONEXIÓN PACIFICO 2   ANTIOQUIA" u="1"/>
        <s v="APOYO A LA OPERACIÒN DE LAS VÌAS PRIMARI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168">
      <sharedItems containsSemiMixedTypes="0" containsString="0" containsNumber="1" containsInteger="1" minValue="200000000" maxValue="264950954987"/>
    </cacheField>
    <cacheField name="CERTIFICADOS_x000a_ ACUMULADOS" numFmtId="168">
      <sharedItems containsSemiMixedTypes="0" containsString="0" containsNumber="1" minValue="0" maxValue="264950954987"/>
    </cacheField>
    <cacheField name="COMPROMISOS_x000a_ ACUMULADOS" numFmtId="168">
      <sharedItems containsSemiMixedTypes="0" containsString="0" containsNumber="1" containsInteger="1" minValue="0" maxValue="264950954987"/>
    </cacheField>
    <cacheField name="OBLIGACIONES_x000a_ ACUMULADAS" numFmtId="168">
      <sharedItems containsSemiMixedTypes="0" containsString="0" containsNumber="1" containsInteger="1" minValue="0" maxValue="20861854400"/>
    </cacheField>
    <cacheField name="PAGOS_x000a_ ACUMULADOS" numFmtId="168">
      <sharedItems containsSemiMixedTypes="0" containsString="0" containsNumber="1" containsInteg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100000.0006"/>
    <n v="62059.941642389997"/>
    <n v="19973.104006059999"/>
    <n v="4664.6297521999995"/>
    <n v="3868.9193937999999"/>
  </r>
  <r>
    <s v="A-01"/>
    <x v="1"/>
    <n v="47199.141600000003"/>
    <n v="43462.551599999999"/>
    <n v="3262.0283665299999"/>
    <n v="3262.0283665299999"/>
    <n v="2618.1431665299997"/>
  </r>
  <r>
    <s v="A-02"/>
    <x v="2"/>
    <n v="19419.071"/>
    <n v="16149.873048719999"/>
    <n v="14878.847157119999"/>
    <n v="691.41290326000001"/>
    <n v="539.58774486000004"/>
  </r>
  <r>
    <s v="A-03"/>
    <x v="3"/>
    <n v="29698.508000000002"/>
    <n v="1745.0288936700001"/>
    <n v="1129.7403824100002"/>
    <n v="8.7003824099999996"/>
    <n v="8.7003824099999996"/>
  </r>
  <r>
    <s v="A-08"/>
    <x v="4"/>
    <n v="3683.28"/>
    <n v="702.48810000000003"/>
    <n v="702.48810000000003"/>
    <n v="702.48810000000003"/>
    <n v="702.48810000000003"/>
  </r>
  <r>
    <s v="B"/>
    <x v="5"/>
    <n v="896061"/>
    <n v="0"/>
    <n v="0"/>
    <n v="0"/>
    <n v="0"/>
  </r>
  <r>
    <s v="C"/>
    <x v="6"/>
    <n v="3691790.2467439999"/>
    <n v="3527441.4950657999"/>
    <n v="3524897.5849370002"/>
    <n v="44756.554298000003"/>
    <n v="44756.5542980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0"/>
    <n v="0"/>
    <n v="0"/>
    <n v="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9367403256"/>
    <n v="8493436121"/>
    <n v="0"/>
    <n v="0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86435465"/>
    <n v="1025008210"/>
    <n v="0"/>
    <n v="0"/>
  </r>
  <r>
    <s v="C-2404-0600-2"/>
    <x v="25"/>
    <n v="162400000000"/>
    <n v="68099071193"/>
    <n v="68099071193"/>
    <n v="0"/>
    <n v="0"/>
  </r>
  <r>
    <s v="C-2404-0600-4"/>
    <x v="26"/>
    <n v="500000000"/>
    <n v="390150396"/>
    <n v="326518839"/>
    <n v="0"/>
    <n v="0"/>
  </r>
  <r>
    <s v="C-2405-0600-2"/>
    <x v="27"/>
    <n v="1200000000"/>
    <n v="210000000"/>
    <n v="0"/>
    <n v="0"/>
    <n v="0"/>
  </r>
  <r>
    <s v="C-2405-0600-4"/>
    <x v="28"/>
    <n v="2500000000"/>
    <n v="2225684054"/>
    <n v="2097469590"/>
    <n v="0"/>
    <n v="0"/>
  </r>
  <r>
    <s v="C-2499-0600-7"/>
    <x v="29"/>
    <n v="200000000"/>
    <n v="0"/>
    <n v="0"/>
    <n v="0"/>
    <n v="0"/>
  </r>
  <r>
    <s v="C-2499-0600-8"/>
    <x v="30"/>
    <n v="20225124267"/>
    <n v="3798887120"/>
    <n v="3457078497"/>
    <n v="0"/>
    <n v="0"/>
  </r>
  <r>
    <s v="C-2499-0600-9"/>
    <x v="31"/>
    <n v="4500000000"/>
    <n v="1672707828.8"/>
    <n v="1072606410"/>
    <n v="0"/>
    <n v="0"/>
  </r>
  <r>
    <s v="C-2499-0600-10"/>
    <x v="32"/>
    <n v="4000000000"/>
    <n v="526033276"/>
    <n v="2612736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30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29">
      <pivotArea outline="0" fieldPosition="0">
        <references count="1">
          <reference field="4294967294" count="1">
            <x v="0"/>
          </reference>
        </references>
      </pivotArea>
    </format>
    <format dxfId="28">
      <pivotArea outline="0" fieldPosition="0">
        <references count="1">
          <reference field="4294967294" count="1">
            <x v="2"/>
          </reference>
        </references>
      </pivotArea>
    </format>
    <format dxfId="27">
      <pivotArea outline="0" fieldPosition="0">
        <references count="1">
          <reference field="4294967294" count="1">
            <x v="3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2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1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0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8">
      <pivotArea outline="0" fieldPosition="0">
        <references count="1">
          <reference field="4294967294" count="1">
            <x v="1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15">
      <pivotArea dataOnly="0" labelOnly="1" fieldPosition="0">
        <references count="1">
          <reference field="1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74EA8-A582-4471-8B76-6B6798E0896E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46"/>
        <item m="1" x="36"/>
        <item m="1" x="56"/>
        <item m="1" x="33"/>
        <item m="1" x="52"/>
        <item m="1" x="43"/>
        <item m="1" x="34"/>
        <item m="1" x="60"/>
        <item m="1" x="39"/>
        <item m="1" x="41"/>
        <item m="1" x="51"/>
        <item m="1" x="47"/>
        <item m="1" x="37"/>
        <item m="1" x="55"/>
        <item m="1" x="53"/>
        <item m="1" x="48"/>
        <item m="1" x="50"/>
        <item m="1" x="58"/>
        <item m="1" x="57"/>
        <item m="1" x="40"/>
        <item m="1" x="35"/>
        <item x="1"/>
        <item m="1" x="44"/>
        <item m="1" x="59"/>
        <item m="1" x="38"/>
        <item x="25"/>
        <item m="1" x="54"/>
        <item x="27"/>
        <item m="1" x="45"/>
        <item x="29"/>
        <item x="30"/>
        <item x="31"/>
        <item x="32"/>
        <item m="1" x="42"/>
        <item x="2"/>
        <item m="1" x="49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7">
      <pivotArea collapsedLevelsAreSubtotals="1" fieldPosition="0">
        <references count="1">
          <reference field="1" count="0"/>
        </references>
      </pivotArea>
    </format>
    <format dxfId="6">
      <pivotArea grandRow="1" outline="0" collapsedLevelsAreSubtotals="1" fieldPosition="0"/>
    </format>
    <format dxfId="5">
      <pivotArea collapsedLevelsAreSubtotals="1" fieldPosition="0">
        <references count="1">
          <reference field="1" count="0"/>
        </references>
      </pivotArea>
    </format>
    <format dxfId="4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dataOnly="0" outline="0" fieldPosition="0">
        <references count="1">
          <reference field="1" count="0"/>
        </references>
      </pivotArea>
    </format>
    <format dxfId="1">
      <pivotArea field="1" type="button" dataOnly="0" labelOnly="1" outline="0" axis="axisPage" fieldPosition="0"/>
    </format>
    <format dxfId="0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5FA1-5E8F-44E3-832A-804E659E901B}">
  <sheetPr>
    <tabColor theme="5" tint="-0.249977111117893"/>
  </sheetPr>
  <dimension ref="B9:B14"/>
  <sheetViews>
    <sheetView showGridLines="0" showRowColHeaders="0" tabSelected="1" workbookViewId="0"/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7"/>
    </row>
    <row r="10" spans="2:2" ht="36" x14ac:dyDescent="0.55000000000000004">
      <c r="B10" s="18" t="s">
        <v>53</v>
      </c>
    </row>
    <row r="11" spans="2:2" ht="36" x14ac:dyDescent="0.55000000000000004">
      <c r="B11" s="18" t="s">
        <v>107</v>
      </c>
    </row>
    <row r="12" spans="2:2" ht="36" x14ac:dyDescent="0.55000000000000004">
      <c r="B12" s="18" t="s">
        <v>54</v>
      </c>
    </row>
    <row r="13" spans="2:2" ht="36" x14ac:dyDescent="0.55000000000000004">
      <c r="B13" s="18" t="s">
        <v>55</v>
      </c>
    </row>
    <row r="14" spans="2:2" ht="36" x14ac:dyDescent="0.55000000000000004">
      <c r="B14" s="19"/>
    </row>
  </sheetData>
  <hyperlinks>
    <hyperlink ref="B10" location="'Participación Apropiación '!A1" display="Porcentaje Participación de la apropiación  por concepto de Gasto" xr:uid="{C7DF8F8B-1624-4F34-A767-D70773455608}"/>
    <hyperlink ref="B11" location="'APR VS RP  Y OBLIGACIÓN Y PAGO'!A1" display="Ejecución Acumulada al  31/05/2019" xr:uid="{01632E50-8706-4619-8261-1DDC841E2602}"/>
    <hyperlink ref="B12" location="'APR,RP´S,OBL Y PAGO FUNCIONAMIE'!A1" display="Comparativo presupuesto de Funcionamiento " xr:uid="{1CA02944-74A0-446B-9897-3F86F20E2FAA}"/>
    <hyperlink ref="B13" location="'INVERSIÓN APR VS RP Y OBLI'!A1" display="Detalle Ejecución Preupuestal por Proyecto de Inversión " xr:uid="{104822A4-DCDD-43FD-8B4E-B8A60777A614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6:F12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6" t="s">
        <v>5</v>
      </c>
      <c r="C6" t="s">
        <v>23</v>
      </c>
    </row>
    <row r="7" spans="2:6" x14ac:dyDescent="0.25">
      <c r="B7" s="2" t="s">
        <v>28</v>
      </c>
      <c r="C7" s="32">
        <v>100000.0006</v>
      </c>
    </row>
    <row r="8" spans="2:6" x14ac:dyDescent="0.25">
      <c r="B8" s="2" t="s">
        <v>29</v>
      </c>
      <c r="C8" s="32">
        <v>896061</v>
      </c>
    </row>
    <row r="9" spans="2:6" x14ac:dyDescent="0.25">
      <c r="B9" s="2" t="s">
        <v>30</v>
      </c>
      <c r="C9" s="32">
        <v>3691790.2467439999</v>
      </c>
    </row>
    <row r="10" spans="2:6" x14ac:dyDescent="0.25">
      <c r="B10" s="2" t="s">
        <v>6</v>
      </c>
      <c r="C10" s="32">
        <v>4687851.2473440003</v>
      </c>
    </row>
    <row r="12" spans="2:6" x14ac:dyDescent="0.25">
      <c r="F12" s="9" t="s">
        <v>21</v>
      </c>
    </row>
  </sheetData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C8" sqref="C8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</row>
    <row r="2" spans="1:7" x14ac:dyDescent="0.25">
      <c r="A2" s="4" t="s">
        <v>2</v>
      </c>
      <c r="B2" s="5" t="s">
        <v>28</v>
      </c>
      <c r="C2" s="34">
        <v>100000.0006</v>
      </c>
      <c r="D2" s="34">
        <v>62059.941642389997</v>
      </c>
      <c r="E2" s="34">
        <v>19973.104006059999</v>
      </c>
      <c r="F2" s="34">
        <v>4664.6297521999995</v>
      </c>
      <c r="G2" s="34">
        <v>3868.9193937999999</v>
      </c>
    </row>
    <row r="3" spans="1:7" x14ac:dyDescent="0.25">
      <c r="A3" s="4" t="s">
        <v>24</v>
      </c>
      <c r="B3" s="5" t="s">
        <v>31</v>
      </c>
      <c r="C3" s="34">
        <v>47199.141600000003</v>
      </c>
      <c r="D3" s="34">
        <v>43462.551599999999</v>
      </c>
      <c r="E3" s="34">
        <v>3262.0283665299999</v>
      </c>
      <c r="F3" s="34">
        <v>3262.0283665299999</v>
      </c>
      <c r="G3" s="34">
        <v>2618.1431665299997</v>
      </c>
    </row>
    <row r="4" spans="1:7" x14ac:dyDescent="0.25">
      <c r="A4" s="4" t="s">
        <v>25</v>
      </c>
      <c r="B4" s="5" t="s">
        <v>32</v>
      </c>
      <c r="C4" s="34">
        <v>19419.071</v>
      </c>
      <c r="D4" s="34">
        <v>16149.873048719999</v>
      </c>
      <c r="E4" s="34">
        <v>14878.847157119999</v>
      </c>
      <c r="F4" s="34">
        <v>691.41290326000001</v>
      </c>
      <c r="G4" s="34">
        <v>539.58774486000004</v>
      </c>
    </row>
    <row r="5" spans="1:7" x14ac:dyDescent="0.25">
      <c r="A5" s="4" t="s">
        <v>26</v>
      </c>
      <c r="B5" s="5" t="s">
        <v>33</v>
      </c>
      <c r="C5" s="34">
        <v>29698.508000000002</v>
      </c>
      <c r="D5" s="34">
        <v>1745.0288936700001</v>
      </c>
      <c r="E5" s="34">
        <v>1129.7403824100002</v>
      </c>
      <c r="F5" s="34">
        <v>8.7003824099999996</v>
      </c>
      <c r="G5" s="34">
        <v>8.7003824099999996</v>
      </c>
    </row>
    <row r="6" spans="1:7" x14ac:dyDescent="0.25">
      <c r="A6" s="4" t="s">
        <v>27</v>
      </c>
      <c r="B6" s="5" t="s">
        <v>34</v>
      </c>
      <c r="C6" s="34">
        <v>3683.28</v>
      </c>
      <c r="D6" s="34">
        <v>702.48810000000003</v>
      </c>
      <c r="E6" s="34">
        <v>702.48810000000003</v>
      </c>
      <c r="F6" s="34">
        <v>702.48810000000003</v>
      </c>
      <c r="G6" s="34">
        <v>702.48810000000003</v>
      </c>
    </row>
    <row r="7" spans="1:7" x14ac:dyDescent="0.25">
      <c r="A7" s="4" t="s">
        <v>3</v>
      </c>
      <c r="B7" s="5" t="s">
        <v>29</v>
      </c>
      <c r="C7" s="34">
        <v>896061</v>
      </c>
      <c r="D7" s="34">
        <v>0</v>
      </c>
      <c r="E7" s="34">
        <v>0</v>
      </c>
      <c r="F7" s="34">
        <v>0</v>
      </c>
      <c r="G7" s="34">
        <v>0</v>
      </c>
    </row>
    <row r="8" spans="1:7" x14ac:dyDescent="0.25">
      <c r="A8" s="4" t="s">
        <v>4</v>
      </c>
      <c r="B8" s="5" t="s">
        <v>30</v>
      </c>
      <c r="C8" s="34">
        <v>3691790.2467439999</v>
      </c>
      <c r="D8" s="34">
        <v>3527441.4950657999</v>
      </c>
      <c r="E8" s="34">
        <v>3524897.5849370002</v>
      </c>
      <c r="F8" s="34">
        <v>44756.554298000003</v>
      </c>
      <c r="G8" s="34">
        <v>44756.554298000003</v>
      </c>
    </row>
    <row r="9" spans="1:7" x14ac:dyDescent="0.25">
      <c r="B9" s="1"/>
      <c r="F9"/>
      <c r="G9"/>
    </row>
    <row r="10" spans="1:7" x14ac:dyDescent="0.25">
      <c r="B10" s="1"/>
      <c r="C10" s="1">
        <f>+SUM(C3:C8)</f>
        <v>4687851.2473440003</v>
      </c>
      <c r="D10" s="1">
        <f t="shared" ref="D10:G10" si="0">+SUM(D3:D8)</f>
        <v>3589501.43670819</v>
      </c>
      <c r="E10" s="1">
        <f t="shared" si="0"/>
        <v>3544870.6889430601</v>
      </c>
      <c r="F10" s="1">
        <f t="shared" si="0"/>
        <v>49421.184050200005</v>
      </c>
      <c r="G10" s="1">
        <f t="shared" si="0"/>
        <v>48625.473691800005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7"/>
  <sheetViews>
    <sheetView workbookViewId="0">
      <selection activeCell="A34" sqref="A34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1" bestFit="1" customWidth="1"/>
    <col min="5" max="5" width="33.28515625" style="1" bestFit="1" customWidth="1"/>
    <col min="6" max="6" width="30.7109375" style="1" bestFit="1" customWidth="1"/>
    <col min="7" max="7" width="30.5703125" style="1" bestFit="1" customWidth="1"/>
    <col min="8" max="8" width="23" style="1" bestFit="1" customWidth="1"/>
    <col min="9" max="9" width="16.28515625" bestFit="1" customWidth="1"/>
  </cols>
  <sheetData>
    <row r="1" spans="2:9" ht="15.75" thickBot="1" x14ac:dyDescent="0.3">
      <c r="B1" s="31" t="s">
        <v>35</v>
      </c>
      <c r="C1" s="31" t="s">
        <v>1</v>
      </c>
      <c r="D1" s="37" t="s">
        <v>7</v>
      </c>
      <c r="E1" s="37" t="s">
        <v>8</v>
      </c>
      <c r="F1" s="37" t="s">
        <v>9</v>
      </c>
      <c r="G1" s="37" t="s">
        <v>10</v>
      </c>
      <c r="H1" s="37" t="s">
        <v>14</v>
      </c>
    </row>
    <row r="2" spans="2:9" ht="30.75" thickTop="1" x14ac:dyDescent="0.25">
      <c r="B2" s="29" t="s">
        <v>36</v>
      </c>
      <c r="C2" s="29" t="s">
        <v>58</v>
      </c>
      <c r="D2" s="38">
        <v>190643672665</v>
      </c>
      <c r="E2" s="38">
        <v>190643672665</v>
      </c>
      <c r="F2" s="38">
        <v>190643672665</v>
      </c>
      <c r="G2" s="38">
        <v>0</v>
      </c>
      <c r="H2" s="38">
        <v>0</v>
      </c>
      <c r="I2" s="7"/>
    </row>
    <row r="3" spans="2:9" ht="30" x14ac:dyDescent="0.25">
      <c r="B3" s="29" t="s">
        <v>37</v>
      </c>
      <c r="C3" s="29" t="s">
        <v>38</v>
      </c>
      <c r="D3" s="38">
        <v>2949400000</v>
      </c>
      <c r="E3" s="38">
        <v>2949400000</v>
      </c>
      <c r="F3" s="38">
        <v>2949400000</v>
      </c>
      <c r="G3" s="38">
        <v>0</v>
      </c>
      <c r="H3" s="38">
        <v>0</v>
      </c>
      <c r="I3" s="7"/>
    </row>
    <row r="4" spans="2:9" x14ac:dyDescent="0.25">
      <c r="B4" s="29" t="s">
        <v>56</v>
      </c>
      <c r="C4" s="29" t="s">
        <v>57</v>
      </c>
      <c r="D4" s="38">
        <v>42000000000</v>
      </c>
      <c r="E4" s="38">
        <v>0</v>
      </c>
      <c r="F4" s="38">
        <v>0</v>
      </c>
      <c r="G4" s="38">
        <v>0</v>
      </c>
      <c r="H4" s="38">
        <v>0</v>
      </c>
      <c r="I4" s="7"/>
    </row>
    <row r="5" spans="2:9" ht="30" x14ac:dyDescent="0.25">
      <c r="B5" s="29" t="s">
        <v>84</v>
      </c>
      <c r="C5" s="29" t="s">
        <v>59</v>
      </c>
      <c r="D5" s="38">
        <v>94109764731</v>
      </c>
      <c r="E5" s="38">
        <v>94109764731</v>
      </c>
      <c r="F5" s="38">
        <v>94109764731</v>
      </c>
      <c r="G5" s="38">
        <v>0</v>
      </c>
      <c r="H5" s="38">
        <v>0</v>
      </c>
      <c r="I5" s="7"/>
    </row>
    <row r="6" spans="2:9" ht="30" x14ac:dyDescent="0.25">
      <c r="B6" s="29" t="s">
        <v>85</v>
      </c>
      <c r="C6" s="29" t="s">
        <v>60</v>
      </c>
      <c r="D6" s="38">
        <v>168353745978</v>
      </c>
      <c r="E6" s="38">
        <v>168353745978</v>
      </c>
      <c r="F6" s="38">
        <v>168353745978</v>
      </c>
      <c r="G6" s="38">
        <v>0</v>
      </c>
      <c r="H6" s="38">
        <v>0</v>
      </c>
      <c r="I6" s="7"/>
    </row>
    <row r="7" spans="2:9" ht="30" x14ac:dyDescent="0.25">
      <c r="B7" s="29" t="s">
        <v>86</v>
      </c>
      <c r="C7" s="29" t="s">
        <v>61</v>
      </c>
      <c r="D7" s="38">
        <v>233224471322</v>
      </c>
      <c r="E7" s="38">
        <v>233224471322</v>
      </c>
      <c r="F7" s="38">
        <v>233224471322</v>
      </c>
      <c r="G7" s="38">
        <v>0</v>
      </c>
      <c r="H7" s="38">
        <v>0</v>
      </c>
      <c r="I7" s="7"/>
    </row>
    <row r="8" spans="2:9" ht="30" x14ac:dyDescent="0.25">
      <c r="B8" s="29" t="s">
        <v>87</v>
      </c>
      <c r="C8" s="29" t="s">
        <v>62</v>
      </c>
      <c r="D8" s="38">
        <v>231077430881</v>
      </c>
      <c r="E8" s="38">
        <v>231077430881</v>
      </c>
      <c r="F8" s="38">
        <v>231077430881</v>
      </c>
      <c r="G8" s="38">
        <v>1908414423</v>
      </c>
      <c r="H8" s="38">
        <v>1908414423</v>
      </c>
      <c r="I8" s="7"/>
    </row>
    <row r="9" spans="2:9" ht="30" x14ac:dyDescent="0.25">
      <c r="B9" s="29" t="s">
        <v>88</v>
      </c>
      <c r="C9" s="29" t="s">
        <v>63</v>
      </c>
      <c r="D9" s="38">
        <v>161463162493</v>
      </c>
      <c r="E9" s="38">
        <v>161463162493</v>
      </c>
      <c r="F9" s="38">
        <v>161463162493</v>
      </c>
      <c r="G9" s="38">
        <v>343211668</v>
      </c>
      <c r="H9" s="38">
        <v>343211668</v>
      </c>
      <c r="I9" s="7"/>
    </row>
    <row r="10" spans="2:9" ht="30" x14ac:dyDescent="0.25">
      <c r="B10" s="29" t="s">
        <v>89</v>
      </c>
      <c r="C10" s="29" t="s">
        <v>64</v>
      </c>
      <c r="D10" s="38">
        <v>174419712826</v>
      </c>
      <c r="E10" s="38">
        <v>174419712826</v>
      </c>
      <c r="F10" s="38">
        <v>174419712826</v>
      </c>
      <c r="G10" s="38">
        <v>5845478217</v>
      </c>
      <c r="H10" s="38">
        <v>5845478217</v>
      </c>
      <c r="I10" s="7"/>
    </row>
    <row r="11" spans="2:9" ht="30" x14ac:dyDescent="0.25">
      <c r="B11" s="29" t="s">
        <v>90</v>
      </c>
      <c r="C11" s="29" t="s">
        <v>65</v>
      </c>
      <c r="D11" s="38">
        <v>191797855945</v>
      </c>
      <c r="E11" s="38">
        <v>191797855945</v>
      </c>
      <c r="F11" s="38">
        <v>191797855945</v>
      </c>
      <c r="G11" s="38">
        <v>0</v>
      </c>
      <c r="H11" s="38">
        <v>0</v>
      </c>
      <c r="I11" s="7"/>
    </row>
    <row r="12" spans="2:9" x14ac:dyDescent="0.25">
      <c r="B12" s="29" t="s">
        <v>91</v>
      </c>
      <c r="C12" s="30" t="s">
        <v>66</v>
      </c>
      <c r="D12" s="38">
        <v>13000000000</v>
      </c>
      <c r="E12" s="38">
        <v>9367403256</v>
      </c>
      <c r="F12" s="38">
        <v>8493436121</v>
      </c>
      <c r="G12" s="38">
        <v>0</v>
      </c>
      <c r="H12" s="38">
        <v>0</v>
      </c>
      <c r="I12" s="7"/>
    </row>
    <row r="13" spans="2:9" ht="30" x14ac:dyDescent="0.25">
      <c r="B13" s="29" t="s">
        <v>92</v>
      </c>
      <c r="C13" s="29" t="s">
        <v>67</v>
      </c>
      <c r="D13" s="38">
        <v>224312575038</v>
      </c>
      <c r="E13" s="38">
        <v>224312575038</v>
      </c>
      <c r="F13" s="38">
        <v>224312575038</v>
      </c>
      <c r="G13" s="38">
        <v>0</v>
      </c>
      <c r="H13" s="38">
        <v>0</v>
      </c>
      <c r="I13" s="7"/>
    </row>
    <row r="14" spans="2:9" ht="30" x14ac:dyDescent="0.25">
      <c r="B14" s="29" t="s">
        <v>93</v>
      </c>
      <c r="C14" s="29" t="s">
        <v>68</v>
      </c>
      <c r="D14" s="38">
        <v>231971044719</v>
      </c>
      <c r="E14" s="38">
        <v>231971044719</v>
      </c>
      <c r="F14" s="38">
        <v>231971044719</v>
      </c>
      <c r="G14" s="38">
        <v>0</v>
      </c>
      <c r="H14" s="38">
        <v>0</v>
      </c>
      <c r="I14" s="7"/>
    </row>
    <row r="15" spans="2:9" ht="30" x14ac:dyDescent="0.25">
      <c r="B15" s="29" t="s">
        <v>94</v>
      </c>
      <c r="C15" s="29" t="s">
        <v>69</v>
      </c>
      <c r="D15" s="38">
        <v>127866019972</v>
      </c>
      <c r="E15" s="38">
        <v>127866019972</v>
      </c>
      <c r="F15" s="38">
        <v>127866019972</v>
      </c>
      <c r="G15" s="38">
        <v>285664845</v>
      </c>
      <c r="H15" s="38">
        <v>285664845</v>
      </c>
      <c r="I15" s="7"/>
    </row>
    <row r="16" spans="2:9" ht="30" x14ac:dyDescent="0.25">
      <c r="B16" s="29" t="s">
        <v>95</v>
      </c>
      <c r="C16" s="29" t="s">
        <v>70</v>
      </c>
      <c r="D16" s="38">
        <v>88193470741</v>
      </c>
      <c r="E16" s="38">
        <v>88193470741</v>
      </c>
      <c r="F16" s="38">
        <v>88193470741</v>
      </c>
      <c r="G16" s="38">
        <v>344477421</v>
      </c>
      <c r="H16" s="38">
        <v>344477421</v>
      </c>
      <c r="I16" s="7"/>
    </row>
    <row r="17" spans="2:9" ht="45" x14ac:dyDescent="0.25">
      <c r="B17" s="29" t="s">
        <v>96</v>
      </c>
      <c r="C17" s="29" t="s">
        <v>71</v>
      </c>
      <c r="D17" s="38">
        <v>149549675038</v>
      </c>
      <c r="E17" s="38">
        <v>149549675038</v>
      </c>
      <c r="F17" s="38">
        <v>149549675038</v>
      </c>
      <c r="G17" s="38">
        <v>4927812930</v>
      </c>
      <c r="H17" s="38">
        <v>4927812930</v>
      </c>
      <c r="I17" s="7"/>
    </row>
    <row r="18" spans="2:9" ht="30" x14ac:dyDescent="0.25">
      <c r="B18" s="29" t="s">
        <v>83</v>
      </c>
      <c r="C18" s="29" t="s">
        <v>72</v>
      </c>
      <c r="D18" s="38">
        <v>105500827394</v>
      </c>
      <c r="E18" s="38">
        <v>105500827394</v>
      </c>
      <c r="F18" s="38">
        <v>105500827394</v>
      </c>
      <c r="G18" s="38">
        <v>0</v>
      </c>
      <c r="H18" s="38">
        <v>0</v>
      </c>
      <c r="I18" s="7"/>
    </row>
    <row r="19" spans="2:9" ht="30" x14ac:dyDescent="0.25">
      <c r="B19" s="29" t="s">
        <v>97</v>
      </c>
      <c r="C19" s="29" t="s">
        <v>73</v>
      </c>
      <c r="D19" s="38">
        <v>194512023721</v>
      </c>
      <c r="E19" s="38">
        <v>194512023721</v>
      </c>
      <c r="F19" s="38">
        <v>194512023721</v>
      </c>
      <c r="G19" s="38">
        <v>6449073251</v>
      </c>
      <c r="H19" s="38">
        <v>6449073251</v>
      </c>
      <c r="I19" s="7"/>
    </row>
    <row r="20" spans="2:9" ht="30" x14ac:dyDescent="0.25">
      <c r="B20" s="29" t="s">
        <v>98</v>
      </c>
      <c r="C20" s="29" t="s">
        <v>74</v>
      </c>
      <c r="D20" s="38">
        <v>264950954987</v>
      </c>
      <c r="E20" s="38">
        <v>264950954987</v>
      </c>
      <c r="F20" s="38">
        <v>264950954987</v>
      </c>
      <c r="G20" s="38">
        <v>486123833</v>
      </c>
      <c r="H20" s="38">
        <v>486123833</v>
      </c>
      <c r="I20" s="7"/>
    </row>
    <row r="21" spans="2:9" ht="30" x14ac:dyDescent="0.25">
      <c r="B21" s="29" t="s">
        <v>99</v>
      </c>
      <c r="C21" s="29" t="s">
        <v>75</v>
      </c>
      <c r="D21" s="38">
        <v>128939365932</v>
      </c>
      <c r="E21" s="38">
        <v>128939365932</v>
      </c>
      <c r="F21" s="38">
        <v>128939365932</v>
      </c>
      <c r="G21" s="38">
        <v>20861854400</v>
      </c>
      <c r="H21" s="38">
        <v>20861854400</v>
      </c>
      <c r="I21" s="7"/>
    </row>
    <row r="22" spans="2:9" ht="30" x14ac:dyDescent="0.25">
      <c r="B22" s="29" t="s">
        <v>100</v>
      </c>
      <c r="C22" s="29" t="s">
        <v>76</v>
      </c>
      <c r="D22" s="38">
        <v>171171614849</v>
      </c>
      <c r="E22" s="38">
        <v>171171614849</v>
      </c>
      <c r="F22" s="38">
        <v>171171614849</v>
      </c>
      <c r="G22" s="38">
        <v>82652382</v>
      </c>
      <c r="H22" s="38">
        <v>82652382</v>
      </c>
      <c r="I22" s="7"/>
    </row>
    <row r="23" spans="2:9" ht="30" x14ac:dyDescent="0.25">
      <c r="B23" s="29" t="s">
        <v>101</v>
      </c>
      <c r="C23" s="29" t="s">
        <v>77</v>
      </c>
      <c r="D23" s="38">
        <v>96797373890</v>
      </c>
      <c r="E23" s="38">
        <v>96797373890</v>
      </c>
      <c r="F23" s="38">
        <v>96797373890</v>
      </c>
      <c r="G23" s="38">
        <v>3221790928</v>
      </c>
      <c r="H23" s="38">
        <v>3221790928</v>
      </c>
      <c r="I23" s="7"/>
    </row>
    <row r="24" spans="2:9" ht="30" x14ac:dyDescent="0.25">
      <c r="B24" s="29" t="s">
        <v>102</v>
      </c>
      <c r="C24" s="29" t="s">
        <v>78</v>
      </c>
      <c r="D24" s="38">
        <v>152572051398</v>
      </c>
      <c r="E24" s="38">
        <v>152572051398</v>
      </c>
      <c r="F24" s="38">
        <v>152572051398</v>
      </c>
      <c r="G24" s="38">
        <v>0</v>
      </c>
      <c r="H24" s="38">
        <v>0</v>
      </c>
      <c r="I24" s="7"/>
    </row>
    <row r="25" spans="2:9" ht="30" x14ac:dyDescent="0.25">
      <c r="B25" s="29" t="s">
        <v>103</v>
      </c>
      <c r="C25" s="58" t="s">
        <v>79</v>
      </c>
      <c r="D25" s="38">
        <v>55688907957</v>
      </c>
      <c r="E25" s="38">
        <v>55688907957</v>
      </c>
      <c r="F25" s="38">
        <v>55688907957</v>
      </c>
      <c r="G25" s="38">
        <v>0</v>
      </c>
      <c r="H25" s="38">
        <v>0</v>
      </c>
      <c r="I25" s="7"/>
    </row>
    <row r="26" spans="2:9" x14ac:dyDescent="0.25">
      <c r="B26" s="29" t="s">
        <v>104</v>
      </c>
      <c r="C26" s="30" t="s">
        <v>80</v>
      </c>
      <c r="D26" s="38">
        <v>1200000000</v>
      </c>
      <c r="E26" s="38">
        <v>1086435465</v>
      </c>
      <c r="F26" s="38">
        <v>1025008210</v>
      </c>
      <c r="G26" s="38">
        <v>0</v>
      </c>
      <c r="H26" s="38">
        <v>0</v>
      </c>
      <c r="I26" s="7"/>
    </row>
    <row r="27" spans="2:9" x14ac:dyDescent="0.25">
      <c r="B27" s="29" t="s">
        <v>39</v>
      </c>
      <c r="C27" s="58" t="s">
        <v>40</v>
      </c>
      <c r="D27" s="38">
        <v>162400000000</v>
      </c>
      <c r="E27" s="38">
        <v>68099071193</v>
      </c>
      <c r="F27" s="38">
        <v>68099071193</v>
      </c>
      <c r="G27" s="38">
        <v>0</v>
      </c>
      <c r="H27" s="38">
        <v>0</v>
      </c>
      <c r="I27" s="7"/>
    </row>
    <row r="28" spans="2:9" x14ac:dyDescent="0.25">
      <c r="B28" s="29" t="s">
        <v>105</v>
      </c>
      <c r="C28" s="58" t="s">
        <v>81</v>
      </c>
      <c r="D28" s="38">
        <v>500000000</v>
      </c>
      <c r="E28" s="38">
        <v>390150396</v>
      </c>
      <c r="F28" s="38">
        <v>326518839</v>
      </c>
      <c r="G28" s="38">
        <v>0</v>
      </c>
      <c r="H28" s="38">
        <v>0</v>
      </c>
      <c r="I28" s="7"/>
    </row>
    <row r="29" spans="2:9" x14ac:dyDescent="0.25">
      <c r="B29" s="29" t="s">
        <v>41</v>
      </c>
      <c r="C29" s="58" t="s">
        <v>42</v>
      </c>
      <c r="D29" s="38">
        <v>1200000000</v>
      </c>
      <c r="E29" s="38">
        <v>210000000</v>
      </c>
      <c r="F29" s="38">
        <v>0</v>
      </c>
      <c r="G29" s="38">
        <v>0</v>
      </c>
      <c r="H29" s="38">
        <v>0</v>
      </c>
      <c r="I29" s="7"/>
    </row>
    <row r="30" spans="2:9" x14ac:dyDescent="0.25">
      <c r="B30" s="29" t="s">
        <v>106</v>
      </c>
      <c r="C30" s="58" t="s">
        <v>82</v>
      </c>
      <c r="D30" s="38">
        <v>2500000000</v>
      </c>
      <c r="E30" s="38">
        <v>2225684054</v>
      </c>
      <c r="F30" s="38">
        <v>2097469590</v>
      </c>
      <c r="G30" s="38">
        <v>0</v>
      </c>
      <c r="H30" s="38">
        <v>0</v>
      </c>
      <c r="I30" s="7"/>
    </row>
    <row r="31" spans="2:9" ht="30" x14ac:dyDescent="0.25">
      <c r="B31" s="29" t="s">
        <v>43</v>
      </c>
      <c r="C31" s="58" t="s">
        <v>44</v>
      </c>
      <c r="D31" s="38">
        <v>200000000</v>
      </c>
      <c r="E31" s="38">
        <v>0</v>
      </c>
      <c r="F31" s="38">
        <v>0</v>
      </c>
      <c r="G31" s="38">
        <v>0</v>
      </c>
      <c r="H31" s="38">
        <v>0</v>
      </c>
      <c r="I31" s="7"/>
    </row>
    <row r="32" spans="2:9" ht="30" x14ac:dyDescent="0.25">
      <c r="B32" s="29" t="s">
        <v>45</v>
      </c>
      <c r="C32" s="58" t="s">
        <v>46</v>
      </c>
      <c r="D32" s="38">
        <v>20225124267</v>
      </c>
      <c r="E32" s="38">
        <v>3798887120</v>
      </c>
      <c r="F32" s="38">
        <v>3457078497</v>
      </c>
      <c r="G32" s="38">
        <v>0</v>
      </c>
      <c r="H32" s="38">
        <v>0</v>
      </c>
      <c r="I32" s="7"/>
    </row>
    <row r="33" spans="2:9" x14ac:dyDescent="0.25">
      <c r="B33" s="29" t="s">
        <v>47</v>
      </c>
      <c r="C33" s="58" t="s">
        <v>48</v>
      </c>
      <c r="D33" s="38">
        <v>4500000000</v>
      </c>
      <c r="E33" s="38">
        <v>1672707828.8</v>
      </c>
      <c r="F33" s="38">
        <v>1072606410</v>
      </c>
      <c r="G33" s="38">
        <v>0</v>
      </c>
      <c r="H33" s="38">
        <v>0</v>
      </c>
      <c r="I33" s="7"/>
    </row>
    <row r="34" spans="2:9" ht="30" x14ac:dyDescent="0.25">
      <c r="B34" s="29" t="s">
        <v>51</v>
      </c>
      <c r="C34" s="58" t="s">
        <v>52</v>
      </c>
      <c r="D34" s="38">
        <v>4000000000</v>
      </c>
      <c r="E34" s="38">
        <v>526033276</v>
      </c>
      <c r="F34" s="38">
        <v>261273600</v>
      </c>
      <c r="G34" s="38">
        <v>0</v>
      </c>
      <c r="H34" s="38">
        <v>0</v>
      </c>
      <c r="I34" s="7"/>
    </row>
    <row r="35" spans="2:9" x14ac:dyDescent="0.25">
      <c r="C35" s="1"/>
      <c r="D35" s="39"/>
      <c r="E35" s="39"/>
      <c r="F35" s="39"/>
      <c r="G35" s="39"/>
      <c r="H35" s="39"/>
    </row>
    <row r="36" spans="2:9" x14ac:dyDescent="0.25">
      <c r="C36" s="1"/>
      <c r="D36" s="39"/>
      <c r="E36" s="39"/>
      <c r="F36" s="39"/>
      <c r="G36" s="39"/>
      <c r="H36" s="39"/>
    </row>
    <row r="37" spans="2:9" x14ac:dyDescent="0.25">
      <c r="C3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N61"/>
  <sheetViews>
    <sheetView showGridLines="0" showRowColHeaders="0" workbookViewId="0"/>
  </sheetViews>
  <sheetFormatPr baseColWidth="10" defaultRowHeight="15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0.5703125" bestFit="1" customWidth="1"/>
  </cols>
  <sheetData>
    <row r="6" spans="1:14" x14ac:dyDescent="0.25">
      <c r="B6" s="6" t="s">
        <v>5</v>
      </c>
      <c r="C6" t="s">
        <v>22</v>
      </c>
      <c r="D6" t="s">
        <v>50</v>
      </c>
      <c r="E6" t="s">
        <v>19</v>
      </c>
      <c r="F6" t="s">
        <v>20</v>
      </c>
    </row>
    <row r="7" spans="1:14" x14ac:dyDescent="0.25">
      <c r="B7" s="2" t="s">
        <v>28</v>
      </c>
      <c r="C7" s="32">
        <v>100000.0006</v>
      </c>
      <c r="D7" s="32">
        <v>19973.104006059999</v>
      </c>
      <c r="E7" s="32">
        <v>4664.6297521999995</v>
      </c>
      <c r="F7" s="32">
        <v>3868.9193937999999</v>
      </c>
    </row>
    <row r="8" spans="1:14" x14ac:dyDescent="0.25">
      <c r="B8" s="2" t="s">
        <v>29</v>
      </c>
      <c r="C8" s="32">
        <v>896061</v>
      </c>
      <c r="D8" s="32">
        <v>0</v>
      </c>
      <c r="E8" s="32">
        <v>0</v>
      </c>
      <c r="F8" s="32">
        <v>0</v>
      </c>
    </row>
    <row r="9" spans="1:14" x14ac:dyDescent="0.25">
      <c r="B9" s="2" t="s">
        <v>30</v>
      </c>
      <c r="C9" s="32">
        <v>3691790.2467439999</v>
      </c>
      <c r="D9" s="32">
        <v>3524897.5849370002</v>
      </c>
      <c r="E9" s="32">
        <v>44756.554298000003</v>
      </c>
      <c r="F9" s="32">
        <v>44756.554298000003</v>
      </c>
    </row>
    <row r="10" spans="1:14" x14ac:dyDescent="0.25">
      <c r="B10" s="2" t="s">
        <v>6</v>
      </c>
      <c r="C10" s="32">
        <v>4687851.2473440003</v>
      </c>
      <c r="D10" s="32">
        <v>3544870.6889430601</v>
      </c>
      <c r="E10" s="32">
        <v>49421.184050200005</v>
      </c>
      <c r="F10" s="32">
        <v>48625.473691800005</v>
      </c>
      <c r="H10" s="9"/>
      <c r="J10" s="9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B39" s="36"/>
      <c r="C39" s="36"/>
      <c r="D39" s="36"/>
      <c r="E39" s="36"/>
      <c r="F39" s="36"/>
      <c r="G39" s="36"/>
      <c r="H39" s="36"/>
      <c r="I39" s="25"/>
      <c r="J39" s="25"/>
      <c r="K39" s="25"/>
      <c r="L39" s="25"/>
      <c r="M39" s="25"/>
      <c r="N39" s="25"/>
    </row>
    <row r="40" spans="1:14" x14ac:dyDescent="0.25">
      <c r="A40" s="25"/>
      <c r="B40" s="22"/>
      <c r="C40" s="22"/>
      <c r="D40" s="22"/>
      <c r="E40" s="22"/>
      <c r="F40" s="22"/>
      <c r="G40" s="22"/>
      <c r="H40" s="22"/>
      <c r="I40" s="22"/>
      <c r="J40" s="22"/>
      <c r="K40" s="25"/>
      <c r="L40" s="25"/>
      <c r="M40" s="25"/>
      <c r="N40" s="25"/>
    </row>
    <row r="41" spans="1:14" s="15" customFormat="1" x14ac:dyDescent="0.25">
      <c r="A41" s="26"/>
      <c r="B41" s="40" t="s">
        <v>5</v>
      </c>
      <c r="C41" s="40" t="s">
        <v>22</v>
      </c>
      <c r="D41" s="40" t="s">
        <v>50</v>
      </c>
      <c r="E41" s="40" t="s">
        <v>19</v>
      </c>
      <c r="F41" s="40" t="s">
        <v>20</v>
      </c>
      <c r="G41" s="21"/>
      <c r="H41" s="55"/>
      <c r="I41" s="55"/>
      <c r="J41" s="55"/>
      <c r="K41" s="55"/>
      <c r="L41" s="55"/>
      <c r="M41" s="55"/>
      <c r="N41" s="55"/>
    </row>
    <row r="42" spans="1:14" s="15" customFormat="1" x14ac:dyDescent="0.25">
      <c r="A42" s="26"/>
      <c r="B42" s="41" t="s">
        <v>28</v>
      </c>
      <c r="C42" s="42">
        <f>+GETPIVOTDATA("APROPIACION",$B$6,"DESCRIPCION","A-FUNCIONAMIENTO")</f>
        <v>100000.0006</v>
      </c>
      <c r="D42" s="43">
        <f>+GETPIVOTDATA("COMPROMISOS",$B$6,"DESCRIPCION","A-FUNCIONAMIENTO")/C42</f>
        <v>0.19973103886221374</v>
      </c>
      <c r="E42" s="43">
        <f>+GETPIVOTDATA(" OBLIGACIONES",$B$6,"DESCRIPCION","A-FUNCIONAMIENTO")/C42</f>
        <v>4.6646297242122214E-2</v>
      </c>
      <c r="F42" s="43">
        <f>+GETPIVOTDATA(" PAGOS",$B$6,"DESCRIPCION","A-FUNCIONAMIENTO")/GETPIVOTDATA("APROPIACION",$B$6,"DESCRIPCION","A-FUNCIONAMIENTO")</f>
        <v>3.8689193705864836E-2</v>
      </c>
      <c r="G42" s="21"/>
      <c r="H42" s="55"/>
      <c r="I42" s="55"/>
      <c r="J42" s="55"/>
      <c r="K42" s="55"/>
      <c r="L42" s="55"/>
      <c r="M42" s="55"/>
      <c r="N42" s="55"/>
    </row>
    <row r="43" spans="1:14" s="15" customFormat="1" x14ac:dyDescent="0.25">
      <c r="A43" s="26"/>
      <c r="B43" s="41" t="s">
        <v>29</v>
      </c>
      <c r="C43" s="42">
        <f>+GETPIVOTDATA("APROPIACION",$B$6,"DESCRIPCION","B-SERVICIO DE LA DEUDA PÚBLICA")</f>
        <v>896061</v>
      </c>
      <c r="D43" s="43">
        <f>+GETPIVOTDATA("COMPROMISOS",$B$6,"DESCRIPCION","B-SERVICIO DE LA DEUDA PÚBLICA")/C43</f>
        <v>0</v>
      </c>
      <c r="E43" s="43">
        <f>+GETPIVOTDATA(" OBLIGACIONES",$B$6,"DESCRIPCION","B-SERVICIO DE LA DEUDA PÚBLICA")/GETPIVOTDATA("APROPIACION",$B$6,"DESCRIPCION","B-SERVICIO DE LA DEUDA PÚBLICA")</f>
        <v>0</v>
      </c>
      <c r="F43" s="43">
        <f>+GETPIVOTDATA(" PAGOS",$B$6,"DESCRIPCION","B-SERVICIO DE LA DEUDA PÚBLICA")/GETPIVOTDATA("APROPIACION",$B$6,"DESCRIPCION","B-SERVICIO DE LA DEUDA PÚBLICA")</f>
        <v>0</v>
      </c>
      <c r="G43" s="21"/>
      <c r="H43" s="55"/>
      <c r="I43" s="55"/>
      <c r="J43" s="55"/>
      <c r="K43" s="55"/>
      <c r="L43" s="55"/>
      <c r="M43" s="55"/>
      <c r="N43" s="55"/>
    </row>
    <row r="44" spans="1:14" s="15" customFormat="1" x14ac:dyDescent="0.25">
      <c r="A44" s="26"/>
      <c r="B44" s="41" t="s">
        <v>30</v>
      </c>
      <c r="C44" s="44">
        <f>+GETPIVOTDATA("APROPIACION",$B$6,"DESCRIPCION","C- INVERSION")</f>
        <v>3691790.2467439999</v>
      </c>
      <c r="D44" s="45">
        <f>+GETPIVOTDATA("COMPROMISOS",$B$6,"DESCRIPCION","C- INVERSION")/C44</f>
        <v>0.9547935687965502</v>
      </c>
      <c r="E44" s="45">
        <f>+GETPIVOTDATA(" OBLIGACIONES",$B$6,"DESCRIPCION","C- INVERSION")/GETPIVOTDATA("APROPIACION",$B$6,"DESCRIPCION","C- INVERSION")</f>
        <v>1.2123265761773264E-2</v>
      </c>
      <c r="F44" s="45">
        <f>+GETPIVOTDATA(" PAGOS",$B$6,"DESCRIPCION","C- INVERSION")/GETPIVOTDATA("APROPIACION",$B$6,"DESCRIPCION","C- INVERSION")</f>
        <v>1.2123265761773264E-2</v>
      </c>
      <c r="G44" s="21"/>
      <c r="H44" s="55"/>
      <c r="I44" s="55"/>
      <c r="J44" s="55"/>
      <c r="K44" s="55"/>
      <c r="L44" s="55"/>
      <c r="M44" s="55"/>
      <c r="N44" s="55"/>
    </row>
    <row r="45" spans="1:14" s="15" customFormat="1" x14ac:dyDescent="0.25">
      <c r="A45" s="26"/>
      <c r="B45" s="46" t="s">
        <v>6</v>
      </c>
      <c r="C45" s="47">
        <f>+GETPIVOTDATA("APROPIACION",$B$6)</f>
        <v>4687851.2473440003</v>
      </c>
      <c r="D45" s="48">
        <f>+GETPIVOTDATA("COMPROMISOS",$B$6)/GETPIVOTDATA("APROPIACION",$B$6)</f>
        <v>0.75618241746716697</v>
      </c>
      <c r="E45" s="49">
        <f>+GETPIVOTDATA(" OBLIGACIONES",$B$6)/GETPIVOTDATA("APROPIACION",$B$6)</f>
        <v>1.0542395959812207E-2</v>
      </c>
      <c r="F45" s="49">
        <f>+GETPIVOTDATA(" PAGOS",$B$6)/GETPIVOTDATA("APROPIACION",$B$6)</f>
        <v>1.0372657135686586E-2</v>
      </c>
      <c r="G45" s="21"/>
      <c r="H45" s="55"/>
      <c r="I45" s="55"/>
      <c r="J45" s="55"/>
      <c r="K45" s="55"/>
      <c r="L45" s="55"/>
      <c r="M45" s="55"/>
      <c r="N45" s="55"/>
    </row>
    <row r="46" spans="1:14" s="15" customFormat="1" x14ac:dyDescent="0.25">
      <c r="A46" s="21"/>
      <c r="B46" s="21"/>
      <c r="C46" s="21"/>
      <c r="D46" s="21"/>
      <c r="E46" s="21"/>
      <c r="F46" s="21"/>
      <c r="G46" s="21"/>
      <c r="H46" s="55"/>
      <c r="I46" s="55"/>
      <c r="J46" s="55"/>
      <c r="K46" s="55"/>
      <c r="L46" s="56"/>
      <c r="M46" s="56"/>
      <c r="N46" s="56"/>
    </row>
    <row r="47" spans="1:14" x14ac:dyDescent="0.25">
      <c r="A47" s="20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57"/>
      <c r="M47" s="57"/>
      <c r="N47" s="57"/>
    </row>
    <row r="48" spans="1:14" x14ac:dyDescent="0.25">
      <c r="A48" s="20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57"/>
      <c r="M48" s="57"/>
      <c r="N48" s="57"/>
    </row>
    <row r="49" spans="1:14" x14ac:dyDescent="0.25">
      <c r="A49" s="20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57"/>
      <c r="M49" s="57"/>
      <c r="N49" s="57"/>
    </row>
    <row r="50" spans="1:14" x14ac:dyDescent="0.25">
      <c r="A50" s="20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57"/>
      <c r="M50" s="57"/>
      <c r="N50" s="57"/>
    </row>
    <row r="51" spans="1:14" x14ac:dyDescent="0.25">
      <c r="B51" s="36"/>
      <c r="C51" s="36"/>
      <c r="D51" s="36"/>
      <c r="E51" s="36"/>
      <c r="F51" s="36"/>
      <c r="G51" s="36"/>
      <c r="H51" s="36"/>
      <c r="I51" s="36"/>
      <c r="J51" s="36"/>
      <c r="K51" s="57"/>
      <c r="L51" s="57"/>
      <c r="M51" s="57"/>
      <c r="N51" s="57"/>
    </row>
    <row r="52" spans="1:14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57"/>
      <c r="L52" s="57"/>
      <c r="M52" s="57"/>
      <c r="N52" s="57"/>
    </row>
    <row r="53" spans="1:14" x14ac:dyDescent="0.25">
      <c r="B53" s="36"/>
      <c r="C53" s="36"/>
      <c r="D53" s="36"/>
      <c r="E53" s="36"/>
      <c r="F53" s="36"/>
      <c r="G53" s="36"/>
      <c r="H53" s="36"/>
      <c r="I53" s="36"/>
      <c r="J53" s="36"/>
      <c r="K53" s="57"/>
      <c r="L53" s="57"/>
      <c r="M53" s="57"/>
      <c r="N53" s="57"/>
    </row>
    <row r="54" spans="1:14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57"/>
      <c r="L54" s="57"/>
      <c r="M54" s="57"/>
      <c r="N54" s="57"/>
    </row>
    <row r="55" spans="1:14" x14ac:dyDescent="0.25">
      <c r="B55" s="36"/>
      <c r="C55" s="36"/>
      <c r="D55" s="36"/>
      <c r="E55" s="36"/>
      <c r="F55" s="36"/>
      <c r="G55" s="36"/>
      <c r="H55" s="36"/>
      <c r="I55" s="36"/>
      <c r="J55" s="36"/>
      <c r="K55" s="57"/>
      <c r="L55" s="57"/>
      <c r="M55" s="57"/>
      <c r="N55" s="57"/>
    </row>
    <row r="56" spans="1:14" x14ac:dyDescent="0.25">
      <c r="B56" s="36"/>
      <c r="C56" s="36"/>
      <c r="D56" s="36"/>
      <c r="E56" s="36"/>
      <c r="F56" s="36"/>
      <c r="G56" s="36"/>
      <c r="H56" s="36"/>
      <c r="I56" s="36"/>
      <c r="J56" s="36"/>
      <c r="K56" s="57"/>
      <c r="L56" s="57"/>
      <c r="M56" s="57"/>
      <c r="N56" s="57"/>
    </row>
    <row r="57" spans="1:14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57"/>
      <c r="L57" s="57"/>
      <c r="M57" s="57"/>
      <c r="N57" s="57"/>
    </row>
    <row r="58" spans="1:14" x14ac:dyDescent="0.25">
      <c r="B58" s="36"/>
      <c r="C58" s="36"/>
      <c r="D58" s="36"/>
      <c r="E58" s="36"/>
      <c r="F58" s="36"/>
      <c r="G58" s="36"/>
      <c r="H58" s="36"/>
      <c r="I58" s="36"/>
      <c r="J58" s="36"/>
      <c r="K58" s="57"/>
      <c r="L58" s="57"/>
      <c r="M58" s="57"/>
      <c r="N58" s="57"/>
    </row>
    <row r="59" spans="1:14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57"/>
      <c r="L59" s="57"/>
      <c r="M59" s="57"/>
      <c r="N59" s="57"/>
    </row>
    <row r="60" spans="1:14" x14ac:dyDescent="0.25">
      <c r="B60" s="51"/>
      <c r="C60" s="51"/>
      <c r="D60" s="51"/>
      <c r="E60" s="51"/>
      <c r="F60" s="51"/>
      <c r="G60" s="51"/>
      <c r="H60" s="51"/>
      <c r="I60" s="51"/>
      <c r="J60" s="51"/>
    </row>
    <row r="61" spans="1:14" x14ac:dyDescent="0.25">
      <c r="B61" s="28"/>
      <c r="C61" s="28"/>
      <c r="D61" s="28"/>
      <c r="E61" s="28"/>
      <c r="F61" s="28"/>
      <c r="G61" s="28"/>
      <c r="H61" s="28"/>
      <c r="I61" s="28"/>
      <c r="J61" s="28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J89"/>
  <sheetViews>
    <sheetView showGridLines="0" showRowColHeaders="0" workbookViewId="0"/>
  </sheetViews>
  <sheetFormatPr baseColWidth="10" defaultRowHeight="15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6" t="s">
        <v>5</v>
      </c>
      <c r="C6" s="23" t="s">
        <v>23</v>
      </c>
      <c r="D6" s="23" t="s">
        <v>12</v>
      </c>
      <c r="E6" s="23" t="s">
        <v>13</v>
      </c>
      <c r="F6" s="23" t="s">
        <v>18</v>
      </c>
    </row>
    <row r="7" spans="2:6" x14ac:dyDescent="0.25">
      <c r="B7" s="2" t="s">
        <v>31</v>
      </c>
      <c r="C7" s="32">
        <v>47199.141600000003</v>
      </c>
      <c r="D7" s="32">
        <v>3262.0283665299999</v>
      </c>
      <c r="E7" s="32">
        <v>3262.0283665299999</v>
      </c>
      <c r="F7" s="32">
        <v>2618.1431665299997</v>
      </c>
    </row>
    <row r="8" spans="2:6" x14ac:dyDescent="0.25">
      <c r="B8" s="2" t="s">
        <v>32</v>
      </c>
      <c r="C8" s="32">
        <v>19419.071</v>
      </c>
      <c r="D8" s="32">
        <v>14878.847157119999</v>
      </c>
      <c r="E8" s="32">
        <v>691.41290326000001</v>
      </c>
      <c r="F8" s="32">
        <v>539.58774486000004</v>
      </c>
    </row>
    <row r="9" spans="2:6" x14ac:dyDescent="0.25">
      <c r="B9" s="2" t="s">
        <v>33</v>
      </c>
      <c r="C9" s="32">
        <v>29698.508000000002</v>
      </c>
      <c r="D9" s="32">
        <v>1129.7403824100002</v>
      </c>
      <c r="E9" s="32">
        <v>8.7003824099999996</v>
      </c>
      <c r="F9" s="32">
        <v>8.7003824099999996</v>
      </c>
    </row>
    <row r="10" spans="2:6" ht="30" x14ac:dyDescent="0.25">
      <c r="B10" s="16" t="s">
        <v>34</v>
      </c>
      <c r="C10" s="32">
        <v>3683.28</v>
      </c>
      <c r="D10" s="32">
        <v>702.48810000000003</v>
      </c>
      <c r="E10" s="32">
        <v>702.48810000000003</v>
      </c>
      <c r="F10" s="32">
        <v>702.48810000000003</v>
      </c>
    </row>
    <row r="11" spans="2:6" x14ac:dyDescent="0.25">
      <c r="B11" s="2" t="s">
        <v>6</v>
      </c>
      <c r="C11" s="32">
        <v>100000.0006</v>
      </c>
      <c r="D11" s="32">
        <v>19973.104006059999</v>
      </c>
      <c r="E11" s="32">
        <v>4664.6297522000004</v>
      </c>
      <c r="F11" s="32">
        <v>3868.9193937999999</v>
      </c>
    </row>
    <row r="16" spans="2:6" x14ac:dyDescent="0.25">
      <c r="B16" s="22"/>
      <c r="C16" s="22"/>
      <c r="D16" s="22"/>
      <c r="E16" s="22"/>
      <c r="F16" s="22"/>
    </row>
    <row r="17" spans="2:6" x14ac:dyDescent="0.25">
      <c r="B17" s="22"/>
      <c r="C17" s="22"/>
      <c r="D17" s="22"/>
      <c r="E17" s="22"/>
      <c r="F17" s="22"/>
    </row>
    <row r="18" spans="2:6" x14ac:dyDescent="0.25">
      <c r="B18" s="22"/>
      <c r="C18" s="22"/>
      <c r="D18" s="22"/>
      <c r="E18" s="22"/>
      <c r="F18" s="22"/>
    </row>
    <row r="19" spans="2:6" x14ac:dyDescent="0.25">
      <c r="B19" s="22"/>
      <c r="C19" s="22"/>
      <c r="D19" s="22"/>
      <c r="E19" s="22"/>
      <c r="F19" s="22"/>
    </row>
    <row r="20" spans="2:6" x14ac:dyDescent="0.25">
      <c r="B20" s="22"/>
      <c r="C20" s="22"/>
      <c r="D20" s="22"/>
      <c r="E20" s="22"/>
      <c r="F20" s="22"/>
    </row>
    <row r="21" spans="2:6" x14ac:dyDescent="0.25">
      <c r="B21" s="22"/>
      <c r="C21" s="22"/>
      <c r="D21" s="22"/>
      <c r="E21" s="22"/>
      <c r="F21" s="22"/>
    </row>
    <row r="22" spans="2:6" x14ac:dyDescent="0.25">
      <c r="B22" s="22"/>
      <c r="C22" s="22"/>
      <c r="D22" s="22"/>
      <c r="E22" s="22"/>
      <c r="F22" s="22"/>
    </row>
    <row r="23" spans="2:6" x14ac:dyDescent="0.25">
      <c r="B23" s="22"/>
      <c r="C23" s="22"/>
      <c r="D23" s="22"/>
      <c r="E23" s="22"/>
      <c r="F23" s="22"/>
    </row>
    <row r="24" spans="2:6" x14ac:dyDescent="0.25">
      <c r="B24" s="22"/>
      <c r="C24" s="22"/>
      <c r="D24" s="22"/>
      <c r="E24" s="22"/>
      <c r="F24" s="22"/>
    </row>
    <row r="25" spans="2:6" x14ac:dyDescent="0.25">
      <c r="B25" s="22"/>
      <c r="C25" s="22"/>
      <c r="D25" s="22"/>
      <c r="E25" s="22"/>
      <c r="F25" s="22"/>
    </row>
    <row r="26" spans="2:6" x14ac:dyDescent="0.25">
      <c r="B26" s="22"/>
      <c r="C26" s="22"/>
      <c r="D26" s="22"/>
      <c r="E26" s="22"/>
      <c r="F26" s="22"/>
    </row>
    <row r="27" spans="2:6" x14ac:dyDescent="0.25">
      <c r="B27" s="22"/>
      <c r="C27" s="22"/>
      <c r="D27" s="22"/>
      <c r="E27" s="22"/>
      <c r="F27" s="22"/>
    </row>
    <row r="28" spans="2:6" x14ac:dyDescent="0.25">
      <c r="B28" s="22"/>
      <c r="C28" s="22"/>
      <c r="D28" s="22"/>
      <c r="E28" s="22"/>
      <c r="F28" s="22"/>
    </row>
    <row r="29" spans="2:6" x14ac:dyDescent="0.25">
      <c r="B29" s="22"/>
      <c r="C29" s="22"/>
      <c r="D29" s="22"/>
      <c r="E29" s="22"/>
      <c r="F29" s="22"/>
    </row>
    <row r="30" spans="2:6" x14ac:dyDescent="0.25">
      <c r="B30" s="22"/>
      <c r="C30" s="22"/>
      <c r="D30" s="22"/>
      <c r="E30" s="22"/>
      <c r="F30" s="22"/>
    </row>
    <row r="31" spans="2:6" x14ac:dyDescent="0.25">
      <c r="B31" s="22"/>
      <c r="C31" s="22"/>
      <c r="D31" s="22"/>
      <c r="E31" s="22"/>
      <c r="F31" s="22"/>
    </row>
    <row r="32" spans="2:6" x14ac:dyDescent="0.25">
      <c r="B32" s="22"/>
      <c r="C32" s="22"/>
      <c r="D32" s="22"/>
      <c r="E32" s="22"/>
      <c r="F32" s="22"/>
    </row>
    <row r="33" spans="1:10" x14ac:dyDescent="0.25">
      <c r="B33" s="22"/>
      <c r="C33" s="22"/>
      <c r="D33" s="22"/>
      <c r="E33" s="22"/>
      <c r="F33" s="22"/>
    </row>
    <row r="34" spans="1:10" x14ac:dyDescent="0.25">
      <c r="B34" s="22"/>
      <c r="C34" s="22"/>
      <c r="D34" s="22"/>
      <c r="E34" s="22"/>
      <c r="F34" s="22"/>
    </row>
    <row r="35" spans="1:10" x14ac:dyDescent="0.25">
      <c r="B35" s="22"/>
      <c r="C35" s="22"/>
      <c r="D35" s="22"/>
      <c r="E35" s="22"/>
      <c r="F35" s="22"/>
    </row>
    <row r="36" spans="1:10" x14ac:dyDescent="0.25">
      <c r="B36" s="22"/>
      <c r="C36" s="22"/>
      <c r="D36" s="22"/>
      <c r="E36" s="22"/>
      <c r="F36" s="22"/>
    </row>
    <row r="37" spans="1:10" x14ac:dyDescent="0.25">
      <c r="B37" s="22"/>
      <c r="C37" s="22"/>
      <c r="D37" s="22"/>
      <c r="E37" s="22"/>
      <c r="F37" s="22"/>
    </row>
    <row r="38" spans="1:10" x14ac:dyDescent="0.25">
      <c r="B38" s="22"/>
      <c r="C38" s="22"/>
      <c r="D38" s="22"/>
      <c r="E38" s="22"/>
      <c r="F38" s="22"/>
    </row>
    <row r="39" spans="1:10" x14ac:dyDescent="0.25">
      <c r="B39" s="22"/>
      <c r="C39" s="22"/>
      <c r="D39" s="22"/>
      <c r="E39" s="22"/>
      <c r="F39" s="22"/>
    </row>
    <row r="40" spans="1:10" x14ac:dyDescent="0.25">
      <c r="B40" s="22"/>
      <c r="C40" s="22"/>
      <c r="D40" s="22"/>
      <c r="E40" s="22"/>
      <c r="F40" s="22"/>
    </row>
    <row r="41" spans="1:10" x14ac:dyDescent="0.25">
      <c r="B41" s="22"/>
      <c r="C41" s="22"/>
      <c r="D41" s="22"/>
      <c r="E41" s="22"/>
      <c r="F41" s="22"/>
    </row>
    <row r="42" spans="1:10" x14ac:dyDescent="0.25">
      <c r="A42" s="20"/>
      <c r="B42" s="28"/>
      <c r="C42" s="28"/>
      <c r="D42" s="28"/>
      <c r="E42" s="28"/>
      <c r="F42" s="27"/>
      <c r="G42" s="27"/>
      <c r="H42" s="14"/>
    </row>
    <row r="43" spans="1:10" x14ac:dyDescent="0.25">
      <c r="A43" s="20"/>
      <c r="B43" s="28" t="s">
        <v>5</v>
      </c>
      <c r="C43" s="28" t="s">
        <v>23</v>
      </c>
      <c r="D43" s="28" t="s">
        <v>12</v>
      </c>
      <c r="E43" s="28" t="s">
        <v>13</v>
      </c>
      <c r="F43" s="28" t="s">
        <v>18</v>
      </c>
      <c r="G43" s="28"/>
      <c r="H43" s="14"/>
    </row>
    <row r="44" spans="1:10" x14ac:dyDescent="0.25">
      <c r="A44" s="20"/>
      <c r="B44" s="28" t="s">
        <v>31</v>
      </c>
      <c r="C44" s="28">
        <f>+GETPIVOTDATA(" APROPIACION
 VIGENTE",$B$6,"DESCRIPCION","A-01 -GASTOS DE PERSONAL")</f>
        <v>47199.141600000003</v>
      </c>
      <c r="D44" s="50">
        <f>+GETPIVOTDATA(" COMPROMISOS
 ACUMULADOS",$B$6,"DESCRIPCION","A-01 -GASTOS DE PERSONAL")/GETPIVOTDATA(" APROPIACION
 VIGENTE",$B$6,"DESCRIPCION","A-01 -GASTOS DE PERSONAL")</f>
        <v>6.9112027379116564E-2</v>
      </c>
      <c r="E44" s="50">
        <f>+GETPIVOTDATA(" OBLIGACIONES
 ACUMULADAS",$B$6,"DESCRIPCION","A-01 -GASTOS DE PERSONAL")/GETPIVOTDATA(" APROPIACION
 VIGENTE",$B$6,"DESCRIPCION","A-01 -GASTOS DE PERSONAL")</f>
        <v>6.9112027379116564E-2</v>
      </c>
      <c r="F44" s="50">
        <f>+GETPIVOTDATA(" PAGOS
 ACUMULADOS",$B$6,"DESCRIPCION","A-01 -GASTOS DE PERSONAL")/GETPIVOTDATA(" APROPIACION
 VIGENTE",$B$6,"DESCRIPCION","A-01 -GASTOS DE PERSONAL")</f>
        <v>5.5470143688587749E-2</v>
      </c>
      <c r="G44" s="22"/>
      <c r="H44" s="36"/>
    </row>
    <row r="45" spans="1:10" x14ac:dyDescent="0.25">
      <c r="A45" s="20"/>
      <c r="B45" s="22" t="s">
        <v>32</v>
      </c>
      <c r="C45" s="22">
        <f>+GETPIVOTDATA(" APROPIACION
 VIGENTE",$B$6,"DESCRIPCION","A-02 -ADQUISICIÓN DE BIENES  Y SERVICIOS")</f>
        <v>19419.071</v>
      </c>
      <c r="D45" s="52">
        <f>+GETPIVOTDATA(" COMPROMISOS
 ACUMULADOS",$B$6,"DESCRIPCION","A-02 -ADQUISICIÓN DE BIENES  Y SERVICIOS")/GETPIVOTDATA(" APROPIACION
 VIGENTE",$B$6,"DESCRIPCION","A-02 -ADQUISICIÓN DE BIENES  Y SERVICIOS")</f>
        <v>0.76619768047194425</v>
      </c>
      <c r="E45" s="53">
        <f>+GETPIVOTDATA(" OBLIGACIONES
 ACUMULADAS",$B$6,"DESCRIPCION","A-02 -ADQUISICIÓN DE BIENES  Y SERVICIOS")/GETPIVOTDATA(" APROPIACION
 VIGENTE",$B$6,"DESCRIPCION","A-02 -ADQUISICIÓN DE BIENES  Y SERVICIOS")</f>
        <v>3.5604839348906035E-2</v>
      </c>
      <c r="F45" s="53">
        <f>+GETPIVOTDATA(" PAGOS
 ACUMULADOS",$B$6,"DESCRIPCION","A-02 -ADQUISICIÓN DE BIENES  Y SERVICIOS")/GETPIVOTDATA(" APROPIACION
 VIGENTE",$B$6,"DESCRIPCION","A-02 -ADQUISICIÓN DE BIENES  Y SERVICIOS")</f>
        <v>2.7786486019851314E-2</v>
      </c>
      <c r="G45" s="22"/>
      <c r="H45" s="36"/>
      <c r="I45" s="20"/>
      <c r="J45" s="20"/>
    </row>
    <row r="46" spans="1:10" x14ac:dyDescent="0.25">
      <c r="A46" s="20"/>
      <c r="B46" s="22" t="s">
        <v>33</v>
      </c>
      <c r="C46" s="22">
        <f>+GETPIVOTDATA(" APROPIACION
 VIGENTE",$B$6,"DESCRIPCION","A-03-TRANSFERENCIAS CORRIENTES")</f>
        <v>29698.508000000002</v>
      </c>
      <c r="D46" s="54">
        <f>+GETPIVOTDATA(" COMPROMISOS
 ACUMULADOS",$B$6,"DESCRIPCION","A-03-TRANSFERENCIAS CORRIENTES")/GETPIVOTDATA(" APROPIACION
 VIGENTE",$B$6,"DESCRIPCION","A-03-TRANSFERENCIAS CORRIENTES")</f>
        <v>3.8040307695255265E-2</v>
      </c>
      <c r="E46" s="54">
        <f>+GETPIVOTDATA(" OBLIGACIONES
 ACUMULADAS",$B$6,"DESCRIPCION","A-03-TRANSFERENCIAS CORRIENTES")/GETPIVOTDATA(" APROPIACION
 VIGENTE",$B$6,"DESCRIPCION","A-03-TRANSFERENCIAS CORRIENTES")</f>
        <v>2.9295688557822499E-4</v>
      </c>
      <c r="F46" s="54">
        <f>+GETPIVOTDATA(" PAGOS
 ACUMULADOS",$B$6,"DESCRIPCION","A-03-TRANSFERENCIAS CORRIENTES")/GETPIVOTDATA(" APROPIACION
 VIGENTE",$B$6,"DESCRIPCION","A-03-TRANSFERENCIAS CORRIENTES")</f>
        <v>2.9295688557822499E-4</v>
      </c>
      <c r="G46" s="22"/>
      <c r="H46" s="36"/>
      <c r="I46" s="20"/>
      <c r="J46" s="20"/>
    </row>
    <row r="47" spans="1:10" x14ac:dyDescent="0.25">
      <c r="A47" s="20"/>
      <c r="B47" s="22" t="s">
        <v>34</v>
      </c>
      <c r="C47" s="22">
        <f>+GETPIVOTDATA(" APROPIACION
 VIGENTE",$B$6,"DESCRIPCION","A-08-GASTOS POR TRIBUTOS, MULTAS, SANCIONES E INTERESES DE MORA")</f>
        <v>3683.28</v>
      </c>
      <c r="D47" s="54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54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54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22"/>
      <c r="H47" s="36"/>
      <c r="I47" s="20"/>
      <c r="J47" s="20"/>
    </row>
    <row r="48" spans="1:10" x14ac:dyDescent="0.25">
      <c r="A48" s="20"/>
      <c r="B48" s="22" t="s">
        <v>6</v>
      </c>
      <c r="C48" s="22">
        <f>+GETPIVOTDATA(" APROPIACION
 VIGENTE",$B$6)</f>
        <v>100000.0006</v>
      </c>
      <c r="D48" s="54">
        <f>+GETPIVOTDATA(" COMPROMISOS
 ACUMULADOS",$B$6)/GETPIVOTDATA(" APROPIACION
 VIGENTE",$B$6)</f>
        <v>0.19973103886221374</v>
      </c>
      <c r="E48" s="54">
        <f>+GETPIVOTDATA(" OBLIGACIONES
 ACUMULADAS",$B$6)/GETPIVOTDATA(" APROPIACION
 VIGENTE",$B$6)</f>
        <v>4.6646297242122221E-2</v>
      </c>
      <c r="F48" s="54">
        <f>+GETPIVOTDATA(" PAGOS
 ACUMULADOS",$B$6)/GETPIVOTDATA(" APROPIACION
 VIGENTE",$B$6)</f>
        <v>3.8689193705864836E-2</v>
      </c>
      <c r="G48" s="22"/>
      <c r="H48" s="36"/>
      <c r="I48" s="20"/>
      <c r="J48" s="20"/>
    </row>
    <row r="49" spans="1:10" x14ac:dyDescent="0.25">
      <c r="A49" s="20"/>
      <c r="B49" s="22"/>
      <c r="C49" s="22"/>
      <c r="D49" s="22"/>
      <c r="E49" s="22"/>
      <c r="F49" s="22"/>
      <c r="G49" s="22"/>
      <c r="H49" s="36"/>
      <c r="I49" s="20"/>
      <c r="J49" s="20"/>
    </row>
    <row r="50" spans="1:10" x14ac:dyDescent="0.25">
      <c r="A50" s="20"/>
      <c r="B50" s="22"/>
      <c r="C50" s="22"/>
      <c r="D50" s="22"/>
      <c r="E50" s="22"/>
      <c r="F50" s="22"/>
      <c r="G50" s="22"/>
      <c r="H50" s="36"/>
      <c r="I50" s="20"/>
      <c r="J50" s="20"/>
    </row>
    <row r="51" spans="1:10" x14ac:dyDescent="0.25">
      <c r="A51" s="20"/>
      <c r="B51" s="36"/>
      <c r="C51" s="36"/>
      <c r="D51" s="36"/>
      <c r="E51" s="36"/>
      <c r="F51" s="36"/>
      <c r="G51" s="36"/>
      <c r="H51" s="36"/>
      <c r="I51" s="20"/>
      <c r="J51" s="20"/>
    </row>
    <row r="52" spans="1:10" x14ac:dyDescent="0.25">
      <c r="A52" s="20"/>
      <c r="B52" s="36"/>
      <c r="C52" s="36"/>
      <c r="D52" s="36"/>
      <c r="E52" s="36"/>
      <c r="F52" s="36"/>
      <c r="G52" s="36"/>
      <c r="H52" s="36"/>
      <c r="I52" s="20"/>
      <c r="J52" s="20"/>
    </row>
    <row r="53" spans="1:10" x14ac:dyDescent="0.25">
      <c r="A53" s="14"/>
      <c r="B53" s="36"/>
      <c r="C53" s="36"/>
      <c r="D53" s="36"/>
      <c r="E53" s="36"/>
      <c r="F53" s="36"/>
      <c r="G53" s="36"/>
      <c r="H53" s="36"/>
      <c r="I53" s="20"/>
      <c r="J53" s="20"/>
    </row>
    <row r="54" spans="1:10" x14ac:dyDescent="0.25">
      <c r="B54" s="35"/>
      <c r="C54" s="35"/>
      <c r="D54" s="35"/>
      <c r="E54" s="35"/>
      <c r="F54" s="35"/>
      <c r="G54" s="36"/>
      <c r="H54" s="20"/>
      <c r="I54" s="20"/>
      <c r="J54" s="20"/>
    </row>
    <row r="55" spans="1:10" x14ac:dyDescent="0.25">
      <c r="B55" s="35"/>
      <c r="C55" s="35"/>
      <c r="D55" s="35"/>
      <c r="E55" s="35"/>
      <c r="F55" s="35"/>
      <c r="G55" s="20"/>
      <c r="H55" s="20"/>
      <c r="I55" s="20"/>
      <c r="J55" s="20"/>
    </row>
    <row r="56" spans="1:10" x14ac:dyDescent="0.25">
      <c r="B56" s="35"/>
      <c r="C56" s="35"/>
      <c r="D56" s="35"/>
      <c r="E56" s="35"/>
      <c r="F56" s="35"/>
      <c r="G56" s="20"/>
      <c r="H56" s="20"/>
      <c r="I56" s="20"/>
      <c r="J56" s="20"/>
    </row>
    <row r="57" spans="1:10" x14ac:dyDescent="0.25">
      <c r="B57" s="35"/>
      <c r="C57" s="35"/>
      <c r="D57" s="35"/>
      <c r="E57" s="35"/>
      <c r="F57" s="35"/>
      <c r="G57" s="20"/>
      <c r="H57" s="20"/>
      <c r="I57" s="20"/>
      <c r="J57" s="20"/>
    </row>
    <row r="58" spans="1:10" x14ac:dyDescent="0.25">
      <c r="B58" s="35"/>
      <c r="C58" s="35"/>
      <c r="D58" s="35"/>
      <c r="E58" s="35"/>
      <c r="F58" s="35"/>
      <c r="G58" s="20"/>
      <c r="H58" s="20"/>
      <c r="I58" s="20"/>
      <c r="J58" s="20"/>
    </row>
    <row r="59" spans="1:10" x14ac:dyDescent="0.25">
      <c r="B59" s="20"/>
      <c r="C59" s="20"/>
      <c r="D59" s="20"/>
      <c r="E59" s="20"/>
      <c r="F59" s="20"/>
      <c r="G59" s="20"/>
      <c r="H59" s="20"/>
      <c r="I59" s="20"/>
      <c r="J59" s="20"/>
    </row>
    <row r="60" spans="1:10" x14ac:dyDescent="0.25">
      <c r="B60" s="20"/>
      <c r="C60" s="20"/>
      <c r="D60" s="20"/>
      <c r="E60" s="20"/>
      <c r="F60" s="20"/>
      <c r="G60" s="20"/>
      <c r="H60" s="20"/>
      <c r="I60" s="20"/>
      <c r="J60" s="20"/>
    </row>
    <row r="61" spans="1:10" x14ac:dyDescent="0.25">
      <c r="B61" s="20"/>
      <c r="C61" s="20"/>
      <c r="D61" s="20"/>
      <c r="E61" s="20"/>
      <c r="F61" s="20"/>
      <c r="G61" s="20"/>
      <c r="H61" s="20"/>
      <c r="I61" s="20"/>
      <c r="J61" s="20"/>
    </row>
    <row r="62" spans="1:10" x14ac:dyDescent="0.25">
      <c r="B62" s="20"/>
      <c r="C62" s="20"/>
      <c r="D62" s="20"/>
      <c r="E62" s="20"/>
      <c r="F62" s="20"/>
      <c r="G62" s="20"/>
      <c r="H62" s="20"/>
      <c r="I62" s="20"/>
      <c r="J62" s="20"/>
    </row>
    <row r="63" spans="1:10" x14ac:dyDescent="0.25">
      <c r="B63" s="20"/>
      <c r="C63" s="20"/>
      <c r="D63" s="20"/>
      <c r="E63" s="20"/>
      <c r="F63" s="20"/>
      <c r="G63" s="20"/>
      <c r="H63" s="20"/>
      <c r="I63" s="20"/>
      <c r="J63" s="20"/>
    </row>
    <row r="64" spans="1:10" x14ac:dyDescent="0.25">
      <c r="B64" s="20"/>
      <c r="C64" s="20"/>
      <c r="D64" s="20"/>
      <c r="E64" s="20"/>
      <c r="F64" s="20"/>
      <c r="G64" s="20"/>
      <c r="H64" s="20"/>
      <c r="I64" s="20"/>
      <c r="J64" s="20"/>
    </row>
    <row r="65" spans="2:10" x14ac:dyDescent="0.25">
      <c r="B65" s="20"/>
      <c r="C65" s="20"/>
      <c r="D65" s="20"/>
      <c r="E65" s="20"/>
      <c r="F65" s="20"/>
      <c r="G65" s="20"/>
      <c r="H65" s="20"/>
      <c r="I65" s="20"/>
      <c r="J65" s="20"/>
    </row>
    <row r="66" spans="2:10" x14ac:dyDescent="0.25">
      <c r="B66" s="20"/>
      <c r="C66" s="20"/>
      <c r="D66" s="20"/>
      <c r="E66" s="20"/>
      <c r="F66" s="20"/>
      <c r="G66" s="20"/>
      <c r="H66" s="20"/>
      <c r="I66" s="20"/>
      <c r="J66" s="20"/>
    </row>
    <row r="67" spans="2:10" x14ac:dyDescent="0.25">
      <c r="B67" s="20"/>
      <c r="C67" s="20"/>
      <c r="D67" s="20"/>
      <c r="E67" s="20"/>
      <c r="F67" s="20"/>
      <c r="G67" s="20"/>
      <c r="H67" s="20"/>
      <c r="I67" s="20"/>
      <c r="J67" s="20"/>
    </row>
    <row r="68" spans="2:10" x14ac:dyDescent="0.25">
      <c r="B68" s="20"/>
      <c r="C68" s="20"/>
      <c r="D68" s="20"/>
      <c r="E68" s="20"/>
      <c r="F68" s="20"/>
      <c r="G68" s="20"/>
      <c r="H68" s="20"/>
      <c r="I68" s="20"/>
      <c r="J68" s="20"/>
    </row>
    <row r="69" spans="2:10" x14ac:dyDescent="0.25">
      <c r="B69" s="20"/>
      <c r="C69" s="20"/>
      <c r="D69" s="20"/>
      <c r="E69" s="20"/>
      <c r="F69" s="20"/>
      <c r="G69" s="20"/>
      <c r="H69" s="20"/>
      <c r="I69" s="20"/>
      <c r="J69" s="20"/>
    </row>
    <row r="70" spans="2:10" x14ac:dyDescent="0.25">
      <c r="B70" s="20"/>
      <c r="C70" s="20"/>
      <c r="D70" s="20"/>
      <c r="E70" s="20"/>
      <c r="F70" s="20"/>
      <c r="G70" s="20"/>
      <c r="H70" s="20"/>
      <c r="I70" s="20"/>
      <c r="J70" s="20"/>
    </row>
    <row r="71" spans="2:10" x14ac:dyDescent="0.25">
      <c r="B71" s="20"/>
      <c r="C71" s="20"/>
      <c r="D71" s="20"/>
      <c r="E71" s="20"/>
      <c r="F71" s="20"/>
      <c r="G71" s="20"/>
      <c r="H71" s="20"/>
      <c r="I71" s="20"/>
      <c r="J71" s="20"/>
    </row>
    <row r="72" spans="2:10" x14ac:dyDescent="0.25">
      <c r="B72" s="20"/>
      <c r="C72" s="20"/>
      <c r="D72" s="20"/>
      <c r="E72" s="20"/>
      <c r="F72" s="20"/>
      <c r="G72" s="20"/>
      <c r="H72" s="20"/>
      <c r="I72" s="20"/>
      <c r="J72" s="20"/>
    </row>
    <row r="73" spans="2:10" x14ac:dyDescent="0.25">
      <c r="B73" s="20"/>
      <c r="C73" s="20"/>
      <c r="D73" s="20"/>
      <c r="E73" s="20"/>
      <c r="F73" s="20"/>
      <c r="G73" s="20"/>
      <c r="H73" s="20"/>
      <c r="I73" s="20"/>
      <c r="J73" s="20"/>
    </row>
    <row r="74" spans="2:10" x14ac:dyDescent="0.25">
      <c r="B74" s="20"/>
      <c r="C74" s="20"/>
      <c r="D74" s="20"/>
      <c r="E74" s="20"/>
      <c r="F74" s="20"/>
      <c r="G74" s="20"/>
      <c r="H74" s="20"/>
      <c r="I74" s="20"/>
      <c r="J74" s="20"/>
    </row>
    <row r="75" spans="2:10" x14ac:dyDescent="0.25">
      <c r="B75" s="20"/>
      <c r="C75" s="20"/>
      <c r="D75" s="20"/>
      <c r="E75" s="20"/>
      <c r="F75" s="20"/>
      <c r="G75" s="20"/>
      <c r="H75" s="20"/>
      <c r="I75" s="20"/>
      <c r="J75" s="20"/>
    </row>
    <row r="76" spans="2:10" x14ac:dyDescent="0.25">
      <c r="B76" s="20"/>
      <c r="C76" s="20"/>
      <c r="D76" s="20"/>
      <c r="E76" s="20"/>
      <c r="F76" s="20"/>
      <c r="G76" s="20"/>
      <c r="H76" s="20"/>
      <c r="I76" s="20"/>
      <c r="J76" s="20"/>
    </row>
    <row r="77" spans="2:10" x14ac:dyDescent="0.25">
      <c r="B77" s="20"/>
      <c r="C77" s="20"/>
      <c r="D77" s="20"/>
      <c r="E77" s="20"/>
      <c r="F77" s="20"/>
      <c r="G77" s="20"/>
      <c r="H77" s="20"/>
      <c r="I77" s="20"/>
      <c r="J77" s="20"/>
    </row>
    <row r="78" spans="2:10" x14ac:dyDescent="0.25">
      <c r="B78" s="20"/>
      <c r="C78" s="20"/>
      <c r="D78" s="20"/>
      <c r="E78" s="20"/>
      <c r="F78" s="20"/>
      <c r="G78" s="20"/>
      <c r="H78" s="20"/>
      <c r="I78" s="20"/>
      <c r="J78" s="20"/>
    </row>
    <row r="79" spans="2:10" x14ac:dyDescent="0.25">
      <c r="B79" s="20"/>
      <c r="C79" s="20"/>
      <c r="D79" s="20"/>
      <c r="E79" s="20"/>
      <c r="F79" s="20"/>
      <c r="G79" s="20"/>
      <c r="H79" s="20"/>
      <c r="I79" s="20"/>
      <c r="J79" s="20"/>
    </row>
    <row r="80" spans="2:10" x14ac:dyDescent="0.25">
      <c r="B80" s="20"/>
      <c r="C80" s="20"/>
      <c r="D80" s="20"/>
      <c r="E80" s="20"/>
      <c r="F80" s="20"/>
      <c r="G80" s="20"/>
      <c r="H80" s="20"/>
      <c r="I80" s="20"/>
      <c r="J80" s="20"/>
    </row>
    <row r="81" spans="2:10" x14ac:dyDescent="0.25">
      <c r="B81" s="20"/>
      <c r="C81" s="20"/>
      <c r="D81" s="20"/>
      <c r="E81" s="20"/>
      <c r="F81" s="20"/>
      <c r="G81" s="20"/>
      <c r="H81" s="20"/>
      <c r="I81" s="20"/>
      <c r="J81" s="20"/>
    </row>
    <row r="82" spans="2:10" x14ac:dyDescent="0.25">
      <c r="B82" s="20"/>
      <c r="C82" s="20"/>
      <c r="D82" s="20"/>
      <c r="E82" s="20"/>
      <c r="F82" s="20"/>
      <c r="G82" s="20"/>
      <c r="H82" s="20"/>
      <c r="I82" s="20"/>
      <c r="J82" s="20"/>
    </row>
    <row r="83" spans="2:10" x14ac:dyDescent="0.25">
      <c r="B83" s="20"/>
      <c r="C83" s="20"/>
      <c r="D83" s="20"/>
      <c r="E83" s="20"/>
      <c r="F83" s="20"/>
      <c r="G83" s="20"/>
      <c r="H83" s="20"/>
      <c r="I83" s="20"/>
      <c r="J83" s="20"/>
    </row>
    <row r="84" spans="2:10" x14ac:dyDescent="0.25">
      <c r="B84" s="20"/>
      <c r="C84" s="20"/>
      <c r="D84" s="20"/>
      <c r="E84" s="20"/>
      <c r="F84" s="20"/>
      <c r="G84" s="20"/>
      <c r="H84" s="20"/>
      <c r="I84" s="20"/>
      <c r="J84" s="20"/>
    </row>
    <row r="85" spans="2:10" x14ac:dyDescent="0.25">
      <c r="B85" s="20"/>
      <c r="C85" s="20"/>
      <c r="D85" s="20"/>
      <c r="E85" s="20"/>
      <c r="F85" s="20"/>
      <c r="G85" s="20"/>
      <c r="H85" s="20"/>
      <c r="I85" s="20"/>
      <c r="J85" s="20"/>
    </row>
    <row r="86" spans="2:10" x14ac:dyDescent="0.25">
      <c r="B86" s="20"/>
      <c r="C86" s="20"/>
      <c r="D86" s="20"/>
      <c r="E86" s="20"/>
      <c r="F86" s="20"/>
      <c r="G86" s="20"/>
      <c r="H86" s="20"/>
      <c r="I86" s="20"/>
      <c r="J86" s="20"/>
    </row>
    <row r="87" spans="2:10" x14ac:dyDescent="0.25">
      <c r="B87" s="20"/>
      <c r="C87" s="20"/>
      <c r="D87" s="20"/>
      <c r="E87" s="20"/>
      <c r="F87" s="20"/>
      <c r="G87" s="20"/>
      <c r="H87" s="20"/>
      <c r="I87" s="20"/>
      <c r="J87" s="20"/>
    </row>
    <row r="88" spans="2:10" x14ac:dyDescent="0.25">
      <c r="B88" s="20"/>
      <c r="C88" s="20"/>
      <c r="D88" s="20"/>
      <c r="E88" s="20"/>
      <c r="F88" s="20"/>
      <c r="G88" s="20"/>
      <c r="H88" s="20"/>
      <c r="I88" s="20"/>
      <c r="J88" s="20"/>
    </row>
    <row r="89" spans="2:10" x14ac:dyDescent="0.25">
      <c r="B89" s="20"/>
      <c r="C89" s="20"/>
      <c r="D89" s="20"/>
      <c r="E89" s="20"/>
      <c r="F89" s="20"/>
      <c r="G89" s="20"/>
      <c r="H89" s="20"/>
      <c r="I89" s="20"/>
      <c r="J89" s="20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/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3" t="s">
        <v>1</v>
      </c>
      <c r="C6" s="12" t="s">
        <v>49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33">
        <v>3691790246744</v>
      </c>
      <c r="C9" s="33">
        <v>3524897584937</v>
      </c>
      <c r="D9" s="33">
        <v>44756554298</v>
      </c>
      <c r="E9" s="33">
        <v>44756554298</v>
      </c>
    </row>
    <row r="11" spans="2:6" x14ac:dyDescent="0.25">
      <c r="B11" s="24"/>
      <c r="F11" s="1"/>
    </row>
    <row r="15" spans="2:6" x14ac:dyDescent="0.25">
      <c r="E15" s="9" t="s">
        <v>21</v>
      </c>
    </row>
    <row r="36" spans="2:4" x14ac:dyDescent="0.25">
      <c r="B36" s="59" t="str">
        <f>+CONCATENATE("PROYECTO","  ",C6)</f>
        <v>PROYECTO  (Todas)</v>
      </c>
      <c r="C36" s="59"/>
      <c r="D36" s="59"/>
    </row>
    <row r="37" spans="2:4" ht="52.5" customHeight="1" x14ac:dyDescent="0.25">
      <c r="B37" s="59"/>
      <c r="C37" s="59"/>
      <c r="D37" s="59"/>
    </row>
    <row r="38" spans="2:4" x14ac:dyDescent="0.25">
      <c r="D38" s="10"/>
    </row>
    <row r="40" spans="2:4" x14ac:dyDescent="0.25">
      <c r="B40" s="11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cp:lastPrinted>2019-07-30T21:44:52Z</cp:lastPrinted>
  <dcterms:created xsi:type="dcterms:W3CDTF">2018-03-13T13:24:17Z</dcterms:created>
  <dcterms:modified xsi:type="dcterms:W3CDTF">2020-03-10T14:05:39Z</dcterms:modified>
</cp:coreProperties>
</file>