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jrodriguez\Documents\2020\Graficas Cierre\ene\"/>
    </mc:Choice>
  </mc:AlternateContent>
  <xr:revisionPtr revIDLastSave="0" documentId="13_ncr:1_{A9D41154-A05C-455E-967D-03B306CE020C}" xr6:coauthVersionLast="44" xr6:coauthVersionMax="44" xr10:uidLastSave="{00000000-0000-0000-0000-000000000000}"/>
  <bookViews>
    <workbookView xWindow="-120" yWindow="-120" windowWidth="29040" windowHeight="15840" tabRatio="0" xr2:uid="{00000000-000D-0000-FFFF-FFFF00000000}"/>
  </bookViews>
  <sheets>
    <sheet name="Menú" sheetId="8" r:id="rId1"/>
    <sheet name="Participación Apropiación " sheetId="2" r:id="rId2"/>
    <sheet name="Resumen Eje Egreso" sheetId="1" state="hidden" r:id="rId3"/>
    <sheet name="INVERSIÓN" sheetId="4" state="hidden" r:id="rId4"/>
    <sheet name="APR VS RP  Y OBLIGACIÓN Y PAGO" sheetId="3" r:id="rId5"/>
    <sheet name="APR,RP´S,OBL Y PAGO FUNCIONAMIE" sheetId="5" r:id="rId6"/>
    <sheet name="INVERSIÓN APR VS RP Y OBLI" sheetId="7" r:id="rId7"/>
  </sheets>
  <calcPr calcId="191029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C10" i="1"/>
  <c r="B36" i="7" l="1"/>
  <c r="E46" i="5"/>
  <c r="C43" i="3"/>
  <c r="E48" i="5"/>
  <c r="C44" i="3"/>
  <c r="D48" i="5"/>
  <c r="F43" i="3"/>
  <c r="D45" i="5"/>
  <c r="E44" i="5"/>
  <c r="F44" i="3"/>
  <c r="F46" i="5"/>
  <c r="E45" i="5"/>
  <c r="C45" i="5"/>
  <c r="F44" i="5"/>
  <c r="F47" i="5"/>
  <c r="F42" i="3"/>
  <c r="C45" i="3"/>
  <c r="E47" i="5"/>
  <c r="E43" i="3"/>
  <c r="D47" i="5"/>
  <c r="F45" i="5"/>
  <c r="E44" i="3"/>
  <c r="C44" i="5"/>
  <c r="C48" i="5"/>
  <c r="D45" i="3"/>
  <c r="F45" i="3"/>
  <c r="D44" i="5"/>
  <c r="C46" i="5"/>
  <c r="F48" i="5"/>
  <c r="C42" i="3"/>
  <c r="C47" i="5"/>
  <c r="D46" i="5"/>
  <c r="E45" i="3"/>
  <c r="D43" i="3" l="1"/>
  <c r="E42" i="3"/>
  <c r="D42" i="3"/>
  <c r="D44" i="3"/>
</calcChain>
</file>

<file path=xl/sharedStrings.xml><?xml version="1.0" encoding="utf-8"?>
<sst xmlns="http://schemas.openxmlformats.org/spreadsheetml/2006/main" count="150" uniqueCount="108">
  <si>
    <t>CODIFICACION
PRESUPUESTAL</t>
  </si>
  <si>
    <t>DESCRIPCION</t>
  </si>
  <si>
    <t>A</t>
  </si>
  <si>
    <t>B</t>
  </si>
  <si>
    <t>C</t>
  </si>
  <si>
    <t>Etiquetas de fila</t>
  </si>
  <si>
    <t>Total general</t>
  </si>
  <si>
    <t>APROPIACION
 VIGENTE</t>
  </si>
  <si>
    <t>CERTIFICADOS
 ACUMULADOS</t>
  </si>
  <si>
    <t>COMPROMISOS
 ACUMULADOS</t>
  </si>
  <si>
    <t>OBLIGACIONES
 ACUMULADAS</t>
  </si>
  <si>
    <t>PAGOS
A CUMULADOS</t>
  </si>
  <si>
    <t xml:space="preserve"> COMPROMISOS
 ACUMULADOS</t>
  </si>
  <si>
    <t xml:space="preserve"> OBLIGACIONES
 ACUMULADAS</t>
  </si>
  <si>
    <t>PAGOS
 ACUMULADOS</t>
  </si>
  <si>
    <t>2 COMPROMISOS
 ACUMULADOS</t>
  </si>
  <si>
    <t>1 APROPIACION
 VIGENTE</t>
  </si>
  <si>
    <t>3 OBLIGACIONES
 ACUMULADAS</t>
  </si>
  <si>
    <t xml:space="preserve"> PAGOS
 ACUMULADOS</t>
  </si>
  <si>
    <t xml:space="preserve"> OBLIGACIONES</t>
  </si>
  <si>
    <t xml:space="preserve"> PAGOS</t>
  </si>
  <si>
    <t>Cifras en Millones de pesos</t>
  </si>
  <si>
    <t>APROPIACION</t>
  </si>
  <si>
    <t xml:space="preserve"> APROPIACION
 VIGENTE</t>
  </si>
  <si>
    <t>A-01</t>
  </si>
  <si>
    <t>A-02</t>
  </si>
  <si>
    <t>A-03</t>
  </si>
  <si>
    <t>A-08</t>
  </si>
  <si>
    <t>A-FUNCIONAMIENTO</t>
  </si>
  <si>
    <t>B-SERVICIO DE LA DEUDA PÚBLICA</t>
  </si>
  <si>
    <t>C- INVERSION</t>
  </si>
  <si>
    <t>A-01 -GASTOS DE PERSONAL</t>
  </si>
  <si>
    <t>A-02 -ADQUISICIÓN DE BIENES  Y SERVICIOS</t>
  </si>
  <si>
    <t>A-03-TRANSFERENCIAS CORRIENTES</t>
  </si>
  <si>
    <t>A-08-GASTOS POR TRIBUTOS, MULTAS, SANCIONES E INTERESES DE MORA</t>
  </si>
  <si>
    <t xml:space="preserve">Codigo </t>
  </si>
  <si>
    <t>C-2401-0600-38</t>
  </si>
  <si>
    <t>C-2401-0600-54</t>
  </si>
  <si>
    <t>MEJORAMIENTO DE LA CONCESIÓN ARMENIA PEREIRA MANIZALES  RISARALDA, CALDAS, QUINDIO, VALLE DEL CAUCA</t>
  </si>
  <si>
    <t>C-2404-0600-2</t>
  </si>
  <si>
    <t>REHABILITACIÓN CONSTRUCCIÓN Y MANTENIMIENTO DE LA RED FÉRREA A NIVEL NACIONAL  NACIONAL</t>
  </si>
  <si>
    <t>C-2405-0600-2</t>
  </si>
  <si>
    <t>APOYO ESTATAL A LOS PUERTOS A NIVEL NACIONAL   NACIONAL</t>
  </si>
  <si>
    <t>C-2499-0600-7</t>
  </si>
  <si>
    <t>IMPLEMENTACIÓN DEL SISTEMA INTEGRADO DE GESTIÓN Y CONTROL DE LA AGENCIA NACIONAL DE INFRAESTRUCTURA  NACIONAL</t>
  </si>
  <si>
    <t>C-2499-0600-8</t>
  </si>
  <si>
    <t>APOYO PARA LA GESTIÓN DE LA AGENCIA NACIONAL DE INFRAESTRUCTURA A TRAVÉS DE ASESORÍAS Y CONSULTORÍAS  NACIONAL</t>
  </si>
  <si>
    <t>C-2499-0600-9</t>
  </si>
  <si>
    <t>SISTEMATIZACIÓN PARA EL SERVICIO DE INFORMACIÓN DE LA GESTIÓN ADMINISTRATIVA.  NACIONAL</t>
  </si>
  <si>
    <t>(Todas)</t>
  </si>
  <si>
    <t>COMPROMISOS</t>
  </si>
  <si>
    <t>C-2499-0600-10</t>
  </si>
  <si>
    <t>IMPLEMENTACION DEL SISTEMA DE GESTION DOCUMENTAL DE LA AGENCIA NACIONAL DE INFRAESTRUCTURA NACIONAL</t>
  </si>
  <si>
    <t>Porcentaje Participación de la Apropiación  por Concepto de Gasto</t>
  </si>
  <si>
    <t xml:space="preserve">Comparativo Ejecución  Presupuestal del  Presupuesto de Funcionamiento </t>
  </si>
  <si>
    <t xml:space="preserve">Detalle Ejecución Presupuestal por Proyecto de Inversión </t>
  </si>
  <si>
    <t>C-2401-0600-58</t>
  </si>
  <si>
    <t>APOYO OBRAS COMPLEMENTARIAS CONTRATOS DE CONCESIÓN NACIONAL</t>
  </si>
  <si>
    <t>MEJORAMIENTO APOYO ESTATAL PROYECTO DE CONCESIÒN RUTA DEL SOL SECTOR III,   CESAR, BOLÍVAR, MAGDALENA</t>
  </si>
  <si>
    <t>MEJORAMIENTO CONSTRUCCIÓN REHABILITACIÓN, MANTENIMIENTO Y OPERACIÓN, DEL CORREDOR VIAL PAMPLONA - CUCÚTA DEPARTAMENTO DE   NORTE DE SANTANDER</t>
  </si>
  <si>
    <t>MEJORAMIENTO , CONSTRUCCIÓN, REHABILITACIÓN, MANTENIMIENTO  Y OPERACIÓN DEL CORREDOR BUCARAMANGA, BARRANCABERMEJA, YONDÓ EN LOS DEPARTAMENTOS DE   ANTIOQUIA, SANTANDER</t>
  </si>
  <si>
    <t>CONSTRUCCIÓN OPERACIÓN Y MANTENIMIENTO DE LA CONCESIÓN AUTOPISTA CONEXIÓN PACIFICO 1 - AUTOPISTAS PARA LA PROSPERIDAD ANTIOQUIA</t>
  </si>
  <si>
    <t>REHABILITACIÓN CONSTRUCCIÒN, MEJORAMIENTO, OPERACIÒN Y MANTENIMIENTO DE LA CONCESIÒN AUTOPISTA AL RIO MAGDALENA 2, DEPARTAMENTOS DE ANTIOQUIA, SANTANDER</t>
  </si>
  <si>
    <t>MEJORAMIENTO REHABILITACIÓN, CONSTRUCCIÓN, MANTENIMIENTO Y OPERACIÓN DEL CORREDOR SANTANA - MOCOA - NEIVA, DEPARTAMENTOS DE  HUILA, PUTUMAYO, CAUCA</t>
  </si>
  <si>
    <t>MEJORAMIENTO REHABILITACIÓN, CONSTRUCCIÓN , MANTENIMIENTO  Y OPERACIÓN DEL CORREDOR POPAYAN - SANTANDER DE QUILICHAO EN EL DEPARTAMENTO DEL     CAUCA</t>
  </si>
  <si>
    <t>MEJORAMIENTO CONSTRUCCIÓN, MANTENIMIENTO Y OPERACIÓN DEL CORREDOR CONEXIÓN NORTE, AUTOPISTAS PARA LA PROSPERIDAD   ANTIOQUIA</t>
  </si>
  <si>
    <t>CONTROL Y SEGUIMIENTO A LA OPERACIÓN DE LAS VÍAS PRIMARIAS CONCESIONADAS  NACIONAL</t>
  </si>
  <si>
    <t>MEJORAMIENTO CONSTRUCCIÓN, REHABILITACIÓN Y MANTENIMIENTO DEL CORREDOR VILLAVICENCIO - YOPAL DEPARTAMENTOS DEL   META, CASANARE</t>
  </si>
  <si>
    <t>CONSTRUCCIÓN OPERACIÒN Y MANTENIMIENTO DE LA VÍA MULALO - LOBOGUERRERO, DEPARTAMENTO DEL VALLE DEL CAUCA</t>
  </si>
  <si>
    <t>MEJORAMIENTO REHABILITACIÓN, CONSTRUCCIÓN, MANTENIMIENTO Y OPERACIÓN DEL CORREDOR BUCARAMANGA PAMPLONA    NORTE DE SANTANDER</t>
  </si>
  <si>
    <t>MEJORAMIENTO REHABILITACIÓN, MANTENIMIENTO Y OPERACIÓN DEL CORREDOR TRANSVERSAL DEL SISGA, DEPARTAMENTOS DE   BOYACÁ, CUNDINAMARCA, CASANARE</t>
  </si>
  <si>
    <t>REHABILITACIÓN MEJORAMIENTO, CONSTRUCCIÓN, MANTENIMIENTO Y OPERACIÓN DEL CORREDOR CARTAGENA - BARRANQUILLA Y CIRCUNVALAR DE LA PROSPERIDAD, DEPARTAMENTOS DE   ATLÁNTICO, BOLÍVAR</t>
  </si>
  <si>
    <t>MEJORAMIENTO CONSTRUCCIÓN, OPERACIÓN Y MANTENIMIENTO  DE LA CONCESIÓN AUTOPISTA CONEXIÓN PACIFICO 2     ANTIOQUIA</t>
  </si>
  <si>
    <t>MEJORAMIENTO  CONSTRUCCIÓN, OPERACIÓN, Y MANTENIMIENTO DE LA AUTOPISTA CONEXIÓN PACIFICO 3  AUTOPISTAS PARA LA PROSPERIDAD   ANTIOQUIA</t>
  </si>
  <si>
    <t>MEJORAMIENTO REHABILITACIÓN, CONSTRUCCIÓN, MANTENIMIENTO, Y OPERACIÓN DEL CORREDOR RUMICHACA - PASTO EN EL DEPARTAMENTO DE    NARIÑO</t>
  </si>
  <si>
    <t>REHABILITACIÓN MEJORAMIENTO, OPERACIÓN Y MANTENIMIENTO DEL CORREDOR PERIMETRAL DE CUNDINAMARCA, CENTRO ORIENTE   CUNDINAMARCA</t>
  </si>
  <si>
    <t>MEJORAMIENTO CONSTRUCCIÓN, REHABILITACIÓN OPERACIÓN Y MANTENIMIENTO DE LA CONCESIÓN AUTOPISTA AL MAR 2   ANTIOQUIA</t>
  </si>
  <si>
    <t>MEJORAMIENTO REHABILITACIÓN Y MANTENIMIENTO DEL CORREDOR HONDA - PUERTO SALGAR - GIRARDOT, DEPARTAMENTOS DE    CUNDINAMARCA, CALDAS, TOLIMA</t>
  </si>
  <si>
    <t>MEJORAMIENTO CONSTRUCCIÒN, REHABILITACIÓN, OPERACIÒN Y MANTENIMIENTO DE LA CONCESIÒN AUTOPISTA AL MAR 1, DEPARTAMENTO DE ANTIOQUIA</t>
  </si>
  <si>
    <t>MEJORAMIENTO DEL CORREDOR PUERTA DE HIERRO - PALMAR DE VARELA Y CARRETO - CRUZ DEL VISO EN LOS DEPARTAMENTOS DE    ATLÁNTICO, BOLÍVAR, SUCRE</t>
  </si>
  <si>
    <t>CONTROL Y SEGUIMIENTO A LA OPERACIÒN DE LOS AEROPUERTOS CONCESIONADOS  NACIONAL</t>
  </si>
  <si>
    <t>CONTROL Y SEGUIMIENTO A LA OPERACIÒN DE LAS VÌAS FÈRREAS  NACIONAL</t>
  </si>
  <si>
    <t>CONTROL Y SEGUIMIENTO A LA OPERACIÓN DE LOS PUERTOS CONCESIONADOS   NACIONAL</t>
  </si>
  <si>
    <t>C-2401-0600-72</t>
  </si>
  <si>
    <t>C-2401-0600-59</t>
  </si>
  <si>
    <t>C-2401-0600-60</t>
  </si>
  <si>
    <t>C-2401-0600-61</t>
  </si>
  <si>
    <t>C-2401-0600-62</t>
  </si>
  <si>
    <t>C-2401-0600-63</t>
  </si>
  <si>
    <t>C-2401-0600-64</t>
  </si>
  <si>
    <t>C-2401-0600-65</t>
  </si>
  <si>
    <t>C-2401-0600-66</t>
  </si>
  <si>
    <t>C-2401-0600-67</t>
  </si>
  <si>
    <t>C-2401-0600-68</t>
  </si>
  <si>
    <t>C-2401-0600-69</t>
  </si>
  <si>
    <t>C-2401-0600-70</t>
  </si>
  <si>
    <t>C-2401-0600-71</t>
  </si>
  <si>
    <t>C-2401-0600-73</t>
  </si>
  <si>
    <t>C-2401-0600-74</t>
  </si>
  <si>
    <t>C-2401-0600-75</t>
  </si>
  <si>
    <t>C-2401-0600-76</t>
  </si>
  <si>
    <t>C-2401-0600-77</t>
  </si>
  <si>
    <t>C-2401-0600-78</t>
  </si>
  <si>
    <t>C-2401-0600-79</t>
  </si>
  <si>
    <t>C-2403-0600-4</t>
  </si>
  <si>
    <t>C-2404-0600-4</t>
  </si>
  <si>
    <t>C-2405-0600-4</t>
  </si>
  <si>
    <t>Ejecución  Presupuestal Acumulada al  31/01/2020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</si>
</sst>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.00_);_(* \(#,##0.00\);_(* &quot;-&quot;??_);_(@_)"/>
    <numFmt numFmtId="165" formatCode="#\ ???/???"/>
    <numFmt numFmtId="166" formatCode="_-* #,##0.0_-;\-* #,##0.0_-;_-* &quot;-&quot;_-;_-@_-"/>
    <numFmt numFmtId="167" formatCode="0.0%"/>
    <numFmt numFmtId="168" formatCode="_-* #,##0.00_-;\-* #,##0.00_-;_-* &quot;-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5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i/>
      <u/>
      <sz val="11"/>
      <color theme="4"/>
      <name val="Bookman Old Style"/>
      <family val="1"/>
    </font>
    <font>
      <i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28"/>
      <color theme="1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i/>
      <sz val="28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ck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</borders>
  <cellStyleXfs count="16">
    <xf numFmtId="0" fontId="0" fillId="0" borderId="0"/>
    <xf numFmtId="41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2" applyNumberFormat="0" applyFill="0" applyAlignment="0" applyProtection="0"/>
  </cellStyleXfs>
  <cellXfs count="60">
    <xf numFmtId="0" fontId="0" fillId="0" borderId="0" xfId="0"/>
    <xf numFmtId="41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0" xfId="0" pivotButton="1"/>
    <xf numFmtId="41" fontId="0" fillId="0" borderId="0" xfId="0" applyNumberFormat="1"/>
    <xf numFmtId="41" fontId="0" fillId="0" borderId="1" xfId="1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pivotButton="1" applyAlignment="1">
      <alignment horizontal="center"/>
    </xf>
    <xf numFmtId="0" fontId="0" fillId="2" borderId="0" xfId="0" applyFill="1"/>
    <xf numFmtId="0" fontId="7" fillId="2" borderId="0" xfId="0" applyFont="1" applyFill="1" applyBorder="1"/>
    <xf numFmtId="0" fontId="0" fillId="0" borderId="0" xfId="0" applyAlignment="1">
      <alignment horizontal="left" wrapText="1"/>
    </xf>
    <xf numFmtId="0" fontId="9" fillId="0" borderId="0" xfId="0" applyFont="1"/>
    <xf numFmtId="0" fontId="10" fillId="0" borderId="0" xfId="14" applyFont="1"/>
    <xf numFmtId="0" fontId="11" fillId="0" borderId="0" xfId="0" applyFont="1"/>
    <xf numFmtId="0" fontId="0" fillId="0" borderId="0" xfId="0" applyFill="1"/>
    <xf numFmtId="0" fontId="7" fillId="0" borderId="0" xfId="0" applyFont="1" applyFill="1" applyBorder="1"/>
    <xf numFmtId="0" fontId="7" fillId="0" borderId="0" xfId="0" applyFont="1" applyFill="1"/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2" fillId="0" borderId="0" xfId="0" applyFont="1" applyFill="1"/>
    <xf numFmtId="0" fontId="12" fillId="0" borderId="0" xfId="0" applyFont="1" applyFill="1" applyBorder="1"/>
    <xf numFmtId="0" fontId="0" fillId="2" borderId="0" xfId="0" applyFont="1" applyFill="1"/>
    <xf numFmtId="0" fontId="7" fillId="2" borderId="0" xfId="0" applyFont="1" applyFill="1"/>
    <xf numFmtId="0" fontId="15" fillId="0" borderId="3" xfId="0" applyFont="1" applyBorder="1" applyAlignment="1">
      <alignment horizontal="justify" wrapText="1"/>
    </xf>
    <xf numFmtId="0" fontId="15" fillId="3" borderId="3" xfId="0" applyFont="1" applyFill="1" applyBorder="1" applyAlignment="1">
      <alignment horizontal="justify" wrapText="1"/>
    </xf>
    <xf numFmtId="0" fontId="14" fillId="0" borderId="2" xfId="15" applyFont="1" applyAlignment="1">
      <alignment horizontal="justify" wrapText="1"/>
    </xf>
    <xf numFmtId="168" fontId="0" fillId="0" borderId="0" xfId="0" applyNumberFormat="1"/>
    <xf numFmtId="168" fontId="0" fillId="0" borderId="0" xfId="0" applyNumberFormat="1" applyAlignment="1">
      <alignment wrapText="1"/>
    </xf>
    <xf numFmtId="168" fontId="0" fillId="0" borderId="1" xfId="1" applyNumberFormat="1" applyFont="1" applyBorder="1"/>
    <xf numFmtId="0" fontId="17" fillId="0" borderId="0" xfId="0" applyFont="1" applyFill="1"/>
    <xf numFmtId="0" fontId="0" fillId="0" borderId="0" xfId="0" applyFont="1" applyFill="1"/>
    <xf numFmtId="168" fontId="14" fillId="0" borderId="2" xfId="1" applyNumberFormat="1" applyFont="1" applyBorder="1"/>
    <xf numFmtId="168" fontId="16" fillId="0" borderId="4" xfId="1" applyNumberFormat="1" applyFont="1" applyBorder="1"/>
    <xf numFmtId="168" fontId="0" fillId="0" borderId="0" xfId="1" applyNumberFormat="1" applyFont="1"/>
    <xf numFmtId="0" fontId="6" fillId="0" borderId="0" xfId="0" applyFont="1" applyFill="1" applyBorder="1"/>
    <xf numFmtId="0" fontId="7" fillId="0" borderId="0" xfId="0" applyFont="1" applyFill="1" applyBorder="1" applyAlignment="1">
      <alignment horizontal="left"/>
    </xf>
    <xf numFmtId="41" fontId="7" fillId="0" borderId="0" xfId="0" applyNumberFormat="1" applyFont="1" applyFill="1" applyBorder="1"/>
    <xf numFmtId="9" fontId="7" fillId="0" borderId="0" xfId="13" applyFont="1" applyFill="1" applyBorder="1"/>
    <xf numFmtId="41" fontId="7" fillId="0" borderId="0" xfId="1" applyFont="1" applyFill="1" applyBorder="1"/>
    <xf numFmtId="10" fontId="7" fillId="0" borderId="0" xfId="13" applyNumberFormat="1" applyFont="1" applyFill="1" applyBorder="1"/>
    <xf numFmtId="0" fontId="6" fillId="0" borderId="0" xfId="0" applyFont="1" applyFill="1" applyBorder="1" applyAlignment="1">
      <alignment horizontal="left"/>
    </xf>
    <xf numFmtId="41" fontId="6" fillId="0" borderId="0" xfId="0" applyNumberFormat="1" applyFont="1" applyFill="1" applyBorder="1"/>
    <xf numFmtId="9" fontId="6" fillId="0" borderId="0" xfId="13" applyFont="1" applyFill="1" applyBorder="1"/>
    <xf numFmtId="167" fontId="6" fillId="0" borderId="0" xfId="13" applyNumberFormat="1" applyFont="1" applyFill="1" applyBorder="1"/>
    <xf numFmtId="9" fontId="7" fillId="2" borderId="0" xfId="13" applyFont="1" applyFill="1"/>
    <xf numFmtId="0" fontId="18" fillId="2" borderId="0" xfId="0" applyFont="1" applyFill="1"/>
    <xf numFmtId="10" fontId="7" fillId="0" borderId="0" xfId="13" applyNumberFormat="1" applyFont="1" applyFill="1"/>
    <xf numFmtId="167" fontId="7" fillId="0" borderId="0" xfId="13" applyNumberFormat="1" applyFont="1" applyFill="1"/>
    <xf numFmtId="9" fontId="7" fillId="0" borderId="0" xfId="13" applyFont="1" applyFill="1"/>
    <xf numFmtId="0" fontId="0" fillId="0" borderId="0" xfId="0" applyFont="1" applyFill="1" applyBorder="1"/>
    <xf numFmtId="0" fontId="0" fillId="2" borderId="0" xfId="0" applyFont="1" applyFill="1" applyBorder="1"/>
    <xf numFmtId="0" fontId="0" fillId="0" borderId="0" xfId="0" applyFont="1"/>
    <xf numFmtId="0" fontId="15" fillId="0" borderId="3" xfId="0" applyFont="1" applyFill="1" applyBorder="1" applyAlignment="1">
      <alignment horizontal="justify" wrapText="1"/>
    </xf>
    <xf numFmtId="0" fontId="2" fillId="0" borderId="0" xfId="0" applyFont="1" applyAlignment="1">
      <alignment horizontal="center" vertical="center" wrapText="1"/>
    </xf>
  </cellXfs>
  <cellStyles count="16">
    <cellStyle name="Hipervínculo" xfId="14" builtinId="8"/>
    <cellStyle name="Millares [0]" xfId="1" builtinId="6"/>
    <cellStyle name="Millares 13" xfId="3" xr:uid="{00000000-0005-0000-0000-000001000000}"/>
    <cellStyle name="Millares 14" xfId="5" xr:uid="{00000000-0005-0000-0000-000002000000}"/>
    <cellStyle name="Millares 18" xfId="8" xr:uid="{E834C297-3FCF-493F-8231-D2F710130BE4}"/>
    <cellStyle name="Normal" xfId="0" builtinId="0"/>
    <cellStyle name="Normal 13" xfId="2" xr:uid="{00000000-0005-0000-0000-000004000000}"/>
    <cellStyle name="Normal 14" xfId="4" xr:uid="{00000000-0005-0000-0000-000005000000}"/>
    <cellStyle name="Normal 14 5" xfId="6" xr:uid="{B0044FC8-388A-4ECC-98FA-7C2E309CF394}"/>
    <cellStyle name="Normal 14 6" xfId="9" xr:uid="{B4BCDC7B-84DA-4E3B-8FBE-56949349B94D}"/>
    <cellStyle name="Normal 14 8" xfId="11" xr:uid="{64EE64DF-30A3-4363-9E1B-710C27BEABB9}"/>
    <cellStyle name="Normal 18" xfId="7" xr:uid="{A858F760-6D57-4033-9F79-101CFB0879FA}"/>
    <cellStyle name="Normal 19" xfId="10" xr:uid="{FCDB1EC6-96C1-44A5-BC35-9C851B7A5EED}"/>
    <cellStyle name="Normal 21" xfId="12" xr:uid="{E7F9218F-46FE-45F7-9A6A-5C74FF916D5D}"/>
    <cellStyle name="Porcentaje" xfId="13" builtinId="5"/>
    <cellStyle name="Título 2" xfId="15" builtinId="17"/>
  </cellStyles>
  <dxfs count="31">
    <dxf>
      <numFmt numFmtId="168" formatCode="_-* #,##0.00_-;\-* #,##0.00_-;_-* &quot;-&quot;_-;_-@_-"/>
    </dxf>
    <dxf>
      <alignment horizontal="center"/>
    </dxf>
    <dxf>
      <alignment wrapText="1"/>
    </dxf>
    <dxf>
      <numFmt numFmtId="166" formatCode="_-* #,##0.0_-;\-* #,##0.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68" formatCode="_-* #,##0.00_-;\-* #,##0.00_-;_-* &quot;-&quot;_-;_-@_-"/>
    </dxf>
    <dxf>
      <alignment horizont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8" formatCode="_-* #,##0.00_-;\-* #,##0.00_-;_-* &quot;-&quot;_-;_-@_-"/>
    </dxf>
    <dxf>
      <numFmt numFmtId="33" formatCode="_-* #,##0_-;\-* #,##0_-;_-* &quot;-&quot;_-;_-@_-"/>
    </dxf>
    <dxf>
      <numFmt numFmtId="0" formatCode="General"/>
    </dxf>
    <dxf>
      <numFmt numFmtId="13" formatCode="0%"/>
    </dxf>
    <dxf>
      <numFmt numFmtId="33" formatCode="_-* #,##0_-;\-* #,##0_-;_-* &quot;-&quot;_-;_-@_-"/>
    </dxf>
    <dxf>
      <numFmt numFmtId="13" formatCode="0%"/>
    </dxf>
    <dxf>
      <numFmt numFmtId="33" formatCode="_-* #,##0_-;\-* #,##0_-;_-* &quot;-&quot;_-;_-@_-"/>
    </dxf>
    <dxf>
      <numFmt numFmtId="165" formatCode="#\ ???/???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numFmt numFmtId="14" formatCode="0.00%"/>
    </dxf>
    <dxf>
      <numFmt numFmtId="14" formatCode="0.00%"/>
    </dxf>
    <dxf>
      <numFmt numFmtId="168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ENE  2020.xlsx]Participación Apropiación !TablaDinámica1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2">
                    <a:lumMod val="7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j-lt"/>
                <a:ea typeface="+mn-ea"/>
                <a:cs typeface="+mn-cs"/>
              </a:defRPr>
            </a:pPr>
            <a:r>
              <a:rPr lang="en-US" sz="1800" b="1">
                <a:solidFill>
                  <a:schemeClr val="accent1"/>
                </a:solidFill>
                <a:latin typeface="+mj-lt"/>
              </a:rPr>
              <a:t>Porcentaje Participación</a:t>
            </a:r>
            <a:r>
              <a:rPr lang="en-US" sz="1800" b="1" baseline="0">
                <a:solidFill>
                  <a:schemeClr val="accent1"/>
                </a:solidFill>
                <a:latin typeface="+mj-lt"/>
              </a:rPr>
              <a:t> </a:t>
            </a:r>
            <a:r>
              <a:rPr lang="en-US" sz="1800" b="1">
                <a:solidFill>
                  <a:schemeClr val="accent1"/>
                </a:solidFill>
                <a:latin typeface="+mj-lt"/>
              </a:rPr>
              <a:t>Apropiación por concepto de Gastos</a:t>
            </a:r>
          </a:p>
        </c:rich>
      </c:tx>
      <c:layout>
        <c:manualLayout>
          <c:xMode val="edge"/>
          <c:yMode val="edge"/>
          <c:x val="0.19364641769090793"/>
          <c:y val="6.2631797872588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2">
                  <a:lumMod val="7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j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/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</c:pivotFmts>
    <c:plotArea>
      <c:layout>
        <c:manualLayout>
          <c:layoutTarget val="inner"/>
          <c:xMode val="edge"/>
          <c:yMode val="edge"/>
          <c:x val="0.3350984251968504"/>
          <c:y val="0.31384332166812484"/>
          <c:w val="0.34647003499562556"/>
          <c:h val="0.57745005832604257"/>
        </c:manualLayout>
      </c:layout>
      <c:pieChart>
        <c:varyColors val="1"/>
        <c:ser>
          <c:idx val="0"/>
          <c:order val="0"/>
          <c:tx>
            <c:strRef>
              <c:f>'Participación Apropiación '!$C$6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EE9A-4E3A-B9E5-B9C7CEB0B53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EE9A-4E3A-B9E5-B9C7CEB0B53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EE9A-4E3A-B9E5-B9C7CEB0B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'Participación Apropiación 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'Participación Apropiación '!$C$7:$C$10</c:f>
              <c:numCache>
                <c:formatCode>_-* #,##0.00_-;\-* #,##0.00_-;_-* "-"_-;_-@_-</c:formatCode>
                <c:ptCount val="3"/>
                <c:pt idx="0">
                  <c:v>100000.0006</c:v>
                </c:pt>
                <c:pt idx="1">
                  <c:v>896061</c:v>
                </c:pt>
                <c:pt idx="2">
                  <c:v>3691790.2467439999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5B-40D8-8CDD-191B3AE7649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956611096929582"/>
          <c:y val="0.52356829040232611"/>
          <c:w val="0.23899804295036686"/>
          <c:h val="0.27931694958984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solidFill>
        <a:schemeClr val="accent1"/>
      </a:solidFill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ENE  2020.xlsx]APR VS RP  Y OBLIGACIÓN Y PAGO!TablaDinámica1</c:name>
    <c:fmtId val="29"/>
  </c:pivotSource>
  <c:chart>
    <c:autoTitleDeleted val="0"/>
    <c:pivotFmts>
      <c:pivotFmt>
        <c:idx val="0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4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6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7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</c:pivotFmt>
      <c:pivotFmt>
        <c:idx val="8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3.2379291530903104E-2"/>
              <c:y val="-1.8018021669863417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3.5848501337785492E-2"/>
              <c:y val="-2.0592024765558069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3.2379291530903104E-2"/>
              <c:y val="-1.8018021669863417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5440871917138237E-2"/>
              <c:y val="-1.544401857416848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4284468648177328E-2"/>
              <c:y val="-1.544401857416848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1.21%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7753678455059803E-2"/>
              <c:y val="-7.7220092870844293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1.21%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dLbl>
          <c:idx val="0"/>
          <c:layout>
            <c:manualLayout>
              <c:x val="3.8161307875707186E-2"/>
              <c:y val="-1.544401857416848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dLbl>
          <c:idx val="0"/>
          <c:layout>
            <c:manualLayout>
              <c:x val="3.5848501337785575E-2"/>
              <c:y val="-2.0592024765557975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dLbl>
          <c:idx val="0"/>
          <c:layout>
            <c:manualLayout>
              <c:x val="2.544087191713815E-2"/>
              <c:y val="-1.2870015478473733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95.48%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0.17867149842911267"/>
          <c:y val="9.5356883502443979E-2"/>
          <c:w val="0.76017676839004356"/>
          <c:h val="0.85191280215313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'APR VS RP  Y OBLIGACIÓN Y PAGO'!$C$6</c:f>
              <c:strCache>
                <c:ptCount val="1"/>
                <c:pt idx="0">
                  <c:v>APROPIACION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PAGO'!$C$7:$C$10</c:f>
              <c:numCache>
                <c:formatCode>_-* #,##0.00_-;\-* #,##0.00_-;_-* "-"_-;_-@_-</c:formatCode>
                <c:ptCount val="3"/>
                <c:pt idx="0">
                  <c:v>100000.0006</c:v>
                </c:pt>
                <c:pt idx="1">
                  <c:v>896061</c:v>
                </c:pt>
                <c:pt idx="2">
                  <c:v>3691790.2467439999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D8-471D-A1AF-F4C8AE927CCE}"/>
            </c:ext>
          </c:extLst>
        </c:ser>
        <c:ser>
          <c:idx val="1"/>
          <c:order val="1"/>
          <c:tx>
            <c:strRef>
              <c:f>'APR VS RP  Y OBLIGACIÓN Y PAGO'!$D$6</c:f>
              <c:strCache>
                <c:ptCount val="1"/>
                <c:pt idx="0">
                  <c:v>COMPROMISOS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angle"/>
              <a:contourClr>
                <a:schemeClr val="accent2"/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AB4-44D9-83B1-862E0EB2615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AB4-44D9-83B1-862E0EB2615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AB4-44D9-83B1-862E0EB2615B}"/>
              </c:ext>
            </c:extLst>
          </c:dPt>
          <c:dLbls>
            <c:dLbl>
              <c:idx val="0"/>
              <c:layout>
                <c:manualLayout>
                  <c:x val="3.8161307875707186E-2"/>
                  <c:y val="-1.5444018574168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B4-44D9-83B1-862E0EB2615B}"/>
                </c:ext>
              </c:extLst>
            </c:dLbl>
            <c:dLbl>
              <c:idx val="1"/>
              <c:layout>
                <c:manualLayout>
                  <c:x val="3.5848501337785575E-2"/>
                  <c:y val="-2.05920247655579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B4-44D9-83B1-862E0EB2615B}"/>
                </c:ext>
              </c:extLst>
            </c:dLbl>
            <c:dLbl>
              <c:idx val="2"/>
              <c:layout>
                <c:manualLayout>
                  <c:x val="2.544087191713815E-2"/>
                  <c:y val="-1.28700154784737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95.48%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B4-44D9-83B1-862E0EB26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PAGO'!$D$7:$D$10</c:f>
              <c:numCache>
                <c:formatCode>_-* #,##0.00_-;\-* #,##0.00_-;_-* "-"_-;_-@_-</c:formatCode>
                <c:ptCount val="3"/>
                <c:pt idx="0">
                  <c:v>19973.104006059999</c:v>
                </c:pt>
                <c:pt idx="1">
                  <c:v>0</c:v>
                </c:pt>
                <c:pt idx="2">
                  <c:v>3524897.5849370002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D8-471D-A1AF-F4C8AE927CCE}"/>
            </c:ext>
          </c:extLst>
        </c:ser>
        <c:ser>
          <c:idx val="2"/>
          <c:order val="2"/>
          <c:tx>
            <c:strRef>
              <c:f>'APR VS RP  Y OBLIGACIÓN Y PAGO'!$E$6</c:f>
              <c:strCache>
                <c:ptCount val="1"/>
                <c:pt idx="0">
                  <c:v> OBLIGACIONES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AB4-44D9-83B1-862E0EB2615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AB4-44D9-83B1-862E0EB2615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AB4-44D9-83B1-862E0EB2615B}"/>
              </c:ext>
            </c:extLst>
          </c:dPt>
          <c:dLbls>
            <c:dLbl>
              <c:idx val="0"/>
              <c:layout>
                <c:manualLayout>
                  <c:x val="3.5848501337785492E-2"/>
                  <c:y val="-2.05920247655580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B4-44D9-83B1-862E0EB2615B}"/>
                </c:ext>
              </c:extLst>
            </c:dLbl>
            <c:dLbl>
              <c:idx val="1"/>
              <c:layout>
                <c:manualLayout>
                  <c:x val="3.2379291530903104E-2"/>
                  <c:y val="-1.80180216698634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B4-44D9-83B1-862E0EB2615B}"/>
                </c:ext>
              </c:extLst>
            </c:dLbl>
            <c:dLbl>
              <c:idx val="2"/>
              <c:layout>
                <c:manualLayout>
                  <c:x val="2.4284468648177328E-2"/>
                  <c:y val="-1.5444018574168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1.21%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B4-44D9-83B1-862E0EB26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PAGO'!$E$7:$E$10</c:f>
              <c:numCache>
                <c:formatCode>_-* #,##0.00_-;\-* #,##0.00_-;_-* "-"_-;_-@_-</c:formatCode>
                <c:ptCount val="3"/>
                <c:pt idx="0">
                  <c:v>4664.6297521999995</c:v>
                </c:pt>
                <c:pt idx="1">
                  <c:v>0</c:v>
                </c:pt>
                <c:pt idx="2">
                  <c:v>44756.554298000003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D8-471D-A1AF-F4C8AE927CCE}"/>
            </c:ext>
          </c:extLst>
        </c:ser>
        <c:ser>
          <c:idx val="3"/>
          <c:order val="3"/>
          <c:tx>
            <c:strRef>
              <c:f>'APR VS RP  Y OBLIGACIÓN Y PAGO'!$F$6</c:f>
              <c:strCache>
                <c:ptCount val="1"/>
                <c:pt idx="0">
                  <c:v> PAGOS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AB4-44D9-83B1-862E0EB2615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AB4-44D9-83B1-862E0EB2615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AB4-44D9-83B1-862E0EB2615B}"/>
              </c:ext>
            </c:extLst>
          </c:dPt>
          <c:dLbls>
            <c:dLbl>
              <c:idx val="0"/>
              <c:layout>
                <c:manualLayout>
                  <c:x val="3.2379291530903104E-2"/>
                  <c:y val="-1.801802166986341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tx1"/>
                        </a:solidFill>
                      </a:rPr>
                      <a:t>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B4-44D9-83B1-862E0EB2615B}"/>
                </c:ext>
              </c:extLst>
            </c:dLbl>
            <c:dLbl>
              <c:idx val="1"/>
              <c:layout>
                <c:manualLayout>
                  <c:x val="2.5440871917138237E-2"/>
                  <c:y val="-1.5444018574168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B4-44D9-83B1-862E0EB2615B}"/>
                </c:ext>
              </c:extLst>
            </c:dLbl>
            <c:dLbl>
              <c:idx val="2"/>
              <c:layout>
                <c:manualLayout>
                  <c:x val="2.7753678455059803E-2"/>
                  <c:y val="-7.72200928708442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1.21%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B4-44D9-83B1-862E0EB26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PAGO'!$F$7:$F$10</c:f>
              <c:numCache>
                <c:formatCode>_-* #,##0.00_-;\-* #,##0.00_-;_-* "-"_-;_-@_-</c:formatCode>
                <c:ptCount val="3"/>
                <c:pt idx="0">
                  <c:v>3868.9193937999999</c:v>
                </c:pt>
                <c:pt idx="1">
                  <c:v>0</c:v>
                </c:pt>
                <c:pt idx="2">
                  <c:v>44756.554298000003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7D8-471D-A1AF-F4C8AE927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99993344"/>
        <c:axId val="1806273584"/>
        <c:axId val="0"/>
      </c:bar3DChart>
      <c:catAx>
        <c:axId val="18999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6273584"/>
        <c:crosses val="autoZero"/>
        <c:auto val="1"/>
        <c:lblAlgn val="ctr"/>
        <c:lblOffset val="100"/>
        <c:noMultiLvlLbl val="0"/>
      </c:catAx>
      <c:valAx>
        <c:axId val="180627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99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tx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ENE  2020.xlsx]APR,RP´S,OBL Y PAGO FUNCIONAMIE!TablaDinámica1</c:name>
    <c:fmtId val="30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6.4314759957736958E-2"/>
              <c:y val="-2.31538320875599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1.3019732378756362E-2"/>
              <c:y val="-2.71031453562255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7.2535435922912436E-2"/>
              <c:y val="-4.9382705381613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1.1869445720866512E-2"/>
              <c:y val="-1.826982814266906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2.0650624997508991E-2"/>
              <c:y val="-5.547267063296516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9.8765422497770795E-3"/>
              <c:y val="7.32600591733611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layout>
            <c:manualLayout>
              <c:x val="2.0650624997508991E-2"/>
              <c:y val="-5.547267063296516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9.8765422497770795E-3"/>
              <c:y val="7.32600591733611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1.1869445720866512E-2"/>
              <c:y val="-1.826982814266906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1.3019732378756362E-2"/>
              <c:y val="-2.71031453562255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7.2535435922912436E-2"/>
              <c:y val="-4.9382705381613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6.4314759957736958E-2"/>
              <c:y val="-2.31538320875599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9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0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1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2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3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4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noFill/>
            <a:ln>
              <a:gradFill flip="none"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16200000" scaled="1"/>
                <a:tileRect/>
              </a:gradFill>
            </a:ln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114300">
                <a:prstClr val="black"/>
              </a:inn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0855057351407715E-2"/>
              <c:y val="-1.6405472115169128E-16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3.6%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9464720194647178E-2"/>
              <c:y val="-2.2371356771704004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7806743135210237E-2"/>
              <c:y val="0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76,62%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6684045881126174E-2"/>
              <c:y val="-8.9485427086816016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9464720194647098E-2"/>
              <c:y val="-6.7114070315113647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19%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9464720194647202E-2"/>
              <c:y val="-2.2371356771704004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2245394508168231E-2"/>
              <c:y val="2.2371356771704004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8074383037886638E-2"/>
              <c:y val="0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2,8%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502606882168926E-2"/>
              <c:y val="-1.1185678385852165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5026068821689156E-2"/>
              <c:y val="-1.3422814063022401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5293708724365557E-2"/>
              <c:y val="-6.7114070315113647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3903371567605247E-2"/>
              <c:y val="-4.4742713543408008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7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4.9964579000555287E-2"/>
          <c:y val="9.5607892083772919E-2"/>
          <c:w val="0.83288813931110117"/>
          <c:h val="0.843536688327365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'APR,RP´S,OBL Y PAGO FUNCIONAMIE'!$C$6</c:f>
              <c:strCache>
                <c:ptCount val="1"/>
                <c:pt idx="0">
                  <c:v> APROPIACION
 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47-4728-8AEE-66B8A8E5BC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3EB-4428-B811-96DB1E4F8A07}"/>
              </c:ext>
            </c:extLst>
          </c:dPt>
          <c:dLbls>
            <c:spPr>
              <a:noFill/>
              <a:ln>
                <a:gradFill flip="none" rotWithShape="1"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16200000" scaled="1"/>
                  <a:tileRect/>
                </a:gradFill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  <a:innerShdw blurRad="114300">
                  <a:prstClr val="black"/>
                </a:inn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FUNCIONAMIE'!$C$7:$C$11</c:f>
              <c:numCache>
                <c:formatCode>_-* #,##0.00_-;\-* #,##0.00_-;_-* "-"_-;_-@_-</c:formatCode>
                <c:ptCount val="4"/>
                <c:pt idx="0">
                  <c:v>47199.141600000003</c:v>
                </c:pt>
                <c:pt idx="1">
                  <c:v>19419.071</c:v>
                </c:pt>
                <c:pt idx="2">
                  <c:v>29698.508000000002</c:v>
                </c:pt>
                <c:pt idx="3">
                  <c:v>3683.28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B3EB-4428-B811-96DB1E4F8A07}"/>
            </c:ext>
          </c:extLst>
        </c:ser>
        <c:ser>
          <c:idx val="1"/>
          <c:order val="1"/>
          <c:tx>
            <c:strRef>
              <c:f>'APR,RP´S,OBL Y PAGO FUNCIONAMIE'!$D$6</c:f>
              <c:strCache>
                <c:ptCount val="1"/>
                <c:pt idx="0">
                  <c:v> COMPROMISOS
 ACUMULADOS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47-4728-8AEE-66B8A8E5BCB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347-4728-8AEE-66B8A8E5BC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A80-4D97-BBD6-398D7F862C5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4CD-4AC3-BA85-AC09D1D29DD3}"/>
              </c:ext>
            </c:extLst>
          </c:dPt>
          <c:dLbls>
            <c:dLbl>
              <c:idx val="0"/>
              <c:layout>
                <c:manualLayout>
                  <c:x val="1.9464720194647178E-2"/>
                  <c:y val="-2.2371356771704004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7-4728-8AEE-66B8A8E5BCB6}"/>
                </c:ext>
              </c:extLst>
            </c:dLbl>
            <c:dLbl>
              <c:idx val="1"/>
              <c:layout>
                <c:manualLayout>
                  <c:x val="2.780674313521023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76,62%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7-4728-8AEE-66B8A8E5BCB6}"/>
                </c:ext>
              </c:extLst>
            </c:dLbl>
            <c:dLbl>
              <c:idx val="2"/>
              <c:layout>
                <c:manualLayout>
                  <c:x val="1.6684045881126174E-2"/>
                  <c:y val="-8.9485427086816016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80-4D97-BBD6-398D7F862C58}"/>
                </c:ext>
              </c:extLst>
            </c:dLbl>
            <c:dLbl>
              <c:idx val="3"/>
              <c:layout>
                <c:manualLayout>
                  <c:x val="1.9464720194647098E-2"/>
                  <c:y val="-6.7114070315113647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CD-4AC3-BA85-AC09D1D29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FUNCIONAMIE'!$D$7:$D$11</c:f>
              <c:numCache>
                <c:formatCode>_-* #,##0.00_-;\-* #,##0.00_-;_-* "-"_-;_-@_-</c:formatCode>
                <c:ptCount val="4"/>
                <c:pt idx="0">
                  <c:v>3262.0283665299999</c:v>
                </c:pt>
                <c:pt idx="1">
                  <c:v>14878.847157119999</c:v>
                </c:pt>
                <c:pt idx="2">
                  <c:v>1129.7403824100002</c:v>
                </c:pt>
                <c:pt idx="3">
                  <c:v>702.48810000000003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B3EB-4428-B811-96DB1E4F8A07}"/>
            </c:ext>
          </c:extLst>
        </c:ser>
        <c:ser>
          <c:idx val="2"/>
          <c:order val="2"/>
          <c:tx>
            <c:strRef>
              <c:f>'APR,RP´S,OBL Y PAGO FUNCIONAMIE'!$E$6</c:f>
              <c:strCache>
                <c:ptCount val="1"/>
                <c:pt idx="0">
                  <c:v> OBLIGACIONES
 ACUMULADAS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3EB-4428-B811-96DB1E4F8A0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3EB-4428-B811-96DB1E4F8A0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3EB-4428-B811-96DB1E4F8A0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4CD-4AC3-BA85-AC09D1D29DD3}"/>
              </c:ext>
            </c:extLst>
          </c:dPt>
          <c:dLbls>
            <c:dLbl>
              <c:idx val="0"/>
              <c:layout>
                <c:manualLayout>
                  <c:x val="1.9464720194647202E-2"/>
                  <c:y val="-2.23713567717040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EB-4428-B811-96DB1E4F8A07}"/>
                </c:ext>
              </c:extLst>
            </c:dLbl>
            <c:dLbl>
              <c:idx val="1"/>
              <c:layout>
                <c:manualLayout>
                  <c:x val="2.0855057351407715E-2"/>
                  <c:y val="-1.6405472115169128E-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EB-4428-B811-96DB1E4F8A07}"/>
                </c:ext>
              </c:extLst>
            </c:dLbl>
            <c:dLbl>
              <c:idx val="2"/>
              <c:layout>
                <c:manualLayout>
                  <c:x val="2.502606882168926E-2"/>
                  <c:y val="-1.11856783858521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EB-4428-B811-96DB1E4F8A07}"/>
                </c:ext>
              </c:extLst>
            </c:dLbl>
            <c:dLbl>
              <c:idx val="3"/>
              <c:layout>
                <c:manualLayout>
                  <c:x val="1.5293708724365557E-2"/>
                  <c:y val="-6.711407031511364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CD-4AC3-BA85-AC09D1D29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FUNCIONAMIE'!$E$7:$E$11</c:f>
              <c:numCache>
                <c:formatCode>_-* #,##0.00_-;\-* #,##0.00_-;_-* "-"_-;_-@_-</c:formatCode>
                <c:ptCount val="4"/>
                <c:pt idx="0">
                  <c:v>3262.0283665299999</c:v>
                </c:pt>
                <c:pt idx="1">
                  <c:v>691.41290326000001</c:v>
                </c:pt>
                <c:pt idx="2">
                  <c:v>8.7003824099999996</c:v>
                </c:pt>
                <c:pt idx="3">
                  <c:v>702.48810000000003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8-B3EB-4428-B811-96DB1E4F8A07}"/>
            </c:ext>
          </c:extLst>
        </c:ser>
        <c:ser>
          <c:idx val="3"/>
          <c:order val="3"/>
          <c:tx>
            <c:strRef>
              <c:f>'APR,RP´S,OBL Y PAGO FUNCIONAMIE'!$F$6</c:f>
              <c:strCache>
                <c:ptCount val="1"/>
                <c:pt idx="0">
                  <c:v> PAGOS
 ACUMULADOS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A80-4D97-BBD6-398D7F862C5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A80-4D97-BBD6-398D7F862C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A80-4D97-BBD6-398D7F862C5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4CD-4AC3-BA85-AC09D1D29DD3}"/>
              </c:ext>
            </c:extLst>
          </c:dPt>
          <c:dLbls>
            <c:dLbl>
              <c:idx val="0"/>
              <c:layout>
                <c:manualLayout>
                  <c:x val="2.2245394508168231E-2"/>
                  <c:y val="2.23713567717040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80-4D97-BBD6-398D7F862C58}"/>
                </c:ext>
              </c:extLst>
            </c:dLbl>
            <c:dLbl>
              <c:idx val="1"/>
              <c:layout>
                <c:manualLayout>
                  <c:x val="1.807438303788663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80-4D97-BBD6-398D7F862C58}"/>
                </c:ext>
              </c:extLst>
            </c:dLbl>
            <c:dLbl>
              <c:idx val="2"/>
              <c:layout>
                <c:manualLayout>
                  <c:x val="2.5026068821689156E-2"/>
                  <c:y val="-1.3422814063022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80-4D97-BBD6-398D7F862C58}"/>
                </c:ext>
              </c:extLst>
            </c:dLbl>
            <c:dLbl>
              <c:idx val="3"/>
              <c:layout>
                <c:manualLayout>
                  <c:x val="1.3903371567605247E-2"/>
                  <c:y val="-4.47427135434080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CD-4AC3-BA85-AC09D1D29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FUNCIONAMIE'!$F$7:$F$11</c:f>
              <c:numCache>
                <c:formatCode>_-* #,##0.00_-;\-* #,##0.00_-;_-* "-"_-;_-@_-</c:formatCode>
                <c:ptCount val="4"/>
                <c:pt idx="0">
                  <c:v>2618.1431665299997</c:v>
                </c:pt>
                <c:pt idx="1">
                  <c:v>539.58774486000004</c:v>
                </c:pt>
                <c:pt idx="2">
                  <c:v>8.7003824099999996</c:v>
                </c:pt>
                <c:pt idx="3">
                  <c:v>702.48810000000003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E-0ABE-4720-BC32-77A53D180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99993344"/>
        <c:axId val="1806273584"/>
        <c:axId val="0"/>
      </c:bar3DChart>
      <c:catAx>
        <c:axId val="18999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6273584"/>
        <c:crosses val="autoZero"/>
        <c:auto val="1"/>
        <c:lblAlgn val="ctr"/>
        <c:lblOffset val="100"/>
        <c:noMultiLvlLbl val="0"/>
      </c:catAx>
      <c:valAx>
        <c:axId val="180627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99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ENE  2020.xlsx]INVERSIÓN APR VS RP Y OBLI!TablaDinámica1</c:name>
    <c:fmtId val="3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1">
                    <a:lumMod val="40000"/>
                    <a:lumOff val="6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200" baseline="0">
                <a:solidFill>
                  <a:schemeClr val="accent1">
                    <a:lumMod val="40000"/>
                    <a:lumOff val="60000"/>
                  </a:schemeClr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N</a:t>
            </a:r>
            <a:endParaRPr lang="es-CO" sz="1200">
              <a:solidFill>
                <a:schemeClr val="accent1">
                  <a:lumMod val="40000"/>
                  <a:lumOff val="60000"/>
                </a:schemeClr>
              </a:solidFill>
              <a:latin typeface="Arial Narrow" panose="020B060602020203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marker>
          <c:symbol val="none"/>
        </c:marker>
        <c:dLbl>
          <c:idx val="0"/>
          <c:numFmt formatCode="_(* #,##0_);_(* \(#,##0\);_(* &quot;-&quot;_);_(@_)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accent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  <a:contourClr>
              <a:schemeClr val="accent1"/>
            </a:contourClr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 prst="relaxedInset"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accent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  <a:contourClr>
              <a:schemeClr val="accent1"/>
            </a:contourClr>
          </a:sp3d>
        </c:spPr>
        <c:dLbl>
          <c:idx val="0"/>
          <c:layout>
            <c:manualLayout>
              <c:x val="4.862631055564634E-2"/>
              <c:y val="-2.8880866425992781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dLbl>
          <c:idx val="0"/>
          <c:layout>
            <c:manualLayout>
              <c:x val="2.61090112809414E-2"/>
              <c:y val="-6.3085501409098119E-2"/>
            </c:manualLayout>
          </c:layout>
          <c:numFmt formatCode="_(* #,##0_);_(* \(#,##0\);_(* &quot;-&quot;_);_(@_)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 prst="relaxedInset"/>
          </a:sp3d>
        </c:spPr>
        <c:dLbl>
          <c:idx val="0"/>
          <c:layout>
            <c:manualLayout>
              <c:x val="6.4461407972858237E-2"/>
              <c:y val="-4.4077134986225897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0.12284798067950614"/>
              <c:y val="-2.4179690623185559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1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2313216963085065E-2"/>
          <c:y val="0.1788783155498416"/>
          <c:w val="0.78504221080381564"/>
          <c:h val="0.762022282127151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'INVERSIÓN APR VS RP Y OBLI'!$B$8</c:f>
              <c:strCache>
                <c:ptCount val="1"/>
                <c:pt idx="0">
                  <c:v>1 APROPIACION
 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relaxedInset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  <c:extLst>
              <c:ext xmlns:c16="http://schemas.microsoft.com/office/drawing/2014/chart" uri="{C3380CC4-5D6E-409C-BE32-E72D297353CC}">
                <c16:uniqueId val="{00000004-300B-46AF-A114-3DA193FF4519}"/>
              </c:ext>
            </c:extLst>
          </c:dPt>
          <c:dLbls>
            <c:dLbl>
              <c:idx val="0"/>
              <c:layout>
                <c:manualLayout>
                  <c:x val="2.61090112809414E-2"/>
                  <c:y val="-6.3085501409098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0B-46AF-A114-3DA193FF4519}"/>
                </c:ext>
              </c:extLst>
            </c:dLbl>
            <c:numFmt formatCode="_(* #,##0_);_(* \(#,##0\);_(* &quot;-&quot;_);_(@_)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OBLI'!$B$9</c:f>
              <c:numCache>
                <c:formatCode>_-* #,##0.00_-;\-* #,##0.00_-;_-* "-"_-;_-@_-</c:formatCode>
                <c:ptCount val="1"/>
                <c:pt idx="0">
                  <c:v>3691790246744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B-46AF-A114-3DA193FF4519}"/>
            </c:ext>
          </c:extLst>
        </c:ser>
        <c:ser>
          <c:idx val="1"/>
          <c:order val="1"/>
          <c:tx>
            <c:strRef>
              <c:f>'INVERSIÓN APR VS RP Y OBLI'!$C$8</c:f>
              <c:strCache>
                <c:ptCount val="1"/>
                <c:pt idx="0">
                  <c:v>2 COMPROMISOS
 ACUMULADOS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accent1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relaxedInset"/>
              <a:contourClr>
                <a:schemeClr val="accent1"/>
              </a:contourClr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solidFill>
                  <a:schemeClr val="accent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00B-46AF-A114-3DA193FF4519}"/>
              </c:ext>
            </c:extLst>
          </c:dPt>
          <c:dLbls>
            <c:dLbl>
              <c:idx val="0"/>
              <c:layout>
                <c:manualLayout>
                  <c:x val="4.862631055564634E-2"/>
                  <c:y val="-2.8880866425992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OBLI'!$C$9</c:f>
              <c:numCache>
                <c:formatCode>_-* #,##0.00_-;\-* #,##0.00_-;_-* "-"_-;_-@_-</c:formatCode>
                <c:ptCount val="1"/>
                <c:pt idx="0">
                  <c:v>3524897584937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B-46AF-A114-3DA193FF4519}"/>
            </c:ext>
          </c:extLst>
        </c:ser>
        <c:ser>
          <c:idx val="2"/>
          <c:order val="2"/>
          <c:tx>
            <c:strRef>
              <c:f>'INVERSIÓN APR VS RP Y OBLI'!$D$8</c:f>
              <c:strCache>
                <c:ptCount val="1"/>
                <c:pt idx="0">
                  <c:v>3 OBLIGACIONES
 ACUMULADAS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relaxedInset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relaxedInset"/>
              </a:sp3d>
            </c:spPr>
            <c:extLst>
              <c:ext xmlns:c16="http://schemas.microsoft.com/office/drawing/2014/chart" uri="{C3380CC4-5D6E-409C-BE32-E72D297353CC}">
                <c16:uniqueId val="{00000005-300B-46AF-A114-3DA193FF4519}"/>
              </c:ext>
            </c:extLst>
          </c:dPt>
          <c:dLbls>
            <c:dLbl>
              <c:idx val="0"/>
              <c:layout>
                <c:manualLayout>
                  <c:x val="6.4461407972858237E-2"/>
                  <c:y val="-4.4077134986225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OBLI'!$D$9</c:f>
              <c:numCache>
                <c:formatCode>_-* #,##0.00_-;\-* #,##0.00_-;_-* "-"_-;_-@_-</c:formatCode>
                <c:ptCount val="1"/>
                <c:pt idx="0">
                  <c:v>44756554298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0B-46AF-A114-3DA193FF4519}"/>
            </c:ext>
          </c:extLst>
        </c:ser>
        <c:ser>
          <c:idx val="3"/>
          <c:order val="3"/>
          <c:tx>
            <c:strRef>
              <c:f>'INVERSIÓN APR VS RP Y OBLI'!$E$8</c:f>
              <c:strCache>
                <c:ptCount val="1"/>
                <c:pt idx="0">
                  <c:v> PAGOS
 ACUMULADOS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89E9-4F6A-85E3-8CAAE55440D0}"/>
              </c:ext>
            </c:extLst>
          </c:dPt>
          <c:dLbls>
            <c:dLbl>
              <c:idx val="0"/>
              <c:layout>
                <c:manualLayout>
                  <c:x val="0.12284798067950614"/>
                  <c:y val="-2.4179690623185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E9-4F6A-85E3-8CAAE55440D0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OBLI'!$E$9</c:f>
              <c:numCache>
                <c:formatCode>_-* #,##0.00_-;\-* #,##0.00_-;_-* "-"_-;_-@_-</c:formatCode>
                <c:ptCount val="1"/>
                <c:pt idx="0">
                  <c:v>44756554298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60-42F5-8B34-352E305921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0537024"/>
        <c:axId val="1679617952"/>
        <c:axId val="0"/>
      </c:bar3DChart>
      <c:catAx>
        <c:axId val="190053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9617952"/>
        <c:crosses val="autoZero"/>
        <c:auto val="1"/>
        <c:lblAlgn val="ctr"/>
        <c:lblOffset val="100"/>
        <c:noMultiLvlLbl val="0"/>
      </c:catAx>
      <c:valAx>
        <c:axId val="167961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0053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 prstMaterial="matte"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&#250;!A1"/><Relationship Id="rId1" Type="http://schemas.openxmlformats.org/officeDocument/2006/relationships/image" Target="../media/image5.png"/><Relationship Id="rId5" Type="http://schemas.openxmlformats.org/officeDocument/2006/relationships/image" Target="../media/image6.png"/><Relationship Id="rId4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&#250;!A1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66675</xdr:rowOff>
    </xdr:from>
    <xdr:to>
      <xdr:col>1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33A09D-57E3-4154-9291-FB9272C1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952500</xdr:colOff>
      <xdr:row>0</xdr:row>
      <xdr:rowOff>104775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78C29FE-7091-47C3-8E4D-0DC279D94BE4}"/>
            </a:ext>
          </a:extLst>
        </xdr:cNvPr>
        <xdr:cNvSpPr/>
      </xdr:nvSpPr>
      <xdr:spPr>
        <a:xfrm>
          <a:off x="3028950" y="10477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</a:t>
          </a:r>
          <a:r>
            <a:rPr lang="es-ES" sz="2000" b="0" i="1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Enero de  2020</a:t>
          </a:r>
        </a:p>
      </xdr:txBody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1</xdr:col>
      <xdr:colOff>3648075</xdr:colOff>
      <xdr:row>21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15FB77-51DB-4A4B-A729-14D638C2A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819149</xdr:colOff>
      <xdr:row>10</xdr:row>
      <xdr:rowOff>152400</xdr:rowOff>
    </xdr:from>
    <xdr:to>
      <xdr:col>0</xdr:col>
      <xdr:colOff>2057399</xdr:colOff>
      <xdr:row>12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42A80-F97D-4BA4-A244-A6E249A510B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19174" y="2390775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12</xdr:row>
      <xdr:rowOff>142875</xdr:rowOff>
    </xdr:from>
    <xdr:to>
      <xdr:col>6</xdr:col>
      <xdr:colOff>714375</xdr:colOff>
      <xdr:row>35</xdr:row>
      <xdr:rowOff>133351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B989C3-0CF3-4523-9683-E96C14F44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323850</xdr:colOff>
      <xdr:row>0</xdr:row>
      <xdr:rowOff>66675</xdr:rowOff>
    </xdr:from>
    <xdr:to>
      <xdr:col>2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C4EA4B-C86E-421E-A830-C8BB63C8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981075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F522C80-807A-415D-A689-AD68E6320FA7}"/>
            </a:ext>
          </a:extLst>
        </xdr:cNvPr>
        <xdr:cNvSpPr/>
      </xdr:nvSpPr>
      <xdr:spPr>
        <a:xfrm>
          <a:off x="30575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enero de  2020</a:t>
          </a:r>
        </a:p>
      </xdr:txBody>
    </xdr:sp>
    <xdr:clientData/>
  </xdr:oneCellAnchor>
  <xdr:twoCellAnchor editAs="oneCell">
    <xdr:from>
      <xdr:col>8</xdr:col>
      <xdr:colOff>304800</xdr:colOff>
      <xdr:row>4</xdr:row>
      <xdr:rowOff>85725</xdr:rowOff>
    </xdr:from>
    <xdr:to>
      <xdr:col>10</xdr:col>
      <xdr:colOff>638175</xdr:colOff>
      <xdr:row>13</xdr:row>
      <xdr:rowOff>171450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1504E8-0E72-40BD-9AE6-CA869C5CD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847725"/>
          <a:ext cx="1857375" cy="18002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2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5EB48F-08BA-4E46-8BEB-D1EA01CE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5FA03BD-FB53-4749-9399-7146B8B2E27A}"/>
            </a:ext>
          </a:extLst>
        </xdr:cNvPr>
        <xdr:cNvSpPr/>
      </xdr:nvSpPr>
      <xdr:spPr>
        <a:xfrm>
          <a:off x="29813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 31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enero de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2020</a:t>
          </a:r>
        </a:p>
      </xdr:txBody>
    </xdr:sp>
    <xdr:clientData/>
  </xdr:oneCellAnchor>
  <xdr:twoCellAnchor>
    <xdr:from>
      <xdr:col>0</xdr:col>
      <xdr:colOff>323846</xdr:colOff>
      <xdr:row>12</xdr:row>
      <xdr:rowOff>123825</xdr:rowOff>
    </xdr:from>
    <xdr:to>
      <xdr:col>12</xdr:col>
      <xdr:colOff>304799</xdr:colOff>
      <xdr:row>38</xdr:row>
      <xdr:rowOff>104774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BEC18522-5050-458F-83B6-EC4BAA503B58}"/>
            </a:ext>
          </a:extLst>
        </xdr:cNvPr>
        <xdr:cNvGrpSpPr/>
      </xdr:nvGrpSpPr>
      <xdr:grpSpPr>
        <a:xfrm>
          <a:off x="323846" y="2409825"/>
          <a:ext cx="10982328" cy="4933949"/>
          <a:chOff x="476246" y="2324100"/>
          <a:chExt cx="10982328" cy="4933949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DD3A1CAF-0971-4AD9-81F3-E38E869D0D02}"/>
              </a:ext>
            </a:extLst>
          </xdr:cNvPr>
          <xdr:cNvGraphicFramePr/>
        </xdr:nvGraphicFramePr>
        <xdr:xfrm>
          <a:off x="476246" y="2324100"/>
          <a:ext cx="10982328" cy="49339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45EC8C7A-490C-4F20-825B-486FEBAC5672}"/>
              </a:ext>
            </a:extLst>
          </xdr:cNvPr>
          <xdr:cNvSpPr/>
        </xdr:nvSpPr>
        <xdr:spPr>
          <a:xfrm>
            <a:off x="764760" y="2343149"/>
            <a:ext cx="10614894" cy="352425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s-ES" sz="1800" b="1" cap="none" spc="0">
                <a:ln w="10160">
                  <a:solidFill>
                    <a:schemeClr val="accent5"/>
                  </a:solidFill>
                  <a:prstDash val="solid"/>
                </a:ln>
                <a:solidFill>
                  <a:schemeClr val="tx1"/>
                </a:solidFill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</a:rPr>
              <a:t>COMPARATIVO</a:t>
            </a:r>
            <a:r>
              <a:rPr lang="es-ES" sz="1800" b="1" cap="none" spc="0" baseline="0">
                <a:ln w="10160">
                  <a:solidFill>
                    <a:schemeClr val="accent5"/>
                  </a:solidFill>
                  <a:prstDash val="solid"/>
                </a:ln>
                <a:solidFill>
                  <a:schemeClr val="tx1"/>
                </a:solidFill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</a:rPr>
              <a:t> RP´S VS  OBLIGACIONES Y PAGOS DE  FUNCIONAMIENTO, SERVICIO A LA DEUDA E INVERSIÓN</a:t>
            </a:r>
            <a:endParaRPr lang="es-ES" sz="1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12</xdr:col>
      <xdr:colOff>66675</xdr:colOff>
      <xdr:row>0</xdr:row>
      <xdr:rowOff>0</xdr:rowOff>
    </xdr:from>
    <xdr:to>
      <xdr:col>14</xdr:col>
      <xdr:colOff>400050</xdr:colOff>
      <xdr:row>9</xdr:row>
      <xdr:rowOff>85725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D0389E-1866-4724-BEF1-22770977B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0"/>
          <a:ext cx="1857375" cy="18002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0.83088</cdr:x>
      <cdr:y>0.92857</cdr:y>
    </cdr:from>
    <cdr:to>
      <cdr:x>1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0F948B69-3B0A-4DB5-AFE4-279D3E2035E7}"/>
            </a:ext>
          </a:extLst>
        </cdr:cNvPr>
        <cdr:cNvSpPr txBox="1"/>
      </cdr:nvSpPr>
      <cdr:spPr>
        <a:xfrm xmlns:a="http://schemas.openxmlformats.org/drawingml/2006/main">
          <a:off x="9124954" y="4581525"/>
          <a:ext cx="1857374" cy="352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429155</xdr:colOff>
      <xdr:row>0</xdr:row>
      <xdr:rowOff>1</xdr:rowOff>
    </xdr:from>
    <xdr:to>
      <xdr:col>1</xdr:col>
      <xdr:colOff>1600200</xdr:colOff>
      <xdr:row>3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EC4CA8-58B7-4DD0-A646-6322AA59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55" y="1"/>
          <a:ext cx="166634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3457575</xdr:colOff>
      <xdr:row>0</xdr:row>
      <xdr:rowOff>142875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1776EA7-DE10-493E-8DE6-81C716B68070}"/>
            </a:ext>
          </a:extLst>
        </xdr:cNvPr>
        <xdr:cNvSpPr/>
      </xdr:nvSpPr>
      <xdr:spPr>
        <a:xfrm>
          <a:off x="3952875" y="14287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31 de enero  de 2020</a:t>
          </a:r>
        </a:p>
      </xdr:txBody>
    </xdr:sp>
    <xdr:clientData/>
  </xdr:oneCellAnchor>
  <xdr:twoCellAnchor editAs="oneCell">
    <xdr:from>
      <xdr:col>6</xdr:col>
      <xdr:colOff>171450</xdr:colOff>
      <xdr:row>1</xdr:row>
      <xdr:rowOff>142875</xdr:rowOff>
    </xdr:from>
    <xdr:to>
      <xdr:col>8</xdr:col>
      <xdr:colOff>504825</xdr:colOff>
      <xdr:row>9</xdr:row>
      <xdr:rowOff>228600</xdr:rowOff>
    </xdr:to>
    <xdr:pic>
      <xdr:nvPicPr>
        <xdr:cNvPr id="8" name="Imagen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964C43-3FD5-4339-BD21-B0C728A2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3333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466725</xdr:colOff>
      <xdr:row>11</xdr:row>
      <xdr:rowOff>152398</xdr:rowOff>
    </xdr:from>
    <xdr:to>
      <xdr:col>7</xdr:col>
      <xdr:colOff>419100</xdr:colOff>
      <xdr:row>41</xdr:row>
      <xdr:rowOff>114300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DF022144-74B4-45DB-9FA7-3203CDEB64F4}"/>
            </a:ext>
          </a:extLst>
        </xdr:cNvPr>
        <xdr:cNvGrpSpPr/>
      </xdr:nvGrpSpPr>
      <xdr:grpSpPr>
        <a:xfrm>
          <a:off x="466725" y="2628898"/>
          <a:ext cx="9134475" cy="5676902"/>
          <a:chOff x="447675" y="2505073"/>
          <a:chExt cx="9134475" cy="5676902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675361D6-E8CB-4F4D-B7FB-928E2895A962}"/>
              </a:ext>
            </a:extLst>
          </xdr:cNvPr>
          <xdr:cNvGrpSpPr/>
        </xdr:nvGrpSpPr>
        <xdr:grpSpPr>
          <a:xfrm>
            <a:off x="447675" y="2505073"/>
            <a:ext cx="9134475" cy="5676902"/>
            <a:chOff x="628650" y="2562223"/>
            <a:chExt cx="9134475" cy="5676902"/>
          </a:xfrm>
        </xdr:grpSpPr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F8011071-0A12-4079-88E7-153A2F85FEB3}"/>
                </a:ext>
              </a:extLst>
            </xdr:cNvPr>
            <xdr:cNvGraphicFramePr>
              <a:graphicFrameLocks/>
            </xdr:cNvGraphicFramePr>
          </xdr:nvGraphicFramePr>
          <xdr:xfrm>
            <a:off x="628650" y="2562223"/>
            <a:ext cx="9134475" cy="567690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id="{9C72D99A-43C9-46B2-A91C-B15A54F44BD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647825" y="2724148"/>
              <a:ext cx="7419475" cy="225572"/>
            </a:xfrm>
            <a:prstGeom prst="rect">
              <a:avLst/>
            </a:prstGeom>
          </xdr:spPr>
        </xdr:pic>
      </xdr:grpSp>
      <xdr:sp macro="" textlink="">
        <xdr:nvSpPr>
          <xdr:cNvPr id="4097" name="Text Box 1">
            <a:extLst>
              <a:ext uri="{FF2B5EF4-FFF2-40B4-BE49-F238E27FC236}">
                <a16:creationId xmlns:a16="http://schemas.microsoft.com/office/drawing/2014/main" id="{E800E1DA-DBA9-422F-A3E4-14F0DD3935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39076" y="7905750"/>
            <a:ext cx="16573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s-CO" sz="1100" b="0" i="0" u="none" strike="noStrike" baseline="0">
                <a:solidFill>
                  <a:schemeClr val="accent1"/>
                </a:solidFill>
                <a:latin typeface="Calibri"/>
                <a:cs typeface="Calibri"/>
              </a:rPr>
              <a:t>Cifras en millones de pesos</a:t>
            </a:r>
          </a:p>
          <a:p>
            <a:pPr algn="l" rtl="0">
              <a:defRPr sz="1000"/>
            </a:pPr>
            <a:endParaRPr lang="es-CO" sz="11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790576</xdr:colOff>
      <xdr:row>15</xdr:row>
      <xdr:rowOff>19052</xdr:rowOff>
    </xdr:from>
    <xdr:to>
      <xdr:col>6</xdr:col>
      <xdr:colOff>123825</xdr:colOff>
      <xdr:row>35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01C9A1-866E-4B71-A15F-4320EA2E5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1443160</xdr:colOff>
      <xdr:row>15</xdr:row>
      <xdr:rowOff>0</xdr:rowOff>
    </xdr:from>
    <xdr:ext cx="4721421" cy="593239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EDDDF931-90A5-4849-94B6-7C409D2121E6}"/>
            </a:ext>
          </a:extLst>
        </xdr:cNvPr>
        <xdr:cNvSpPr/>
      </xdr:nvSpPr>
      <xdr:spPr>
        <a:xfrm>
          <a:off x="2319460" y="3000375"/>
          <a:ext cx="4721421" cy="59323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6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Comportamiento</a:t>
          </a:r>
          <a:r>
            <a:rPr lang="es-ES" sz="16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Apropiación Vs RP´s y Obligaciones </a:t>
          </a:r>
        </a:p>
        <a:p>
          <a:pPr algn="ctr"/>
          <a:r>
            <a:rPr lang="es-ES" sz="16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de Proyectos de Inversión</a:t>
          </a:r>
          <a:endParaRPr lang="es-ES" sz="1600" b="1" cap="none" spc="0">
            <a:ln w="10160">
              <a:solidFill>
                <a:schemeClr val="accent5"/>
              </a:solidFill>
              <a:prstDash val="solid"/>
            </a:ln>
            <a:solidFill>
              <a:schemeClr val="tx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5</xdr:col>
      <xdr:colOff>209550</xdr:colOff>
      <xdr:row>4</xdr:row>
      <xdr:rowOff>152400</xdr:rowOff>
    </xdr:from>
    <xdr:to>
      <xdr:col>7</xdr:col>
      <xdr:colOff>542925</xdr:colOff>
      <xdr:row>14</xdr:row>
      <xdr:rowOff>47625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1E0443-678F-4170-B493-080DD1DB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400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123825</xdr:rowOff>
    </xdr:from>
    <xdr:to>
      <xdr:col>2</xdr:col>
      <xdr:colOff>929133</xdr:colOff>
      <xdr:row>3</xdr:row>
      <xdr:rowOff>180975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CFF14B5-5981-46CE-ACD1-56B27769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2382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1314450</xdr:colOff>
      <xdr:row>0</xdr:row>
      <xdr:rowOff>142875</xdr:rowOff>
    </xdr:from>
    <xdr:ext cx="4861209" cy="718530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DF036530-7C3A-4B09-BB8D-A47B71360091}"/>
            </a:ext>
          </a:extLst>
        </xdr:cNvPr>
        <xdr:cNvSpPr/>
      </xdr:nvSpPr>
      <xdr:spPr>
        <a:xfrm>
          <a:off x="3829050" y="14287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 31 de enero  de 2020</a:t>
          </a:r>
        </a:p>
      </xdr:txBody>
    </xdr:sp>
    <xdr:clientData/>
  </xdr:oneCellAnchor>
  <xdr:twoCellAnchor editAs="oneCell">
    <xdr:from>
      <xdr:col>1</xdr:col>
      <xdr:colOff>640209</xdr:colOff>
      <xdr:row>16</xdr:row>
      <xdr:rowOff>133351</xdr:rowOff>
    </xdr:from>
    <xdr:to>
      <xdr:col>1</xdr:col>
      <xdr:colOff>1006824</xdr:colOff>
      <xdr:row>19</xdr:row>
      <xdr:rowOff>85725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42381A7-0C0C-4CC8-8572-5A680D76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6998" b="96869" l="10000" r="90000">
                      <a14:foregroundMark x1="26579" y1="92449" x2="26579" y2="92449"/>
                      <a14:foregroundMark x1="26579" y1="97053" x2="26579" y2="97053"/>
                      <a14:foregroundMark x1="36579" y1="88214" x2="36579" y2="88214"/>
                      <a14:foregroundMark x1="89737" y1="56722" x2="89737" y2="56722"/>
                      <a14:foregroundMark x1="72895" y1="6998" x2="72895" y2="699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516509" y="3324226"/>
          <a:ext cx="366615" cy="52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248247</xdr:colOff>
      <xdr:row>11</xdr:row>
      <xdr:rowOff>53649</xdr:rowOff>
    </xdr:from>
    <xdr:to>
      <xdr:col>2</xdr:col>
      <xdr:colOff>370886</xdr:colOff>
      <xdr:row>13</xdr:row>
      <xdr:rowOff>155902</xdr:rowOff>
    </xdr:to>
    <xdr:sp macro="" textlink="">
      <xdr:nvSpPr>
        <xdr:cNvPr id="3" name="Bocadillo: rectángulo con esquinas redondeadas 2">
          <a:extLst>
            <a:ext uri="{FF2B5EF4-FFF2-40B4-BE49-F238E27FC236}">
              <a16:creationId xmlns:a16="http://schemas.microsoft.com/office/drawing/2014/main" id="{3D1C9A60-2673-448C-9EFA-8AA3A906BB96}"/>
            </a:ext>
          </a:extLst>
        </xdr:cNvPr>
        <xdr:cNvSpPr/>
      </xdr:nvSpPr>
      <xdr:spPr>
        <a:xfrm>
          <a:off x="1124547" y="2292024"/>
          <a:ext cx="1760939" cy="483253"/>
        </a:xfrm>
        <a:prstGeom prst="wedgeRoundRectCallout">
          <a:avLst>
            <a:gd name="adj1" fmla="val -21915"/>
            <a:gd name="adj2" fmla="val 103891"/>
            <a:gd name="adj3" fmla="val 16667"/>
          </a:avLst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wrap="none" lIns="91440" tIns="45720" rIns="91440" bIns="45720" rtlCol="0" anchor="ctr">
          <a:spAutoFit/>
        </a:bodyPr>
        <a:lstStyle/>
        <a:p>
          <a:pPr algn="ctr"/>
          <a:r>
            <a:rPr lang="es-CO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SELECCIONE</a:t>
          </a:r>
          <a:r>
            <a:rPr lang="es-CO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PROYECTO </a:t>
          </a:r>
        </a:p>
        <a:p>
          <a:pPr algn="ctr"/>
          <a:r>
            <a:rPr lang="es-CO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SU INTERES</a:t>
          </a:r>
          <a:endParaRPr lang="es-CO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882.471219328705" createdVersion="6" refreshedVersion="6" minRefreshableVersion="3" recordCount="7" xr:uid="{3663E02A-B7EA-4A95-8D5A-936E9E2F42D3}">
  <cacheSource type="worksheet">
    <worksheetSource ref="A1:G8" sheet="Resumen Eje Egreso"/>
  </cacheSource>
  <cacheFields count="7">
    <cacheField name="CODIFICACION_x000a_PRESUPUESTAL" numFmtId="0">
      <sharedItems/>
    </cacheField>
    <cacheField name="DESCRIPCION" numFmtId="0">
      <sharedItems count="7">
        <s v="A-FUNCIONAMIENTO"/>
        <s v="A-01 -GASTOS DE PERSONAL"/>
        <s v="A-02 -ADQUISICIÓN DE BIENES  Y SERVICIOS"/>
        <s v="A-03-TRANSFERENCIAS CORRIENTES"/>
        <s v="A-08-GASTOS POR TRIBUTOS, MULTAS, SANCIONES E INTERESES DE MORA"/>
        <s v="B-SERVICIO DE LA DEUDA PÚBLICA"/>
        <s v="C- INVERSION"/>
      </sharedItems>
    </cacheField>
    <cacheField name="APROPIACION_x000a_ VIGENTE" numFmtId="168">
      <sharedItems containsSemiMixedTypes="0" containsString="0" containsNumber="1" minValue="3683.28" maxValue="3691790.2467439999"/>
    </cacheField>
    <cacheField name="CERTIFICADOS_x000a_ ACUMULADOS" numFmtId="168">
      <sharedItems containsSemiMixedTypes="0" containsString="0" containsNumber="1" minValue="0" maxValue="3527441.4950657999"/>
    </cacheField>
    <cacheField name="COMPROMISOS_x000a_ ACUMULADOS" numFmtId="168">
      <sharedItems containsSemiMixedTypes="0" containsString="0" containsNumber="1" minValue="0" maxValue="3524897.5849370002"/>
    </cacheField>
    <cacheField name="OBLIGACIONES_x000a_ ACUMULADAS" numFmtId="168">
      <sharedItems containsSemiMixedTypes="0" containsString="0" containsNumber="1" minValue="0" maxValue="44756.554298000003"/>
    </cacheField>
    <cacheField name="PAGOS_x000a_A CUMULADOS" numFmtId="168">
      <sharedItems containsSemiMixedTypes="0" containsString="0" containsNumber="1" minValue="0" maxValue="44756.5542980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882.688950115742" createdVersion="6" refreshedVersion="6" minRefreshableVersion="3" recordCount="33" xr:uid="{D232E3F5-B12C-4C67-9338-B72D51D80183}">
  <cacheSource type="worksheet">
    <worksheetSource ref="B1:H34" sheet="INVERSIÓN"/>
  </cacheSource>
  <cacheFields count="7">
    <cacheField name="Codigo " numFmtId="0">
      <sharedItems/>
    </cacheField>
    <cacheField name="DESCRIPCION" numFmtId="0">
      <sharedItems count="61">
        <s v="MEJORAMIENTO APOYO ESTATAL PROYECTO DE CONCESIÒN RUTA DEL SOL SECTOR III,   CESAR, BOLÍVAR, MAGDALENA"/>
        <s v="MEJORAMIENTO DE LA CONCESIÓN ARMENIA PEREIRA MANIZALES  RISARALDA, CALDAS, QUINDIO, VALLE DEL CAUCA"/>
        <s v="APOYO OBRAS COMPLEMENTARIAS CONTRATOS DE CONCESIÓN NACIONAL"/>
        <s v="MEJORAMIENTO CONSTRUCCIÓN REHABILITACIÓN, MANTENIMIENTO Y OPERACIÓN, DEL CORREDOR VIAL PAMPLONA - CUCÚTA DEPARTAMENTO DE   NORTE DE SANTANDER"/>
        <s v="MEJORAMIENTO , CONSTRUCCIÓN, REHABILITACIÓN, MANTENIMIENTO  Y OPERACIÓN DEL CORREDOR BUCARAMANGA, BARRANCABERMEJA, YONDÓ EN LOS DEPARTAMENTOS DE   ANTIOQUIA, SANTANDER"/>
        <s v="CONSTRUCCIÓN OPERACIÓN Y MANTENIMIENTO DE LA CONCESIÓN AUTOPISTA CONEXIÓN PACIFICO 1 - AUTOPISTAS PARA LA PROSPERIDAD ANTIOQUIA"/>
        <s v="REHABILITACIÓN CONSTRUCCIÒN, MEJORAMIENTO, OPERACIÒN Y MANTENIMIENTO DE LA CONCESIÒN AUTOPISTA AL RIO MAGDALENA 2, DEPARTAMENTOS DE ANTIOQUIA, SANTANDER"/>
        <s v="MEJORAMIENTO REHABILITACIÓN, CONSTRUCCIÓN, MANTENIMIENTO Y OPERACIÓN DEL CORREDOR SANTANA - MOCOA - NEIVA, DEPARTAMENTOS DE  HUILA, PUTUMAYO, CAUCA"/>
        <s v="MEJORAMIENTO REHABILITACIÓN, CONSTRUCCIÓN , MANTENIMIENTO  Y OPERACIÓN DEL CORREDOR POPAYAN - SANTANDER DE QUILICHAO EN EL DEPARTAMENTO DEL     CAUCA"/>
        <s v="MEJORAMIENTO CONSTRUCCIÓN, MANTENIMIENTO Y OPERACIÓN DEL CORREDOR CONEXIÓN NORTE, AUTOPISTAS PARA LA PROSPERIDAD   ANTIOQUIA"/>
        <s v="CONTROL Y SEGUIMIENTO A LA OPERACIÓN DE LAS VÍAS PRIMARIAS CONCESIONADAS  NACIONAL"/>
        <s v="MEJORAMIENTO CONSTRUCCIÓN, REHABILITACIÓN Y MANTENIMIENTO DEL CORREDOR VILLAVICENCIO - YOPAL DEPARTAMENTOS DEL   META, CASANARE"/>
        <s v="CONSTRUCCIÓN OPERACIÒN Y MANTENIMIENTO DE LA VÍA MULALO - LOBOGUERRERO, DEPARTAMENTO DEL VALLE DEL CAUCA"/>
        <s v="MEJORAMIENTO REHABILITACIÓN, CONSTRUCCIÓN, MANTENIMIENTO Y OPERACIÓN DEL CORREDOR BUCARAMANGA PAMPLONA    NORTE DE SANTANDER"/>
        <s v="MEJORAMIENTO REHABILITACIÓN, MANTENIMIENTO Y OPERACIÓN DEL CORREDOR TRANSVERSAL DEL SISGA, DEPARTAMENTOS DE   BOYACÁ, CUNDINAMARCA, CASANARE"/>
        <s v="REHABILITACIÓN MEJORAMIENTO, CONSTRUCCIÓN, MANTENIMIENTO Y OPERACIÓN DEL CORREDOR CARTAGENA - BARRANQUILLA Y CIRCUNVALAR DE LA PROSPERIDAD, DEPARTAMENTOS DE   ATLÁNTICO, BOLÍVAR"/>
        <s v="MEJORAMIENTO CONSTRUCCIÓN, OPERACIÓN Y MANTENIMIENTO  DE LA CONCESIÓN AUTOPISTA CONEXIÓN PACIFICO 2     ANTIOQUIA"/>
        <s v="MEJORAMIENTO  CONSTRUCCIÓN, OPERACIÓN, Y MANTENIMIENTO DE LA AUTOPISTA CONEXIÓN PACIFICO 3  AUTOPISTAS PARA LA PROSPERIDAD   ANTIOQUIA"/>
        <s v="MEJORAMIENTO REHABILITACIÓN, CONSTRUCCIÓN, MANTENIMIENTO, Y OPERACIÓN DEL CORREDOR RUMICHACA - PASTO EN EL DEPARTAMENTO DE    NARIÑO"/>
        <s v="REHABILITACIÓN MEJORAMIENTO, OPERACIÓN Y MANTENIMIENTO DEL CORREDOR PERIMETRAL DE CUNDINAMARCA, CENTRO ORIENTE   CUNDINAMARCA"/>
        <s v="MEJORAMIENTO CONSTRUCCIÓN, REHABILITACIÓN OPERACIÓN Y MANTENIMIENTO DE LA CONCESIÓN AUTOPISTA AL MAR 2   ANTIOQUIA"/>
        <s v="MEJORAMIENTO REHABILITACIÓN Y MANTENIMIENTO DEL CORREDOR HONDA - PUERTO SALGAR - GIRARDOT, DEPARTAMENTOS DE    CUNDINAMARCA, CALDAS, TOLIMA"/>
        <s v="MEJORAMIENTO CONSTRUCCIÒN, REHABILITACIÓN, OPERACIÒN Y MANTENIMIENTO DE LA CONCESIÒN AUTOPISTA AL MAR 1, DEPARTAMENTO DE ANTIOQUIA"/>
        <s v="MEJORAMIENTO DEL CORREDOR PUERTA DE HIERRO - PALMAR DE VARELA Y CARRETO - CRUZ DEL VISO EN LOS DEPARTAMENTOS DE    ATLÁNTICO, BOLÍVAR, SUCRE"/>
        <s v="CONTROL Y SEGUIMIENTO A LA OPERACIÒN DE LOS AEROPUERTOS CONCESIONADOS  NACIONAL"/>
        <s v="REHABILITACIÓN CONSTRUCCIÓN Y MANTENIMIENTO DE LA RED FÉRREA A NIVEL NACIONAL  NACIONAL"/>
        <s v="CONTROL Y SEGUIMIENTO A LA OPERACIÒN DE LAS VÌAS FÈRREAS  NACIONAL"/>
        <s v="APOYO ESTATAL A LOS PUERTOS A NIVEL NACIONAL   NACIONAL"/>
        <s v="CONTROL Y SEGUIMIENTO A LA OPERACIÓN DE LOS PUERTOS CONCESIONADOS   NACIONAL"/>
        <s v="IMPLEMENTACIÓN DEL SISTEMA INTEGRADO DE GESTIÓN Y CONTROL DE LA AGENCIA NACIONAL DE INFRAESTRUCTURA  NACIONAL"/>
        <s v="APOYO PARA LA GESTIÓN DE LA AGENCIA NACIONAL DE INFRAESTRUCTURA A TRAVÉS DE ASESORÍAS Y CONSULTORÍAS  NACIONAL"/>
        <s v="SISTEMATIZACIÓN PARA EL SERVICIO DE INFORMACIÓN DE LA GESTIÓN ADMINISTRATIVA.  NACIONAL"/>
        <s v="IMPLEMENTACION DEL SISTEMA DE GESTION DOCUMENTAL DE LA AGENCIA NACIONAL DE INFRAESTRUCTURA NACIONAL"/>
        <s v="MEJORAMIENTO , REHABILITACIÓN, MANTENIMIENTO Y OPERACIÓN DEL CORREDOR TRANSVERSAL DEL SISGA,EN LOS DEPARTAMENTOS DE   CUNDINAMARCA, BOYACÁ, CASANARE" u="1"/>
        <s v="REHABILITACIÓN MEJORAMIENTO, CONSTRUCCIÒN, MANTENIMIENTO Y OPERACIÒN DEL CORREDOR CARTAGENA - BARRANQUILLA Y CIRCUNVALAR DE LA PROSPERIDAD, DEPARTAMENTOS DE   ATLÁNTICO, BOLÍVAR" u="1"/>
        <s v="MEJORAMIENTO CONSTRUCCIÓN, REHABILITACIÓN, OPERACIÓN Y MANTENIMIENTO DE LA CONCESIÓN AUTOPISTA AL MAR 2  ANTIOQUIA" u="1"/>
        <s v="REHABILITACIÓN MEJORAMIENTO, OPERACIÓN Y MANTENIMIENTO DEL CORREDOR PERIMETRAL DE CUNDINAMARCA, CENTRO ORIENTE  CUNDINAMARCA" u="1"/>
        <s v="MEJORAMIENTO CONSTRUCCIÓN, MANTENIMIENTO Y OPERACIÓN DEL CORREDOR CONEXIÓN NORTE, AUTOPISTAS PARA LA PROSPERIDAD  ANTIOQUIA" u="1"/>
        <s v="APOYO A LA OPERACIÓN DE LOS AEROPUERTOS CONCESIONADOS  NACIONAL" u="1"/>
        <s v="REHABILITACIÓN CONSTRUCCIÒN, MEJORAMIENTO, OPERACIÒN Y MANTENIMIENTO DE LA CONCESIÒN AUTOPISTA AL RIO MAGDALENA 2, DEPARTAMENTOS DE   ANTIOQUIA, SANTANDER" u="1"/>
        <s v="MEJORAMIENTO DEL CORREDOR PUERTA DE HIERRO - PALMAR DE VARELA Y CARRETO - CRUZ DEL VISO EN EL DEPARTAMENTOS DE  ATLÁNTICO, BOLÍVAR, SUCRE" u="1"/>
        <s v="CONSTRUCCIÓN OPERACIÒN Y MANTENIMIENTO DE LA VÌA MULALO - LOBOGUERRERO, DEPARTAMENTO DEL  VALLE DEL CAUCA" u="1"/>
        <s v="MEJORAMIENTO APOYO ESTATAL PROYECTO DE CONCESIÓN RUTA DEL SOL  SECTOR 2 NACIONAL - [PREVIO CONCEPTO DNP]" u="1"/>
        <s v="MEJORAMIENTO APOYO ESTATAL PROYECTO DE CONCESIÒN RUTA DEL SOL SECTOR III,   CESAR, BOLÍVAR, MAGDALENA - [PREVIO CONCEPTO DNP]" u="1"/>
        <s v="APOYO A LA OPERACIÓN DE LAS VÍAS CONCESIONADAS A TRÁVES DE IPS  NACIONAL" u="1"/>
        <s v="APOYO A LA OPERACIÒN DE LOS PUERTOS CONCESIONADOS  NACIONAL" u="1"/>
        <s v="MEJORAMIENTO REHABILITACIÓN Y MANTENIMIENTO DEL CORREDOR HONDA - PUERTO SALGAR - GIRARDOT,   CUNDINAMARCA" u="1"/>
        <s v="MEJORAMIENTO REHABILITACIÓN, CONSTRUCCIÓN, MANTENIMIENTO, Y OPERACIÓN DEL CORREDOR RUMICHACA - PASTO EN EL DEPARTAMENTO DE   NARIÑO" u="1"/>
        <s v="MEJORAMIENTO REHABILITACIÓN, CONSTRUCCIÓN, MANTENIMIENTO Y OPERACION DEL CORREDOR BUCARAMANGA PAMPLONA   NORTE DE SANTANDER, SANTANDER" u="1"/>
        <s v="MEJORAMIENTO APOYO ESTATAL PROYECTO DE CONCESIÒN RUTA DEL SOL SECTOR III,   CESAR, BOLÍVAR, MAGDALENA " u="1"/>
        <s v="MEJORAMIENTO CONSTRUCCIÓN, OPERACIÓN, MANTENIMIENTO DE LA AUTOPISTA CONEXIÓN PACIFICO 3  ANTIOQUIA, CALDAS, RISARALDA" u="1"/>
        <s v="MEJORAMIENTO CONSTRUCCIÒN, REHABILITACIÒN, OPERACIÒN Y MANTENIMIENTO DE LA CONCESIÒN AUTOPISTA AL MAR 1, DEPARTAMENTO DE   ANTIOQUIA" u="1"/>
        <s v="MEJORAMIENTO REHABILITACIÒN, CONSTRUCCIÒN, MANTENIMIENTO Y OPERACIÒN DEL CORREDOR SANTANA - MOCOA - NEIVA, DEPARTAMENTOS DE   HUILA, PUTUMAYO, CAUCA" u="1"/>
        <s v="MEJORAMIENTO REHABILITACION, CONSTRUCCION , MANTENIMIENTO  Y OPERACION CORREDOR POPAYAN - SANTANDER DE QUILICHAO EN EL DEPARTAMENTO DEL   CAUCA" u="1"/>
        <s v="APOYO A LA OPERACIÓN DE LAS VÍAS FÉRREAS CONCESIONADAS  NACIONAL" u="1"/>
        <s v="MEJORAMIENTO CONSTRUCCION REHABILITACIÓN,  MANTENIMIENTO Y OPERACIÓN DEL CORREDOR BUCARAMANGA BARRANCABERMEJA YONDO  DEPARTAMENTOS DE   SANTANDER, ANTIOQUIA" u="1"/>
        <s v="MEJORAMIENTO MANTENIMIENTO DE LA CONCESIÓN CARTAGENA BARRANQUILLA  ATLÁNTICO, BOLÍVAR" u="1"/>
        <s v="CONSTRUCCIÓN OPERACIÓN Y MANTENIMIENTO DE LA CONCESIÓN AUTOPISTA CONEXIÓN PACIFICO 1 - AUTOPISTAS PARA LA PROSPERIDAD    ANTIOQUIA" u="1"/>
        <s v="MEJORAMIENTO CONSTRUCCIÓN, OPERACIÓN Y MANTENIMIENTO  DE LA CONCESIÓN AUTOPISTA CONEXIÓN PACIFICO 2   ANTIOQUIA" u="1"/>
        <s v="APOYO A LA OPERACIÒN DE LAS VÌAS PRIMARIAS CONCESIONADAS  NACIONAL" u="1"/>
        <s v="MEJORAMIENTO CONSTRUCCIÒN, REHABILITACIÒN Y MANTENIMIENTO DEL CORREDOR VILLAVICENCIO - YOPAL DEPARTAMENTOS DEL  META, CASANARE" u="1"/>
      </sharedItems>
    </cacheField>
    <cacheField name="APROPIACION_x000a_ VIGENTE" numFmtId="168">
      <sharedItems containsSemiMixedTypes="0" containsString="0" containsNumber="1" containsInteger="1" minValue="200000000" maxValue="264950954987"/>
    </cacheField>
    <cacheField name="CERTIFICADOS_x000a_ ACUMULADOS" numFmtId="168">
      <sharedItems containsSemiMixedTypes="0" containsString="0" containsNumber="1" minValue="0" maxValue="264950954987"/>
    </cacheField>
    <cacheField name="COMPROMISOS_x000a_ ACUMULADOS" numFmtId="168">
      <sharedItems containsSemiMixedTypes="0" containsString="0" containsNumber="1" containsInteger="1" minValue="0" maxValue="264950954987"/>
    </cacheField>
    <cacheField name="OBLIGACIONES_x000a_ ACUMULADAS" numFmtId="168">
      <sharedItems containsSemiMixedTypes="0" containsString="0" containsNumber="1" containsInteger="1" minValue="0" maxValue="20861854400"/>
    </cacheField>
    <cacheField name="PAGOS_x000a_ ACUMULADOS" numFmtId="168">
      <sharedItems containsSemiMixedTypes="0" containsString="0" containsNumber="1" containsInteger="1" minValue="0" maxValue="20861854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s v="A"/>
    <x v="0"/>
    <n v="100000.0006"/>
    <n v="62059.941642389997"/>
    <n v="19973.104006059999"/>
    <n v="4664.6297521999995"/>
    <n v="3868.9193937999999"/>
  </r>
  <r>
    <s v="A-01"/>
    <x v="1"/>
    <n v="47199.141600000003"/>
    <n v="43462.551599999999"/>
    <n v="3262.0283665299999"/>
    <n v="3262.0283665299999"/>
    <n v="2618.1431665299997"/>
  </r>
  <r>
    <s v="A-02"/>
    <x v="2"/>
    <n v="19419.071"/>
    <n v="16149.873048719999"/>
    <n v="14878.847157119999"/>
    <n v="691.41290326000001"/>
    <n v="539.58774486000004"/>
  </r>
  <r>
    <s v="A-03"/>
    <x v="3"/>
    <n v="29698.508000000002"/>
    <n v="1745.0288936700001"/>
    <n v="1129.7403824100002"/>
    <n v="8.7003824099999996"/>
    <n v="8.7003824099999996"/>
  </r>
  <r>
    <s v="A-08"/>
    <x v="4"/>
    <n v="3683.28"/>
    <n v="702.48810000000003"/>
    <n v="702.48810000000003"/>
    <n v="702.48810000000003"/>
    <n v="702.48810000000003"/>
  </r>
  <r>
    <s v="B"/>
    <x v="5"/>
    <n v="896061"/>
    <n v="0"/>
    <n v="0"/>
    <n v="0"/>
    <n v="0"/>
  </r>
  <r>
    <s v="C"/>
    <x v="6"/>
    <n v="3691790.2467439999"/>
    <n v="3527441.4950657999"/>
    <n v="3524897.5849370002"/>
    <n v="44756.554298000003"/>
    <n v="44756.55429800000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s v="C-2401-0600-38"/>
    <x v="0"/>
    <n v="190643672665"/>
    <n v="190643672665"/>
    <n v="190643672665"/>
    <n v="0"/>
    <n v="0"/>
  </r>
  <r>
    <s v="C-2401-0600-54"/>
    <x v="1"/>
    <n v="2949400000"/>
    <n v="2949400000"/>
    <n v="2949400000"/>
    <n v="0"/>
    <n v="0"/>
  </r>
  <r>
    <s v="C-2401-0600-58"/>
    <x v="2"/>
    <n v="42000000000"/>
    <n v="0"/>
    <n v="0"/>
    <n v="0"/>
    <n v="0"/>
  </r>
  <r>
    <s v="C-2401-0600-59"/>
    <x v="3"/>
    <n v="94109764731"/>
    <n v="94109764731"/>
    <n v="94109764731"/>
    <n v="0"/>
    <n v="0"/>
  </r>
  <r>
    <s v="C-2401-0600-60"/>
    <x v="4"/>
    <n v="168353745978"/>
    <n v="168353745978"/>
    <n v="168353745978"/>
    <n v="0"/>
    <n v="0"/>
  </r>
  <r>
    <s v="C-2401-0600-61"/>
    <x v="5"/>
    <n v="233224471322"/>
    <n v="233224471322"/>
    <n v="233224471322"/>
    <n v="0"/>
    <n v="0"/>
  </r>
  <r>
    <s v="C-2401-0600-62"/>
    <x v="6"/>
    <n v="231077430881"/>
    <n v="231077430881"/>
    <n v="231077430881"/>
    <n v="1908414423"/>
    <n v="1908414423"/>
  </r>
  <r>
    <s v="C-2401-0600-63"/>
    <x v="7"/>
    <n v="161463162493"/>
    <n v="161463162493"/>
    <n v="161463162493"/>
    <n v="343211668"/>
    <n v="343211668"/>
  </r>
  <r>
    <s v="C-2401-0600-64"/>
    <x v="8"/>
    <n v="174419712826"/>
    <n v="174419712826"/>
    <n v="174419712826"/>
    <n v="5845478217"/>
    <n v="5845478217"/>
  </r>
  <r>
    <s v="C-2401-0600-65"/>
    <x v="9"/>
    <n v="191797855945"/>
    <n v="191797855945"/>
    <n v="191797855945"/>
    <n v="0"/>
    <n v="0"/>
  </r>
  <r>
    <s v="C-2401-0600-66"/>
    <x v="10"/>
    <n v="13000000000"/>
    <n v="9367403256"/>
    <n v="8493436121"/>
    <n v="0"/>
    <n v="0"/>
  </r>
  <r>
    <s v="C-2401-0600-67"/>
    <x v="11"/>
    <n v="224312575038"/>
    <n v="224312575038"/>
    <n v="224312575038"/>
    <n v="0"/>
    <n v="0"/>
  </r>
  <r>
    <s v="C-2401-0600-68"/>
    <x v="12"/>
    <n v="231971044719"/>
    <n v="231971044719"/>
    <n v="231971044719"/>
    <n v="0"/>
    <n v="0"/>
  </r>
  <r>
    <s v="C-2401-0600-69"/>
    <x v="13"/>
    <n v="127866019972"/>
    <n v="127866019972"/>
    <n v="127866019972"/>
    <n v="285664845"/>
    <n v="285664845"/>
  </r>
  <r>
    <s v="C-2401-0600-70"/>
    <x v="14"/>
    <n v="88193470741"/>
    <n v="88193470741"/>
    <n v="88193470741"/>
    <n v="344477421"/>
    <n v="344477421"/>
  </r>
  <r>
    <s v="C-2401-0600-71"/>
    <x v="15"/>
    <n v="149549675038"/>
    <n v="149549675038"/>
    <n v="149549675038"/>
    <n v="4927812930"/>
    <n v="4927812930"/>
  </r>
  <r>
    <s v="C-2401-0600-72"/>
    <x v="16"/>
    <n v="105500827394"/>
    <n v="105500827394"/>
    <n v="105500827394"/>
    <n v="0"/>
    <n v="0"/>
  </r>
  <r>
    <s v="C-2401-0600-73"/>
    <x v="17"/>
    <n v="194512023721"/>
    <n v="194512023721"/>
    <n v="194512023721"/>
    <n v="6449073251"/>
    <n v="6449073251"/>
  </r>
  <r>
    <s v="C-2401-0600-74"/>
    <x v="18"/>
    <n v="264950954987"/>
    <n v="264950954987"/>
    <n v="264950954987"/>
    <n v="486123833"/>
    <n v="486123833"/>
  </r>
  <r>
    <s v="C-2401-0600-75"/>
    <x v="19"/>
    <n v="128939365932"/>
    <n v="128939365932"/>
    <n v="128939365932"/>
    <n v="20861854400"/>
    <n v="20861854400"/>
  </r>
  <r>
    <s v="C-2401-0600-76"/>
    <x v="20"/>
    <n v="171171614849"/>
    <n v="171171614849"/>
    <n v="171171614849"/>
    <n v="82652382"/>
    <n v="82652382"/>
  </r>
  <r>
    <s v="C-2401-0600-77"/>
    <x v="21"/>
    <n v="96797373890"/>
    <n v="96797373890"/>
    <n v="96797373890"/>
    <n v="3221790928"/>
    <n v="3221790928"/>
  </r>
  <r>
    <s v="C-2401-0600-78"/>
    <x v="22"/>
    <n v="152572051398"/>
    <n v="152572051398"/>
    <n v="152572051398"/>
    <n v="0"/>
    <n v="0"/>
  </r>
  <r>
    <s v="C-2401-0600-79"/>
    <x v="23"/>
    <n v="55688907957"/>
    <n v="55688907957"/>
    <n v="55688907957"/>
    <n v="0"/>
    <n v="0"/>
  </r>
  <r>
    <s v="C-2403-0600-4"/>
    <x v="24"/>
    <n v="1200000000"/>
    <n v="1086435465"/>
    <n v="1025008210"/>
    <n v="0"/>
    <n v="0"/>
  </r>
  <r>
    <s v="C-2404-0600-2"/>
    <x v="25"/>
    <n v="162400000000"/>
    <n v="68099071193"/>
    <n v="68099071193"/>
    <n v="0"/>
    <n v="0"/>
  </r>
  <r>
    <s v="C-2404-0600-4"/>
    <x v="26"/>
    <n v="500000000"/>
    <n v="390150396"/>
    <n v="326518839"/>
    <n v="0"/>
    <n v="0"/>
  </r>
  <r>
    <s v="C-2405-0600-2"/>
    <x v="27"/>
    <n v="1200000000"/>
    <n v="210000000"/>
    <n v="0"/>
    <n v="0"/>
    <n v="0"/>
  </r>
  <r>
    <s v="C-2405-0600-4"/>
    <x v="28"/>
    <n v="2500000000"/>
    <n v="2225684054"/>
    <n v="2097469590"/>
    <n v="0"/>
    <n v="0"/>
  </r>
  <r>
    <s v="C-2499-0600-7"/>
    <x v="29"/>
    <n v="200000000"/>
    <n v="0"/>
    <n v="0"/>
    <n v="0"/>
    <n v="0"/>
  </r>
  <r>
    <s v="C-2499-0600-8"/>
    <x v="30"/>
    <n v="20225124267"/>
    <n v="3798887120"/>
    <n v="3457078497"/>
    <n v="0"/>
    <n v="0"/>
  </r>
  <r>
    <s v="C-2499-0600-9"/>
    <x v="31"/>
    <n v="4500000000"/>
    <n v="1672707828.8"/>
    <n v="1072606410"/>
    <n v="0"/>
    <n v="0"/>
  </r>
  <r>
    <s v="C-2499-0600-10"/>
    <x v="32"/>
    <n v="4000000000"/>
    <n v="526033276"/>
    <n v="26127360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AC70FC-E6B6-487C-A3B0-FFE7BE7B4BBB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5">
  <location ref="B6:C10" firstHeaderRow="1" firstDataRow="1" firstDataCol="1"/>
  <pivotFields count="7">
    <pivotField subtotalTop="0" showAll="0"/>
    <pivotField axis="axisRow" subtotalTop="0" multipleItemSelectionAllowed="1" showAll="0">
      <items count="8">
        <item h="1" x="1"/>
        <item h="1" x="2"/>
        <item h="1" x="3"/>
        <item h="1" x="4"/>
        <item x="0"/>
        <item x="5"/>
        <item x="6"/>
        <item t="default"/>
      </items>
    </pivotField>
    <pivotField dataField="1" numFmtId="41" showAll="0"/>
    <pivotField numFmtId="41" showAll="0"/>
    <pivotField numFmtId="41" showAll="0"/>
    <pivotField numFmtId="41" showAll="0"/>
    <pivotField numFmtId="41" showAll="0"/>
  </pivotFields>
  <rowFields count="1">
    <field x="1"/>
  </rowFields>
  <rowItems count="4">
    <i>
      <x v="4"/>
    </i>
    <i>
      <x v="5"/>
    </i>
    <i>
      <x v="6"/>
    </i>
    <i t="grand">
      <x/>
    </i>
  </rowItems>
  <colItems count="1">
    <i/>
  </colItems>
  <dataFields count="1">
    <dataField name=" APROPIACION_x000a_ VIGENTE" fld="2" baseField="0" baseItem="0" numFmtId="168"/>
  </dataFields>
  <formats count="1">
    <format dxfId="30">
      <pivotArea outline="0" collapsedLevelsAreSubtotals="1" fieldPosition="0"/>
    </format>
  </formats>
  <chartFormats count="4">
    <chartFormat chart="9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3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9" format="14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9" format="15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E0A195-DF6B-4AAF-9650-6B60B8A72258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0">
  <location ref="B6:F10" firstHeaderRow="0" firstDataRow="1" firstDataCol="1"/>
  <pivotFields count="7">
    <pivotField subtotalTop="0" showAll="0"/>
    <pivotField axis="axisRow" subtotalTop="0" multipleItemSelectionAllowed="1" showAll="0">
      <items count="8">
        <item x="0"/>
        <item h="1" x="1"/>
        <item h="1" x="2"/>
        <item h="1" x="3"/>
        <item h="1" x="4"/>
        <item x="5"/>
        <item x="6"/>
        <item t="default"/>
      </items>
    </pivotField>
    <pivotField dataField="1" numFmtId="41" showAll="0"/>
    <pivotField numFmtId="41" showAll="0"/>
    <pivotField dataField="1" numFmtId="41" showAll="0"/>
    <pivotField dataField="1" numFmtId="41" showAll="0"/>
    <pivotField dataField="1" numFmtId="41" showAll="0"/>
  </pivotFields>
  <rowFields count="1">
    <field x="1"/>
  </rowFields>
  <rowItems count="4">
    <i>
      <x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PROPIACION" fld="2" baseField="1" baseItem="7" numFmtId="165"/>
    <dataField name="COMPROMISOS" fld="4" baseField="2" baseItem="1048829" numFmtId="41"/>
    <dataField name=" OBLIGACIONES" fld="5" baseField="1" baseItem="8"/>
    <dataField name=" PAGOS" fld="6" baseField="1" baseItem="9"/>
  </dataFields>
  <formats count="14">
    <format dxfId="29">
      <pivotArea outline="0" fieldPosition="0">
        <references count="1">
          <reference field="4294967294" count="1">
            <x v="0"/>
          </reference>
        </references>
      </pivotArea>
    </format>
    <format dxfId="28">
      <pivotArea outline="0" fieldPosition="0">
        <references count="1">
          <reference field="4294967294" count="1">
            <x v="2"/>
          </reference>
        </references>
      </pivotArea>
    </format>
    <format dxfId="27">
      <pivotArea outline="0" fieldPosition="0">
        <references count="1">
          <reference field="4294967294" count="1">
            <x v="3"/>
          </reference>
        </references>
      </pivotArea>
    </format>
    <format dxfId="26">
      <pivotArea outline="0" fieldPosition="0">
        <references count="1">
          <reference field="4294967294" count="1">
            <x v="0"/>
          </reference>
        </references>
      </pivotArea>
    </format>
    <format dxfId="25">
      <pivotArea outline="0" fieldPosition="0">
        <references count="1">
          <reference field="4294967294" count="1">
            <x v="2"/>
          </reference>
        </references>
      </pivotArea>
    </format>
    <format dxfId="24">
      <pivotArea outline="0" fieldPosition="0">
        <references count="1">
          <reference field="4294967294" count="1">
            <x v="3"/>
          </reference>
        </references>
      </pivotArea>
    </format>
    <format dxfId="23">
      <pivotArea outline="0" fieldPosition="0">
        <references count="1">
          <reference field="4294967294" count="1">
            <x v="0"/>
          </reference>
        </references>
      </pivotArea>
    </format>
    <format dxfId="22">
      <pivotArea collapsedLevelsAreSubtotals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21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20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19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8">
      <pivotArea outline="0" fieldPosition="0">
        <references count="1">
          <reference field="4294967294" count="1">
            <x v="1"/>
          </reference>
        </references>
      </pivotArea>
    </format>
    <format dxfId="1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6">
      <pivotArea outline="0" collapsedLevelsAreSubtotals="1" fieldPosition="0"/>
    </format>
  </formats>
  <chartFormats count="13">
    <chartFormat chart="29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9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16">
      <pivotArea type="data" outline="0" fieldPosition="0">
        <references count="2">
          <reference field="4294967294" count="1" selected="0">
            <x v="3"/>
          </reference>
          <reference field="1" count="1" selected="0">
            <x v="0"/>
          </reference>
        </references>
      </pivotArea>
    </chartFormat>
    <chartFormat chart="29" format="17">
      <pivotArea type="data" outline="0" fieldPosition="0">
        <references count="2">
          <reference field="4294967294" count="1" selected="0">
            <x v="2"/>
          </reference>
          <reference field="1" count="1" selected="0">
            <x v="0"/>
          </reference>
        </references>
      </pivotArea>
    </chartFormat>
    <chartFormat chart="29" format="18">
      <pivotArea type="data" outline="0" fieldPosition="0">
        <references count="2">
          <reference field="4294967294" count="1" selected="0">
            <x v="2"/>
          </reference>
          <reference field="1" count="1" selected="0">
            <x v="5"/>
          </reference>
        </references>
      </pivotArea>
    </chartFormat>
    <chartFormat chart="29" format="19">
      <pivotArea type="data" outline="0" fieldPosition="0">
        <references count="2">
          <reference field="4294967294" count="1" selected="0">
            <x v="3"/>
          </reference>
          <reference field="1" count="1" selected="0">
            <x v="5"/>
          </reference>
        </references>
      </pivotArea>
    </chartFormat>
    <chartFormat chart="29" format="20">
      <pivotArea type="data" outline="0" fieldPosition="0">
        <references count="2">
          <reference field="4294967294" count="1" selected="0">
            <x v="2"/>
          </reference>
          <reference field="1" count="1" selected="0">
            <x v="6"/>
          </reference>
        </references>
      </pivotArea>
    </chartFormat>
    <chartFormat chart="29" format="21">
      <pivotArea type="data" outline="0" fieldPosition="0">
        <references count="2">
          <reference field="4294967294" count="1" selected="0">
            <x v="3"/>
          </reference>
          <reference field="1" count="1" selected="0">
            <x v="6"/>
          </reference>
        </references>
      </pivotArea>
    </chartFormat>
    <chartFormat chart="29" format="22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29" format="23">
      <pivotArea type="data" outline="0" fieldPosition="0">
        <references count="2">
          <reference field="4294967294" count="1" selected="0">
            <x v="1"/>
          </reference>
          <reference field="1" count="1" selected="0">
            <x v="5"/>
          </reference>
        </references>
      </pivotArea>
    </chartFormat>
    <chartFormat chart="29" format="24">
      <pivotArea type="data" outline="0" fieldPosition="0">
        <references count="2">
          <reference field="4294967294" count="1" selected="0">
            <x v="1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32316D-FC7A-4A6B-803F-8C0D7F628297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3">
  <location ref="B6:F11" firstHeaderRow="0" firstDataRow="1" firstDataCol="1"/>
  <pivotFields count="7">
    <pivotField subtotalTop="0" showAll="0"/>
    <pivotField axis="axisRow" subtotalTop="0" multipleItemSelectionAllowed="1" showAll="0">
      <items count="8">
        <item h="1" x="0"/>
        <item x="1"/>
        <item x="2"/>
        <item x="3"/>
        <item x="4"/>
        <item h="1" x="5"/>
        <item h="1" x="6"/>
        <item t="default"/>
      </items>
    </pivotField>
    <pivotField dataField="1" numFmtId="41" showAll="0"/>
    <pivotField numFmtId="41" showAll="0"/>
    <pivotField dataField="1" numFmtId="41" showAll="0"/>
    <pivotField dataField="1" numFmtId="41" showAll="0"/>
    <pivotField dataField="1" numFmtId="41" showAll="0"/>
  </pivotFields>
  <rowFields count="1">
    <field x="1"/>
  </rowFields>
  <rowItems count="5"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APROPIACION_x000a_ VIGENTE" fld="2" baseField="0" baseItem="0"/>
    <dataField name=" COMPROMISOS_x000a_ ACUMULADOS" fld="4" baseField="0" baseItem="0"/>
    <dataField name=" OBLIGACIONES_x000a_ ACUMULADAS" fld="5" baseField="0" baseItem="0"/>
    <dataField name=" PAGOS_x000a_ ACUMULADOS" fld="6" baseField="0" baseItem="0"/>
  </dataFields>
  <formats count="8">
    <format dxfId="15">
      <pivotArea dataOnly="0" labelOnly="1" fieldPosition="0">
        <references count="1">
          <reference field="1" count="1">
            <x v="4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">
      <pivotArea outline="0" collapsedLevelsAreSubtotals="1" fieldPosition="0"/>
    </format>
  </formats>
  <chartFormats count="22">
    <chartFormat chart="10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9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0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2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26">
      <pivotArea type="data" outline="0" fieldPosition="0">
        <references count="2">
          <reference field="4294967294" count="1" selected="0">
            <x v="2"/>
          </reference>
          <reference field="1" count="1" selected="0">
            <x v="2"/>
          </reference>
        </references>
      </pivotArea>
    </chartFormat>
    <chartFormat chart="30" format="27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30" format="28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  <chartFormat chart="30" format="29">
      <pivotArea type="data" outline="0" fieldPosition="0">
        <references count="2">
          <reference field="4294967294" count="1" selected="0">
            <x v="1"/>
          </reference>
          <reference field="1" count="1" selected="0">
            <x v="3"/>
          </reference>
        </references>
      </pivotArea>
    </chartFormat>
    <chartFormat chart="30" format="30">
      <pivotArea type="data" outline="0" fieldPosition="0">
        <references count="2">
          <reference field="4294967294" count="1" selected="0">
            <x v="1"/>
          </reference>
          <reference field="1" count="1" selected="0">
            <x v="4"/>
          </reference>
        </references>
      </pivotArea>
    </chartFormat>
    <chartFormat chart="30" format="31">
      <pivotArea type="data" outline="0" fieldPosition="0">
        <references count="2">
          <reference field="4294967294" count="1" selected="0">
            <x v="2"/>
          </reference>
          <reference field="1" count="1" selected="0">
            <x v="1"/>
          </reference>
        </references>
      </pivotArea>
    </chartFormat>
    <chartFormat chart="30" format="32">
      <pivotArea type="data" outline="0" fieldPosition="0">
        <references count="2">
          <reference field="4294967294" count="1" selected="0">
            <x v="3"/>
          </reference>
          <reference field="1" count="1" selected="0">
            <x v="1"/>
          </reference>
        </references>
      </pivotArea>
    </chartFormat>
    <chartFormat chart="30" format="33">
      <pivotArea type="data" outline="0" fieldPosition="0">
        <references count="2">
          <reference field="4294967294" count="1" selected="0">
            <x v="3"/>
          </reference>
          <reference field="1" count="1" selected="0">
            <x v="2"/>
          </reference>
        </references>
      </pivotArea>
    </chartFormat>
    <chartFormat chart="30" format="34">
      <pivotArea type="data" outline="0" fieldPosition="0">
        <references count="2">
          <reference field="4294967294" count="1" selected="0">
            <x v="2"/>
          </reference>
          <reference field="1" count="1" selected="0">
            <x v="3"/>
          </reference>
        </references>
      </pivotArea>
    </chartFormat>
    <chartFormat chart="30" format="35">
      <pivotArea type="data" outline="0" fieldPosition="0">
        <references count="2">
          <reference field="4294967294" count="1" selected="0">
            <x v="3"/>
          </reference>
          <reference field="1" count="1" selected="0">
            <x v="3"/>
          </reference>
        </references>
      </pivotArea>
    </chartFormat>
    <chartFormat chart="30" format="36">
      <pivotArea type="data" outline="0" fieldPosition="0">
        <references count="2">
          <reference field="4294967294" count="1" selected="0">
            <x v="2"/>
          </reference>
          <reference field="1" count="1" selected="0">
            <x v="4"/>
          </reference>
        </references>
      </pivotArea>
    </chartFormat>
    <chartFormat chart="30" format="37">
      <pivotArea type="data" outline="0" fieldPosition="0">
        <references count="2">
          <reference field="4294967294" count="1" selected="0">
            <x v="3"/>
          </reference>
          <reference field="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274EA8-A582-4471-8B76-6B6798E0896E}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7">
  <location ref="B8:E9" firstHeaderRow="0" firstDataRow="1" firstDataCol="0" rowPageCount="1" colPageCount="1"/>
  <pivotFields count="7">
    <pivotField showAll="0"/>
    <pivotField axis="axisPage" subtotalTop="0" multipleItemSelectionAllowed="1" showAll="0">
      <items count="62">
        <item m="1" x="46"/>
        <item m="1" x="36"/>
        <item m="1" x="56"/>
        <item m="1" x="33"/>
        <item m="1" x="52"/>
        <item m="1" x="43"/>
        <item m="1" x="34"/>
        <item m="1" x="60"/>
        <item m="1" x="39"/>
        <item m="1" x="41"/>
        <item m="1" x="51"/>
        <item m="1" x="47"/>
        <item m="1" x="37"/>
        <item m="1" x="55"/>
        <item m="1" x="53"/>
        <item m="1" x="48"/>
        <item m="1" x="50"/>
        <item m="1" x="58"/>
        <item m="1" x="57"/>
        <item m="1" x="40"/>
        <item m="1" x="35"/>
        <item x="1"/>
        <item m="1" x="44"/>
        <item m="1" x="59"/>
        <item m="1" x="38"/>
        <item x="25"/>
        <item m="1" x="54"/>
        <item x="27"/>
        <item m="1" x="45"/>
        <item x="29"/>
        <item x="30"/>
        <item x="31"/>
        <item x="32"/>
        <item m="1" x="42"/>
        <item x="2"/>
        <item m="1" x="49"/>
        <item x="0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8"/>
        <item t="default"/>
      </items>
    </pivotField>
    <pivotField dataField="1" numFmtId="41" subtotalTop="0" showAll="0"/>
    <pivotField numFmtId="41" subtotalTop="0" showAll="0"/>
    <pivotField dataField="1" numFmtId="41" subtotalTop="0" showAll="0"/>
    <pivotField dataField="1" numFmtId="41" subtotalTop="0" showAll="0"/>
    <pivotField dataField="1" numFmtId="41" subtotalTop="0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1 APROPIACION_x000a_ VIGENTE" fld="2" baseField="0" baseItem="0"/>
    <dataField name="2 COMPROMISOS_x000a_ ACUMULADOS" fld="4" baseField="0" baseItem="0"/>
    <dataField name="3 OBLIGACIONES_x000a_ ACUMULADAS" fld="5" baseField="0" baseItem="0" numFmtId="166"/>
    <dataField name=" PAGOS_x000a_ ACUMULADOS" fld="6" baseField="0" baseItem="0" numFmtId="166"/>
  </dataFields>
  <formats count="8">
    <format dxfId="7">
      <pivotArea collapsedLevelsAreSubtotals="1" fieldPosition="0">
        <references count="1">
          <reference field="1" count="0"/>
        </references>
      </pivotArea>
    </format>
    <format dxfId="6">
      <pivotArea grandRow="1" outline="0" collapsedLevelsAreSubtotals="1" fieldPosition="0"/>
    </format>
    <format dxfId="5">
      <pivotArea collapsedLevelsAreSubtotals="1" fieldPosition="0">
        <references count="1">
          <reference field="1" count="0"/>
        </references>
      </pivotArea>
    </format>
    <format dxfId="4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3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2">
      <pivotArea dataOnly="0" outline="0" fieldPosition="0">
        <references count="1">
          <reference field="1" count="0"/>
        </references>
      </pivotArea>
    </format>
    <format dxfId="1">
      <pivotArea field="1" type="button" dataOnly="0" labelOnly="1" outline="0" axis="axisPage" fieldPosition="0"/>
    </format>
    <format dxfId="0">
      <pivotArea outline="0" collapsedLevelsAreSubtotals="1" fieldPosition="0"/>
    </format>
  </formats>
  <chartFormats count="8">
    <chartFormat chart="3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6" format="3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5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6" format="6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6" format="7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wrap="none" lIns="91440" tIns="45720" rIns="91440" bIns="45720">
        <a:spAutoFit/>
      </a:bodyPr>
      <a:lstStyle>
        <a:defPPr algn="ctr">
          <a:defRPr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65FA1-5E8F-44E3-832A-804E659E901B}">
  <sheetPr>
    <tabColor theme="5" tint="-0.249977111117893"/>
  </sheetPr>
  <dimension ref="B9:B14"/>
  <sheetViews>
    <sheetView showGridLines="0" showRowColHeaders="0" tabSelected="1" workbookViewId="0"/>
  </sheetViews>
  <sheetFormatPr baseColWidth="10" defaultRowHeight="15" x14ac:dyDescent="0.25"/>
  <cols>
    <col min="1" max="1" width="31.140625" bestFit="1" customWidth="1"/>
    <col min="2" max="2" width="165.5703125" bestFit="1" customWidth="1"/>
  </cols>
  <sheetData>
    <row r="9" spans="2:2" ht="36" x14ac:dyDescent="0.55000000000000004">
      <c r="B9" s="17"/>
    </row>
    <row r="10" spans="2:2" ht="36" x14ac:dyDescent="0.55000000000000004">
      <c r="B10" s="18" t="s">
        <v>53</v>
      </c>
    </row>
    <row r="11" spans="2:2" ht="36" x14ac:dyDescent="0.55000000000000004">
      <c r="B11" s="18" t="s">
        <v>107</v>
      </c>
    </row>
    <row r="12" spans="2:2" ht="36" x14ac:dyDescent="0.55000000000000004">
      <c r="B12" s="18" t="s">
        <v>54</v>
      </c>
    </row>
    <row r="13" spans="2:2" ht="36" x14ac:dyDescent="0.55000000000000004">
      <c r="B13" s="18" t="s">
        <v>55</v>
      </c>
    </row>
    <row r="14" spans="2:2" ht="36" x14ac:dyDescent="0.55000000000000004">
      <c r="B14" s="19"/>
    </row>
  </sheetData>
  <hyperlinks>
    <hyperlink ref="B10" location="'Participación Apropiación '!A1" display="Porcentaje Participación de la apropiación  por concepto de Gasto" xr:uid="{C7DF8F8B-1624-4F34-A767-D70773455608}"/>
    <hyperlink ref="B11" location="'APR VS RP  Y OBLIGACIÓN Y PAGO'!A1" display="Ejecución Acumulada al  31/05/2019" xr:uid="{01632E50-8706-4619-8261-1DDC841E2602}"/>
    <hyperlink ref="B12" location="'APR,RP´S,OBL Y PAGO FUNCIONAMIE'!A1" display="Comparativo presupuesto de Funcionamiento " xr:uid="{1CA02944-74A0-446B-9897-3F86F20E2FAA}"/>
    <hyperlink ref="B13" location="'INVERSIÓN APR VS RP Y OBLI'!A1" display="Detalle Ejecución Preupuestal por Proyecto de Inversión " xr:uid="{104822A4-DCDD-43FD-8B4E-B8A60777A614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B6:F12"/>
  <sheetViews>
    <sheetView showGridLines="0" showRowColHeaders="0" workbookViewId="0"/>
  </sheetViews>
  <sheetFormatPr baseColWidth="10" defaultRowHeight="15" x14ac:dyDescent="0.25"/>
  <cols>
    <col min="2" max="2" width="31.140625" bestFit="1" customWidth="1"/>
    <col min="3" max="3" width="23.5703125" bestFit="1" customWidth="1"/>
  </cols>
  <sheetData>
    <row r="6" spans="2:6" x14ac:dyDescent="0.25">
      <c r="B6" s="6" t="s">
        <v>5</v>
      </c>
      <c r="C6" t="s">
        <v>23</v>
      </c>
    </row>
    <row r="7" spans="2:6" x14ac:dyDescent="0.25">
      <c r="B7" s="2" t="s">
        <v>28</v>
      </c>
      <c r="C7" s="32">
        <v>100000.0006</v>
      </c>
    </row>
    <row r="8" spans="2:6" x14ac:dyDescent="0.25">
      <c r="B8" s="2" t="s">
        <v>29</v>
      </c>
      <c r="C8" s="32">
        <v>896061</v>
      </c>
    </row>
    <row r="9" spans="2:6" x14ac:dyDescent="0.25">
      <c r="B9" s="2" t="s">
        <v>30</v>
      </c>
      <c r="C9" s="32">
        <v>3691790.2467439999</v>
      </c>
    </row>
    <row r="10" spans="2:6" x14ac:dyDescent="0.25">
      <c r="B10" s="2" t="s">
        <v>6</v>
      </c>
      <c r="C10" s="32">
        <v>4687851.2473440003</v>
      </c>
    </row>
    <row r="12" spans="2:6" x14ac:dyDescent="0.25">
      <c r="F12" s="9" t="s">
        <v>21</v>
      </c>
    </row>
  </sheetData>
  <pageMargins left="0.70866141732283472" right="0.70866141732283472" top="0.74803149606299213" bottom="0.74803149606299213" header="0.31496062992125984" footer="0.31496062992125984"/>
  <pageSetup scale="74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>
      <selection activeCell="C8" sqref="C8"/>
    </sheetView>
  </sheetViews>
  <sheetFormatPr baseColWidth="10" defaultRowHeight="15" x14ac:dyDescent="0.25"/>
  <cols>
    <col min="1" max="1" width="27" style="3" customWidth="1"/>
    <col min="2" max="2" width="29.7109375" bestFit="1" customWidth="1"/>
    <col min="3" max="3" width="36.42578125" style="1" customWidth="1"/>
    <col min="4" max="4" width="27.28515625" style="1" customWidth="1"/>
    <col min="5" max="5" width="30.42578125" style="1" bestFit="1" customWidth="1"/>
    <col min="6" max="6" width="29.7109375" style="1" bestFit="1" customWidth="1"/>
    <col min="7" max="7" width="22.7109375" style="1" bestFit="1" customWidth="1"/>
    <col min="8" max="9" width="16.28515625" bestFit="1" customWidth="1"/>
  </cols>
  <sheetData>
    <row r="1" spans="1:7" ht="30" x14ac:dyDescent="0.25">
      <c r="A1" s="4" t="s">
        <v>0</v>
      </c>
      <c r="B1" s="5" t="s">
        <v>1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</row>
    <row r="2" spans="1:7" x14ac:dyDescent="0.25">
      <c r="A2" s="4" t="s">
        <v>2</v>
      </c>
      <c r="B2" s="5" t="s">
        <v>28</v>
      </c>
      <c r="C2" s="34">
        <v>100000.0006</v>
      </c>
      <c r="D2" s="34">
        <v>62059.941642389997</v>
      </c>
      <c r="E2" s="34">
        <v>19973.104006059999</v>
      </c>
      <c r="F2" s="34">
        <v>4664.6297521999995</v>
      </c>
      <c r="G2" s="34">
        <v>3868.9193937999999</v>
      </c>
    </row>
    <row r="3" spans="1:7" x14ac:dyDescent="0.25">
      <c r="A3" s="4" t="s">
        <v>24</v>
      </c>
      <c r="B3" s="5" t="s">
        <v>31</v>
      </c>
      <c r="C3" s="34">
        <v>47199.141600000003</v>
      </c>
      <c r="D3" s="34">
        <v>43462.551599999999</v>
      </c>
      <c r="E3" s="34">
        <v>3262.0283665299999</v>
      </c>
      <c r="F3" s="34">
        <v>3262.0283665299999</v>
      </c>
      <c r="G3" s="34">
        <v>2618.1431665299997</v>
      </c>
    </row>
    <row r="4" spans="1:7" x14ac:dyDescent="0.25">
      <c r="A4" s="4" t="s">
        <v>25</v>
      </c>
      <c r="B4" s="5" t="s">
        <v>32</v>
      </c>
      <c r="C4" s="34">
        <v>19419.071</v>
      </c>
      <c r="D4" s="34">
        <v>16149.873048719999</v>
      </c>
      <c r="E4" s="34">
        <v>14878.847157119999</v>
      </c>
      <c r="F4" s="34">
        <v>691.41290326000001</v>
      </c>
      <c r="G4" s="34">
        <v>539.58774486000004</v>
      </c>
    </row>
    <row r="5" spans="1:7" x14ac:dyDescent="0.25">
      <c r="A5" s="4" t="s">
        <v>26</v>
      </c>
      <c r="B5" s="5" t="s">
        <v>33</v>
      </c>
      <c r="C5" s="34">
        <v>29698.508000000002</v>
      </c>
      <c r="D5" s="34">
        <v>1745.0288936700001</v>
      </c>
      <c r="E5" s="34">
        <v>1129.7403824100002</v>
      </c>
      <c r="F5" s="34">
        <v>8.7003824099999996</v>
      </c>
      <c r="G5" s="34">
        <v>8.7003824099999996</v>
      </c>
    </row>
    <row r="6" spans="1:7" x14ac:dyDescent="0.25">
      <c r="A6" s="4" t="s">
        <v>27</v>
      </c>
      <c r="B6" s="5" t="s">
        <v>34</v>
      </c>
      <c r="C6" s="34">
        <v>3683.28</v>
      </c>
      <c r="D6" s="34">
        <v>702.48810000000003</v>
      </c>
      <c r="E6" s="34">
        <v>702.48810000000003</v>
      </c>
      <c r="F6" s="34">
        <v>702.48810000000003</v>
      </c>
      <c r="G6" s="34">
        <v>702.48810000000003</v>
      </c>
    </row>
    <row r="7" spans="1:7" x14ac:dyDescent="0.25">
      <c r="A7" s="4" t="s">
        <v>3</v>
      </c>
      <c r="B7" s="5" t="s">
        <v>29</v>
      </c>
      <c r="C7" s="34">
        <v>896061</v>
      </c>
      <c r="D7" s="34">
        <v>0</v>
      </c>
      <c r="E7" s="34">
        <v>0</v>
      </c>
      <c r="F7" s="34">
        <v>0</v>
      </c>
      <c r="G7" s="34">
        <v>0</v>
      </c>
    </row>
    <row r="8" spans="1:7" x14ac:dyDescent="0.25">
      <c r="A8" s="4" t="s">
        <v>4</v>
      </c>
      <c r="B8" s="5" t="s">
        <v>30</v>
      </c>
      <c r="C8" s="34">
        <v>3691790.2467439999</v>
      </c>
      <c r="D8" s="34">
        <v>3527441.4950657999</v>
      </c>
      <c r="E8" s="34">
        <v>3524897.5849370002</v>
      </c>
      <c r="F8" s="34">
        <v>44756.554298000003</v>
      </c>
      <c r="G8" s="34">
        <v>44756.554298000003</v>
      </c>
    </row>
    <row r="9" spans="1:7" x14ac:dyDescent="0.25">
      <c r="B9" s="1"/>
      <c r="F9"/>
      <c r="G9"/>
    </row>
    <row r="10" spans="1:7" x14ac:dyDescent="0.25">
      <c r="B10" s="1"/>
      <c r="C10" s="1">
        <f>+SUM(C3:C8)</f>
        <v>4687851.2473440003</v>
      </c>
      <c r="D10" s="1">
        <f t="shared" ref="D10:G10" si="0">+SUM(D3:D8)</f>
        <v>3589501.43670819</v>
      </c>
      <c r="E10" s="1">
        <f t="shared" si="0"/>
        <v>3544870.6889430601</v>
      </c>
      <c r="F10" s="1">
        <f t="shared" si="0"/>
        <v>49421.184050200005</v>
      </c>
      <c r="G10" s="1">
        <f t="shared" si="0"/>
        <v>48625.473691800005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7"/>
  <sheetViews>
    <sheetView workbookViewId="0">
      <selection activeCell="A34" sqref="A34"/>
    </sheetView>
  </sheetViews>
  <sheetFormatPr baseColWidth="10" defaultRowHeight="15" x14ac:dyDescent="0.25"/>
  <cols>
    <col min="2" max="2" width="14.28515625" bestFit="1" customWidth="1"/>
    <col min="3" max="3" width="94.42578125" customWidth="1"/>
    <col min="4" max="4" width="23" style="1" bestFit="1" customWidth="1"/>
    <col min="5" max="5" width="33.28515625" style="1" bestFit="1" customWidth="1"/>
    <col min="6" max="6" width="30.7109375" style="1" bestFit="1" customWidth="1"/>
    <col min="7" max="7" width="30.5703125" style="1" bestFit="1" customWidth="1"/>
    <col min="8" max="8" width="23" style="1" bestFit="1" customWidth="1"/>
    <col min="9" max="9" width="16.28515625" bestFit="1" customWidth="1"/>
  </cols>
  <sheetData>
    <row r="1" spans="2:9" ht="15.75" thickBot="1" x14ac:dyDescent="0.3">
      <c r="B1" s="31" t="s">
        <v>35</v>
      </c>
      <c r="C1" s="31" t="s">
        <v>1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14</v>
      </c>
    </row>
    <row r="2" spans="2:9" ht="30.75" thickTop="1" x14ac:dyDescent="0.25">
      <c r="B2" s="29" t="s">
        <v>36</v>
      </c>
      <c r="C2" s="29" t="s">
        <v>58</v>
      </c>
      <c r="D2" s="38">
        <v>190643672665</v>
      </c>
      <c r="E2" s="38">
        <v>190643672665</v>
      </c>
      <c r="F2" s="38">
        <v>190643672665</v>
      </c>
      <c r="G2" s="38">
        <v>0</v>
      </c>
      <c r="H2" s="38">
        <v>0</v>
      </c>
      <c r="I2" s="7"/>
    </row>
    <row r="3" spans="2:9" ht="30" x14ac:dyDescent="0.25">
      <c r="B3" s="29" t="s">
        <v>37</v>
      </c>
      <c r="C3" s="29" t="s">
        <v>38</v>
      </c>
      <c r="D3" s="38">
        <v>2949400000</v>
      </c>
      <c r="E3" s="38">
        <v>2949400000</v>
      </c>
      <c r="F3" s="38">
        <v>2949400000</v>
      </c>
      <c r="G3" s="38">
        <v>0</v>
      </c>
      <c r="H3" s="38">
        <v>0</v>
      </c>
      <c r="I3" s="7"/>
    </row>
    <row r="4" spans="2:9" x14ac:dyDescent="0.25">
      <c r="B4" s="29" t="s">
        <v>56</v>
      </c>
      <c r="C4" s="29" t="s">
        <v>57</v>
      </c>
      <c r="D4" s="38">
        <v>42000000000</v>
      </c>
      <c r="E4" s="38">
        <v>0</v>
      </c>
      <c r="F4" s="38">
        <v>0</v>
      </c>
      <c r="G4" s="38">
        <v>0</v>
      </c>
      <c r="H4" s="38">
        <v>0</v>
      </c>
      <c r="I4" s="7"/>
    </row>
    <row r="5" spans="2:9" ht="30" x14ac:dyDescent="0.25">
      <c r="B5" s="29" t="s">
        <v>84</v>
      </c>
      <c r="C5" s="29" t="s">
        <v>59</v>
      </c>
      <c r="D5" s="38">
        <v>94109764731</v>
      </c>
      <c r="E5" s="38">
        <v>94109764731</v>
      </c>
      <c r="F5" s="38">
        <v>94109764731</v>
      </c>
      <c r="G5" s="38">
        <v>0</v>
      </c>
      <c r="H5" s="38">
        <v>0</v>
      </c>
      <c r="I5" s="7"/>
    </row>
    <row r="6" spans="2:9" ht="30" x14ac:dyDescent="0.25">
      <c r="B6" s="29" t="s">
        <v>85</v>
      </c>
      <c r="C6" s="29" t="s">
        <v>60</v>
      </c>
      <c r="D6" s="38">
        <v>168353745978</v>
      </c>
      <c r="E6" s="38">
        <v>168353745978</v>
      </c>
      <c r="F6" s="38">
        <v>168353745978</v>
      </c>
      <c r="G6" s="38">
        <v>0</v>
      </c>
      <c r="H6" s="38">
        <v>0</v>
      </c>
      <c r="I6" s="7"/>
    </row>
    <row r="7" spans="2:9" ht="30" x14ac:dyDescent="0.25">
      <c r="B7" s="29" t="s">
        <v>86</v>
      </c>
      <c r="C7" s="29" t="s">
        <v>61</v>
      </c>
      <c r="D7" s="38">
        <v>233224471322</v>
      </c>
      <c r="E7" s="38">
        <v>233224471322</v>
      </c>
      <c r="F7" s="38">
        <v>233224471322</v>
      </c>
      <c r="G7" s="38">
        <v>0</v>
      </c>
      <c r="H7" s="38">
        <v>0</v>
      </c>
      <c r="I7" s="7"/>
    </row>
    <row r="8" spans="2:9" ht="30" x14ac:dyDescent="0.25">
      <c r="B8" s="29" t="s">
        <v>87</v>
      </c>
      <c r="C8" s="29" t="s">
        <v>62</v>
      </c>
      <c r="D8" s="38">
        <v>231077430881</v>
      </c>
      <c r="E8" s="38">
        <v>231077430881</v>
      </c>
      <c r="F8" s="38">
        <v>231077430881</v>
      </c>
      <c r="G8" s="38">
        <v>1908414423</v>
      </c>
      <c r="H8" s="38">
        <v>1908414423</v>
      </c>
      <c r="I8" s="7"/>
    </row>
    <row r="9" spans="2:9" ht="30" x14ac:dyDescent="0.25">
      <c r="B9" s="29" t="s">
        <v>88</v>
      </c>
      <c r="C9" s="29" t="s">
        <v>63</v>
      </c>
      <c r="D9" s="38">
        <v>161463162493</v>
      </c>
      <c r="E9" s="38">
        <v>161463162493</v>
      </c>
      <c r="F9" s="38">
        <v>161463162493</v>
      </c>
      <c r="G9" s="38">
        <v>343211668</v>
      </c>
      <c r="H9" s="38">
        <v>343211668</v>
      </c>
      <c r="I9" s="7"/>
    </row>
    <row r="10" spans="2:9" ht="30" x14ac:dyDescent="0.25">
      <c r="B10" s="29" t="s">
        <v>89</v>
      </c>
      <c r="C10" s="29" t="s">
        <v>64</v>
      </c>
      <c r="D10" s="38">
        <v>174419712826</v>
      </c>
      <c r="E10" s="38">
        <v>174419712826</v>
      </c>
      <c r="F10" s="38">
        <v>174419712826</v>
      </c>
      <c r="G10" s="38">
        <v>5845478217</v>
      </c>
      <c r="H10" s="38">
        <v>5845478217</v>
      </c>
      <c r="I10" s="7"/>
    </row>
    <row r="11" spans="2:9" ht="30" x14ac:dyDescent="0.25">
      <c r="B11" s="29" t="s">
        <v>90</v>
      </c>
      <c r="C11" s="29" t="s">
        <v>65</v>
      </c>
      <c r="D11" s="38">
        <v>191797855945</v>
      </c>
      <c r="E11" s="38">
        <v>191797855945</v>
      </c>
      <c r="F11" s="38">
        <v>191797855945</v>
      </c>
      <c r="G11" s="38">
        <v>0</v>
      </c>
      <c r="H11" s="38">
        <v>0</v>
      </c>
      <c r="I11" s="7"/>
    </row>
    <row r="12" spans="2:9" x14ac:dyDescent="0.25">
      <c r="B12" s="29" t="s">
        <v>91</v>
      </c>
      <c r="C12" s="30" t="s">
        <v>66</v>
      </c>
      <c r="D12" s="38">
        <v>13000000000</v>
      </c>
      <c r="E12" s="38">
        <v>9367403256</v>
      </c>
      <c r="F12" s="38">
        <v>8493436121</v>
      </c>
      <c r="G12" s="38">
        <v>0</v>
      </c>
      <c r="H12" s="38">
        <v>0</v>
      </c>
      <c r="I12" s="7"/>
    </row>
    <row r="13" spans="2:9" ht="30" x14ac:dyDescent="0.25">
      <c r="B13" s="29" t="s">
        <v>92</v>
      </c>
      <c r="C13" s="29" t="s">
        <v>67</v>
      </c>
      <c r="D13" s="38">
        <v>224312575038</v>
      </c>
      <c r="E13" s="38">
        <v>224312575038</v>
      </c>
      <c r="F13" s="38">
        <v>224312575038</v>
      </c>
      <c r="G13" s="38">
        <v>0</v>
      </c>
      <c r="H13" s="38">
        <v>0</v>
      </c>
      <c r="I13" s="7"/>
    </row>
    <row r="14" spans="2:9" ht="30" x14ac:dyDescent="0.25">
      <c r="B14" s="29" t="s">
        <v>93</v>
      </c>
      <c r="C14" s="29" t="s">
        <v>68</v>
      </c>
      <c r="D14" s="38">
        <v>231971044719</v>
      </c>
      <c r="E14" s="38">
        <v>231971044719</v>
      </c>
      <c r="F14" s="38">
        <v>231971044719</v>
      </c>
      <c r="G14" s="38">
        <v>0</v>
      </c>
      <c r="H14" s="38">
        <v>0</v>
      </c>
      <c r="I14" s="7"/>
    </row>
    <row r="15" spans="2:9" ht="30" x14ac:dyDescent="0.25">
      <c r="B15" s="29" t="s">
        <v>94</v>
      </c>
      <c r="C15" s="29" t="s">
        <v>69</v>
      </c>
      <c r="D15" s="38">
        <v>127866019972</v>
      </c>
      <c r="E15" s="38">
        <v>127866019972</v>
      </c>
      <c r="F15" s="38">
        <v>127866019972</v>
      </c>
      <c r="G15" s="38">
        <v>285664845</v>
      </c>
      <c r="H15" s="38">
        <v>285664845</v>
      </c>
      <c r="I15" s="7"/>
    </row>
    <row r="16" spans="2:9" ht="30" x14ac:dyDescent="0.25">
      <c r="B16" s="29" t="s">
        <v>95</v>
      </c>
      <c r="C16" s="29" t="s">
        <v>70</v>
      </c>
      <c r="D16" s="38">
        <v>88193470741</v>
      </c>
      <c r="E16" s="38">
        <v>88193470741</v>
      </c>
      <c r="F16" s="38">
        <v>88193470741</v>
      </c>
      <c r="G16" s="38">
        <v>344477421</v>
      </c>
      <c r="H16" s="38">
        <v>344477421</v>
      </c>
      <c r="I16" s="7"/>
    </row>
    <row r="17" spans="2:9" ht="45" x14ac:dyDescent="0.25">
      <c r="B17" s="29" t="s">
        <v>96</v>
      </c>
      <c r="C17" s="29" t="s">
        <v>71</v>
      </c>
      <c r="D17" s="38">
        <v>149549675038</v>
      </c>
      <c r="E17" s="38">
        <v>149549675038</v>
      </c>
      <c r="F17" s="38">
        <v>149549675038</v>
      </c>
      <c r="G17" s="38">
        <v>4927812930</v>
      </c>
      <c r="H17" s="38">
        <v>4927812930</v>
      </c>
      <c r="I17" s="7"/>
    </row>
    <row r="18" spans="2:9" ht="30" x14ac:dyDescent="0.25">
      <c r="B18" s="29" t="s">
        <v>83</v>
      </c>
      <c r="C18" s="29" t="s">
        <v>72</v>
      </c>
      <c r="D18" s="38">
        <v>105500827394</v>
      </c>
      <c r="E18" s="38">
        <v>105500827394</v>
      </c>
      <c r="F18" s="38">
        <v>105500827394</v>
      </c>
      <c r="G18" s="38">
        <v>0</v>
      </c>
      <c r="H18" s="38">
        <v>0</v>
      </c>
      <c r="I18" s="7"/>
    </row>
    <row r="19" spans="2:9" ht="30" x14ac:dyDescent="0.25">
      <c r="B19" s="29" t="s">
        <v>97</v>
      </c>
      <c r="C19" s="29" t="s">
        <v>73</v>
      </c>
      <c r="D19" s="38">
        <v>194512023721</v>
      </c>
      <c r="E19" s="38">
        <v>194512023721</v>
      </c>
      <c r="F19" s="38">
        <v>194512023721</v>
      </c>
      <c r="G19" s="38">
        <v>6449073251</v>
      </c>
      <c r="H19" s="38">
        <v>6449073251</v>
      </c>
      <c r="I19" s="7"/>
    </row>
    <row r="20" spans="2:9" ht="30" x14ac:dyDescent="0.25">
      <c r="B20" s="29" t="s">
        <v>98</v>
      </c>
      <c r="C20" s="29" t="s">
        <v>74</v>
      </c>
      <c r="D20" s="38">
        <v>264950954987</v>
      </c>
      <c r="E20" s="38">
        <v>264950954987</v>
      </c>
      <c r="F20" s="38">
        <v>264950954987</v>
      </c>
      <c r="G20" s="38">
        <v>486123833</v>
      </c>
      <c r="H20" s="38">
        <v>486123833</v>
      </c>
      <c r="I20" s="7"/>
    </row>
    <row r="21" spans="2:9" ht="30" x14ac:dyDescent="0.25">
      <c r="B21" s="29" t="s">
        <v>99</v>
      </c>
      <c r="C21" s="29" t="s">
        <v>75</v>
      </c>
      <c r="D21" s="38">
        <v>128939365932</v>
      </c>
      <c r="E21" s="38">
        <v>128939365932</v>
      </c>
      <c r="F21" s="38">
        <v>128939365932</v>
      </c>
      <c r="G21" s="38">
        <v>20861854400</v>
      </c>
      <c r="H21" s="38">
        <v>20861854400</v>
      </c>
      <c r="I21" s="7"/>
    </row>
    <row r="22" spans="2:9" ht="30" x14ac:dyDescent="0.25">
      <c r="B22" s="29" t="s">
        <v>100</v>
      </c>
      <c r="C22" s="29" t="s">
        <v>76</v>
      </c>
      <c r="D22" s="38">
        <v>171171614849</v>
      </c>
      <c r="E22" s="38">
        <v>171171614849</v>
      </c>
      <c r="F22" s="38">
        <v>171171614849</v>
      </c>
      <c r="G22" s="38">
        <v>82652382</v>
      </c>
      <c r="H22" s="38">
        <v>82652382</v>
      </c>
      <c r="I22" s="7"/>
    </row>
    <row r="23" spans="2:9" ht="30" x14ac:dyDescent="0.25">
      <c r="B23" s="29" t="s">
        <v>101</v>
      </c>
      <c r="C23" s="29" t="s">
        <v>77</v>
      </c>
      <c r="D23" s="38">
        <v>96797373890</v>
      </c>
      <c r="E23" s="38">
        <v>96797373890</v>
      </c>
      <c r="F23" s="38">
        <v>96797373890</v>
      </c>
      <c r="G23" s="38">
        <v>3221790928</v>
      </c>
      <c r="H23" s="38">
        <v>3221790928</v>
      </c>
      <c r="I23" s="7"/>
    </row>
    <row r="24" spans="2:9" ht="30" x14ac:dyDescent="0.25">
      <c r="B24" s="29" t="s">
        <v>102</v>
      </c>
      <c r="C24" s="29" t="s">
        <v>78</v>
      </c>
      <c r="D24" s="38">
        <v>152572051398</v>
      </c>
      <c r="E24" s="38">
        <v>152572051398</v>
      </c>
      <c r="F24" s="38">
        <v>152572051398</v>
      </c>
      <c r="G24" s="38">
        <v>0</v>
      </c>
      <c r="H24" s="38">
        <v>0</v>
      </c>
      <c r="I24" s="7"/>
    </row>
    <row r="25" spans="2:9" ht="30" x14ac:dyDescent="0.25">
      <c r="B25" s="29" t="s">
        <v>103</v>
      </c>
      <c r="C25" s="58" t="s">
        <v>79</v>
      </c>
      <c r="D25" s="38">
        <v>55688907957</v>
      </c>
      <c r="E25" s="38">
        <v>55688907957</v>
      </c>
      <c r="F25" s="38">
        <v>55688907957</v>
      </c>
      <c r="G25" s="38">
        <v>0</v>
      </c>
      <c r="H25" s="38">
        <v>0</v>
      </c>
      <c r="I25" s="7"/>
    </row>
    <row r="26" spans="2:9" x14ac:dyDescent="0.25">
      <c r="B26" s="29" t="s">
        <v>104</v>
      </c>
      <c r="C26" s="30" t="s">
        <v>80</v>
      </c>
      <c r="D26" s="38">
        <v>1200000000</v>
      </c>
      <c r="E26" s="38">
        <v>1086435465</v>
      </c>
      <c r="F26" s="38">
        <v>1025008210</v>
      </c>
      <c r="G26" s="38">
        <v>0</v>
      </c>
      <c r="H26" s="38">
        <v>0</v>
      </c>
      <c r="I26" s="7"/>
    </row>
    <row r="27" spans="2:9" x14ac:dyDescent="0.25">
      <c r="B27" s="29" t="s">
        <v>39</v>
      </c>
      <c r="C27" s="58" t="s">
        <v>40</v>
      </c>
      <c r="D27" s="38">
        <v>162400000000</v>
      </c>
      <c r="E27" s="38">
        <v>68099071193</v>
      </c>
      <c r="F27" s="38">
        <v>68099071193</v>
      </c>
      <c r="G27" s="38">
        <v>0</v>
      </c>
      <c r="H27" s="38">
        <v>0</v>
      </c>
      <c r="I27" s="7"/>
    </row>
    <row r="28" spans="2:9" x14ac:dyDescent="0.25">
      <c r="B28" s="29" t="s">
        <v>105</v>
      </c>
      <c r="C28" s="58" t="s">
        <v>81</v>
      </c>
      <c r="D28" s="38">
        <v>500000000</v>
      </c>
      <c r="E28" s="38">
        <v>390150396</v>
      </c>
      <c r="F28" s="38">
        <v>326518839</v>
      </c>
      <c r="G28" s="38">
        <v>0</v>
      </c>
      <c r="H28" s="38">
        <v>0</v>
      </c>
      <c r="I28" s="7"/>
    </row>
    <row r="29" spans="2:9" x14ac:dyDescent="0.25">
      <c r="B29" s="29" t="s">
        <v>41</v>
      </c>
      <c r="C29" s="58" t="s">
        <v>42</v>
      </c>
      <c r="D29" s="38">
        <v>1200000000</v>
      </c>
      <c r="E29" s="38">
        <v>210000000</v>
      </c>
      <c r="F29" s="38">
        <v>0</v>
      </c>
      <c r="G29" s="38">
        <v>0</v>
      </c>
      <c r="H29" s="38">
        <v>0</v>
      </c>
      <c r="I29" s="7"/>
    </row>
    <row r="30" spans="2:9" x14ac:dyDescent="0.25">
      <c r="B30" s="29" t="s">
        <v>106</v>
      </c>
      <c r="C30" s="58" t="s">
        <v>82</v>
      </c>
      <c r="D30" s="38">
        <v>2500000000</v>
      </c>
      <c r="E30" s="38">
        <v>2225684054</v>
      </c>
      <c r="F30" s="38">
        <v>2097469590</v>
      </c>
      <c r="G30" s="38">
        <v>0</v>
      </c>
      <c r="H30" s="38">
        <v>0</v>
      </c>
      <c r="I30" s="7"/>
    </row>
    <row r="31" spans="2:9" ht="30" x14ac:dyDescent="0.25">
      <c r="B31" s="29" t="s">
        <v>43</v>
      </c>
      <c r="C31" s="58" t="s">
        <v>44</v>
      </c>
      <c r="D31" s="38">
        <v>200000000</v>
      </c>
      <c r="E31" s="38">
        <v>0</v>
      </c>
      <c r="F31" s="38">
        <v>0</v>
      </c>
      <c r="G31" s="38">
        <v>0</v>
      </c>
      <c r="H31" s="38">
        <v>0</v>
      </c>
      <c r="I31" s="7"/>
    </row>
    <row r="32" spans="2:9" ht="30" x14ac:dyDescent="0.25">
      <c r="B32" s="29" t="s">
        <v>45</v>
      </c>
      <c r="C32" s="58" t="s">
        <v>46</v>
      </c>
      <c r="D32" s="38">
        <v>20225124267</v>
      </c>
      <c r="E32" s="38">
        <v>3798887120</v>
      </c>
      <c r="F32" s="38">
        <v>3457078497</v>
      </c>
      <c r="G32" s="38">
        <v>0</v>
      </c>
      <c r="H32" s="38">
        <v>0</v>
      </c>
      <c r="I32" s="7"/>
    </row>
    <row r="33" spans="2:9" x14ac:dyDescent="0.25">
      <c r="B33" s="29" t="s">
        <v>47</v>
      </c>
      <c r="C33" s="58" t="s">
        <v>48</v>
      </c>
      <c r="D33" s="38">
        <v>4500000000</v>
      </c>
      <c r="E33" s="38">
        <v>1672707828.8</v>
      </c>
      <c r="F33" s="38">
        <v>1072606410</v>
      </c>
      <c r="G33" s="38">
        <v>0</v>
      </c>
      <c r="H33" s="38">
        <v>0</v>
      </c>
      <c r="I33" s="7"/>
    </row>
    <row r="34" spans="2:9" ht="30" x14ac:dyDescent="0.25">
      <c r="B34" s="29" t="s">
        <v>51</v>
      </c>
      <c r="C34" s="58" t="s">
        <v>52</v>
      </c>
      <c r="D34" s="38">
        <v>4000000000</v>
      </c>
      <c r="E34" s="38">
        <v>526033276</v>
      </c>
      <c r="F34" s="38">
        <v>261273600</v>
      </c>
      <c r="G34" s="38">
        <v>0</v>
      </c>
      <c r="H34" s="38">
        <v>0</v>
      </c>
      <c r="I34" s="7"/>
    </row>
    <row r="35" spans="2:9" x14ac:dyDescent="0.25">
      <c r="C35" s="1"/>
      <c r="D35" s="39"/>
      <c r="E35" s="39"/>
      <c r="F35" s="39"/>
      <c r="G35" s="39"/>
      <c r="H35" s="39"/>
    </row>
    <row r="36" spans="2:9" x14ac:dyDescent="0.25">
      <c r="C36" s="1"/>
      <c r="D36" s="39"/>
      <c r="E36" s="39"/>
      <c r="F36" s="39"/>
      <c r="G36" s="39"/>
      <c r="H36" s="39"/>
    </row>
    <row r="37" spans="2:9" x14ac:dyDescent="0.25">
      <c r="C37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6:N61"/>
  <sheetViews>
    <sheetView showGridLines="0" showRowColHeaders="0" workbookViewId="0"/>
  </sheetViews>
  <sheetFormatPr baseColWidth="10" defaultRowHeight="15" x14ac:dyDescent="0.25"/>
  <cols>
    <col min="2" max="2" width="31.140625" bestFit="1" customWidth="1"/>
    <col min="3" max="3" width="13.5703125" bestFit="1" customWidth="1"/>
    <col min="4" max="4" width="15" bestFit="1" customWidth="1"/>
    <col min="5" max="5" width="14.7109375" bestFit="1" customWidth="1"/>
    <col min="6" max="6" width="10.5703125" bestFit="1" customWidth="1"/>
  </cols>
  <sheetData>
    <row r="6" spans="1:14" x14ac:dyDescent="0.25">
      <c r="B6" s="6" t="s">
        <v>5</v>
      </c>
      <c r="C6" t="s">
        <v>22</v>
      </c>
      <c r="D6" t="s">
        <v>50</v>
      </c>
      <c r="E6" t="s">
        <v>19</v>
      </c>
      <c r="F6" t="s">
        <v>20</v>
      </c>
    </row>
    <row r="7" spans="1:14" x14ac:dyDescent="0.25">
      <c r="B7" s="2" t="s">
        <v>28</v>
      </c>
      <c r="C7" s="32">
        <v>100000.0006</v>
      </c>
      <c r="D7" s="32">
        <v>19973.104006059999</v>
      </c>
      <c r="E7" s="32">
        <v>4664.6297521999995</v>
      </c>
      <c r="F7" s="32">
        <v>3868.9193937999999</v>
      </c>
    </row>
    <row r="8" spans="1:14" x14ac:dyDescent="0.25">
      <c r="B8" s="2" t="s">
        <v>29</v>
      </c>
      <c r="C8" s="32">
        <v>896061</v>
      </c>
      <c r="D8" s="32">
        <v>0</v>
      </c>
      <c r="E8" s="32">
        <v>0</v>
      </c>
      <c r="F8" s="32">
        <v>0</v>
      </c>
    </row>
    <row r="9" spans="1:14" x14ac:dyDescent="0.25">
      <c r="B9" s="2" t="s">
        <v>30</v>
      </c>
      <c r="C9" s="32">
        <v>3691790.2467439999</v>
      </c>
      <c r="D9" s="32">
        <v>3524897.5849370002</v>
      </c>
      <c r="E9" s="32">
        <v>44756.554298000003</v>
      </c>
      <c r="F9" s="32">
        <v>44756.554298000003</v>
      </c>
    </row>
    <row r="10" spans="1:14" x14ac:dyDescent="0.25">
      <c r="B10" s="2" t="s">
        <v>6</v>
      </c>
      <c r="C10" s="32">
        <v>4687851.2473440003</v>
      </c>
      <c r="D10" s="32">
        <v>3544870.6889430601</v>
      </c>
      <c r="E10" s="32">
        <v>49421.184050200005</v>
      </c>
      <c r="F10" s="32">
        <v>48625.473691800005</v>
      </c>
      <c r="H10" s="9"/>
      <c r="J10" s="9"/>
    </row>
    <row r="16" spans="1:14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5"/>
      <c r="B39" s="36"/>
      <c r="C39" s="36"/>
      <c r="D39" s="36"/>
      <c r="E39" s="36"/>
      <c r="F39" s="36"/>
      <c r="G39" s="36"/>
      <c r="H39" s="36"/>
      <c r="I39" s="25"/>
      <c r="J39" s="25"/>
      <c r="K39" s="25"/>
      <c r="L39" s="25"/>
      <c r="M39" s="25"/>
      <c r="N39" s="25"/>
    </row>
    <row r="40" spans="1:14" x14ac:dyDescent="0.25">
      <c r="A40" s="25"/>
      <c r="B40" s="22"/>
      <c r="C40" s="22"/>
      <c r="D40" s="22"/>
      <c r="E40" s="22"/>
      <c r="F40" s="22"/>
      <c r="G40" s="22"/>
      <c r="H40" s="22"/>
      <c r="I40" s="22"/>
      <c r="J40" s="22"/>
      <c r="K40" s="25"/>
      <c r="L40" s="25"/>
      <c r="M40" s="25"/>
      <c r="N40" s="25"/>
    </row>
    <row r="41" spans="1:14" s="15" customFormat="1" x14ac:dyDescent="0.25">
      <c r="A41" s="26"/>
      <c r="B41" s="40" t="s">
        <v>5</v>
      </c>
      <c r="C41" s="40" t="s">
        <v>22</v>
      </c>
      <c r="D41" s="40" t="s">
        <v>50</v>
      </c>
      <c r="E41" s="40" t="s">
        <v>19</v>
      </c>
      <c r="F41" s="40" t="s">
        <v>20</v>
      </c>
      <c r="G41" s="21"/>
      <c r="H41" s="55"/>
      <c r="I41" s="55"/>
      <c r="J41" s="55"/>
      <c r="K41" s="55"/>
      <c r="L41" s="55"/>
      <c r="M41" s="55"/>
      <c r="N41" s="55"/>
    </row>
    <row r="42" spans="1:14" s="15" customFormat="1" x14ac:dyDescent="0.25">
      <c r="A42" s="26"/>
      <c r="B42" s="41" t="s">
        <v>28</v>
      </c>
      <c r="C42" s="42">
        <f>+GETPIVOTDATA("APROPIACION",$B$6,"DESCRIPCION","A-FUNCIONAMIENTO")</f>
        <v>100000.0006</v>
      </c>
      <c r="D42" s="43">
        <f>+GETPIVOTDATA("COMPROMISOS",$B$6,"DESCRIPCION","A-FUNCIONAMIENTO")/C42</f>
        <v>0.19973103886221374</v>
      </c>
      <c r="E42" s="43">
        <f>+GETPIVOTDATA(" OBLIGACIONES",$B$6,"DESCRIPCION","A-FUNCIONAMIENTO")/C42</f>
        <v>4.6646297242122214E-2</v>
      </c>
      <c r="F42" s="43">
        <f>+GETPIVOTDATA(" PAGOS",$B$6,"DESCRIPCION","A-FUNCIONAMIENTO")/GETPIVOTDATA("APROPIACION",$B$6,"DESCRIPCION","A-FUNCIONAMIENTO")</f>
        <v>3.8689193705864836E-2</v>
      </c>
      <c r="G42" s="21"/>
      <c r="H42" s="55"/>
      <c r="I42" s="55"/>
      <c r="J42" s="55"/>
      <c r="K42" s="55"/>
      <c r="L42" s="55"/>
      <c r="M42" s="55"/>
      <c r="N42" s="55"/>
    </row>
    <row r="43" spans="1:14" s="15" customFormat="1" x14ac:dyDescent="0.25">
      <c r="A43" s="26"/>
      <c r="B43" s="41" t="s">
        <v>29</v>
      </c>
      <c r="C43" s="42">
        <f>+GETPIVOTDATA("APROPIACION",$B$6,"DESCRIPCION","B-SERVICIO DE LA DEUDA PÚBLICA")</f>
        <v>896061</v>
      </c>
      <c r="D43" s="43">
        <f>+GETPIVOTDATA("COMPROMISOS",$B$6,"DESCRIPCION","B-SERVICIO DE LA DEUDA PÚBLICA")/C43</f>
        <v>0</v>
      </c>
      <c r="E43" s="43">
        <f>+GETPIVOTDATA(" OBLIGACIONES",$B$6,"DESCRIPCION","B-SERVICIO DE LA DEUDA PÚBLICA")/GETPIVOTDATA("APROPIACION",$B$6,"DESCRIPCION","B-SERVICIO DE LA DEUDA PÚBLICA")</f>
        <v>0</v>
      </c>
      <c r="F43" s="43">
        <f>+GETPIVOTDATA(" PAGOS",$B$6,"DESCRIPCION","B-SERVICIO DE LA DEUDA PÚBLICA")/GETPIVOTDATA("APROPIACION",$B$6,"DESCRIPCION","B-SERVICIO DE LA DEUDA PÚBLICA")</f>
        <v>0</v>
      </c>
      <c r="G43" s="21"/>
      <c r="H43" s="55"/>
      <c r="I43" s="55"/>
      <c r="J43" s="55"/>
      <c r="K43" s="55"/>
      <c r="L43" s="55"/>
      <c r="M43" s="55"/>
      <c r="N43" s="55"/>
    </row>
    <row r="44" spans="1:14" s="15" customFormat="1" x14ac:dyDescent="0.25">
      <c r="A44" s="26"/>
      <c r="B44" s="41" t="s">
        <v>30</v>
      </c>
      <c r="C44" s="44">
        <f>+GETPIVOTDATA("APROPIACION",$B$6,"DESCRIPCION","C- INVERSION")</f>
        <v>3691790.2467439999</v>
      </c>
      <c r="D44" s="45">
        <f>+GETPIVOTDATA("COMPROMISOS",$B$6,"DESCRIPCION","C- INVERSION")/C44</f>
        <v>0.9547935687965502</v>
      </c>
      <c r="E44" s="45">
        <f>+GETPIVOTDATA(" OBLIGACIONES",$B$6,"DESCRIPCION","C- INVERSION")/GETPIVOTDATA("APROPIACION",$B$6,"DESCRIPCION","C- INVERSION")</f>
        <v>1.2123265761773264E-2</v>
      </c>
      <c r="F44" s="45">
        <f>+GETPIVOTDATA(" PAGOS",$B$6,"DESCRIPCION","C- INVERSION")/GETPIVOTDATA("APROPIACION",$B$6,"DESCRIPCION","C- INVERSION")</f>
        <v>1.2123265761773264E-2</v>
      </c>
      <c r="G44" s="21"/>
      <c r="H44" s="55"/>
      <c r="I44" s="55"/>
      <c r="J44" s="55"/>
      <c r="K44" s="55"/>
      <c r="L44" s="55"/>
      <c r="M44" s="55"/>
      <c r="N44" s="55"/>
    </row>
    <row r="45" spans="1:14" s="15" customFormat="1" x14ac:dyDescent="0.25">
      <c r="A45" s="26"/>
      <c r="B45" s="46" t="s">
        <v>6</v>
      </c>
      <c r="C45" s="47">
        <f>+GETPIVOTDATA("APROPIACION",$B$6)</f>
        <v>4687851.2473440003</v>
      </c>
      <c r="D45" s="48">
        <f>+GETPIVOTDATA("COMPROMISOS",$B$6)/GETPIVOTDATA("APROPIACION",$B$6)</f>
        <v>0.75618241746716697</v>
      </c>
      <c r="E45" s="49">
        <f>+GETPIVOTDATA(" OBLIGACIONES",$B$6)/GETPIVOTDATA("APROPIACION",$B$6)</f>
        <v>1.0542395959812207E-2</v>
      </c>
      <c r="F45" s="49">
        <f>+GETPIVOTDATA(" PAGOS",$B$6)/GETPIVOTDATA("APROPIACION",$B$6)</f>
        <v>1.0372657135686586E-2</v>
      </c>
      <c r="G45" s="21"/>
      <c r="H45" s="55"/>
      <c r="I45" s="55"/>
      <c r="J45" s="55"/>
      <c r="K45" s="55"/>
      <c r="L45" s="55"/>
      <c r="M45" s="55"/>
      <c r="N45" s="55"/>
    </row>
    <row r="46" spans="1:14" s="15" customFormat="1" x14ac:dyDescent="0.25">
      <c r="A46" s="21"/>
      <c r="B46" s="21"/>
      <c r="C46" s="21"/>
      <c r="D46" s="21"/>
      <c r="E46" s="21"/>
      <c r="F46" s="21"/>
      <c r="G46" s="21"/>
      <c r="H46" s="55"/>
      <c r="I46" s="55"/>
      <c r="J46" s="55"/>
      <c r="K46" s="55"/>
      <c r="L46" s="56"/>
      <c r="M46" s="56"/>
      <c r="N46" s="56"/>
    </row>
    <row r="47" spans="1:14" x14ac:dyDescent="0.25">
      <c r="A47" s="20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57"/>
      <c r="M47" s="57"/>
      <c r="N47" s="57"/>
    </row>
    <row r="48" spans="1:14" x14ac:dyDescent="0.25">
      <c r="A48" s="20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57"/>
      <c r="M48" s="57"/>
      <c r="N48" s="57"/>
    </row>
    <row r="49" spans="1:14" x14ac:dyDescent="0.25">
      <c r="A49" s="20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57"/>
      <c r="M49" s="57"/>
      <c r="N49" s="57"/>
    </row>
    <row r="50" spans="1:14" x14ac:dyDescent="0.25">
      <c r="A50" s="20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57"/>
      <c r="M50" s="57"/>
      <c r="N50" s="57"/>
    </row>
    <row r="51" spans="1:14" x14ac:dyDescent="0.25">
      <c r="B51" s="36"/>
      <c r="C51" s="36"/>
      <c r="D51" s="36"/>
      <c r="E51" s="36"/>
      <c r="F51" s="36"/>
      <c r="G51" s="36"/>
      <c r="H51" s="36"/>
      <c r="I51" s="36"/>
      <c r="J51" s="36"/>
      <c r="K51" s="57"/>
      <c r="L51" s="57"/>
      <c r="M51" s="57"/>
      <c r="N51" s="57"/>
    </row>
    <row r="52" spans="1:14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57"/>
      <c r="L52" s="57"/>
      <c r="M52" s="57"/>
      <c r="N52" s="57"/>
    </row>
    <row r="53" spans="1:14" x14ac:dyDescent="0.25">
      <c r="B53" s="36"/>
      <c r="C53" s="36"/>
      <c r="D53" s="36"/>
      <c r="E53" s="36"/>
      <c r="F53" s="36"/>
      <c r="G53" s="36"/>
      <c r="H53" s="36"/>
      <c r="I53" s="36"/>
      <c r="J53" s="36"/>
      <c r="K53" s="57"/>
      <c r="L53" s="57"/>
      <c r="M53" s="57"/>
      <c r="N53" s="57"/>
    </row>
    <row r="54" spans="1:14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57"/>
      <c r="L54" s="57"/>
      <c r="M54" s="57"/>
      <c r="N54" s="57"/>
    </row>
    <row r="55" spans="1:14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57"/>
      <c r="L55" s="57"/>
      <c r="M55" s="57"/>
      <c r="N55" s="57"/>
    </row>
    <row r="56" spans="1:14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57"/>
      <c r="L56" s="57"/>
      <c r="M56" s="57"/>
      <c r="N56" s="57"/>
    </row>
    <row r="57" spans="1:14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57"/>
      <c r="L57" s="57"/>
      <c r="M57" s="57"/>
      <c r="N57" s="57"/>
    </row>
    <row r="58" spans="1:14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57"/>
      <c r="L58" s="57"/>
      <c r="M58" s="57"/>
      <c r="N58" s="57"/>
    </row>
    <row r="59" spans="1:14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57"/>
      <c r="L59" s="57"/>
      <c r="M59" s="57"/>
      <c r="N59" s="57"/>
    </row>
    <row r="60" spans="1:14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1:14" x14ac:dyDescent="0.25">
      <c r="B61" s="28"/>
      <c r="C61" s="28"/>
      <c r="D61" s="28"/>
      <c r="E61" s="28"/>
      <c r="F61" s="28"/>
      <c r="G61" s="28"/>
      <c r="H61" s="28"/>
      <c r="I61" s="28"/>
      <c r="J61" s="28"/>
    </row>
  </sheetData>
  <pageMargins left="0.7" right="0.7" top="0.75" bottom="0.75" header="0.3" footer="0.3"/>
  <pageSetup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  <pageSetUpPr fitToPage="1"/>
  </sheetPr>
  <dimension ref="A6:J89"/>
  <sheetViews>
    <sheetView showGridLines="0" showRowColHeaders="0" workbookViewId="0"/>
  </sheetViews>
  <sheetFormatPr baseColWidth="10" defaultRowHeight="15" x14ac:dyDescent="0.25"/>
  <cols>
    <col min="1" max="1" width="7.42578125" customWidth="1"/>
    <col min="2" max="2" width="60.28515625" bestFit="1" customWidth="1"/>
    <col min="3" max="3" width="14" bestFit="1" customWidth="1"/>
    <col min="4" max="4" width="15.42578125" bestFit="1" customWidth="1"/>
    <col min="5" max="5" width="14.7109375" bestFit="1" customWidth="1"/>
    <col min="6" max="6" width="14.42578125" bestFit="1" customWidth="1"/>
  </cols>
  <sheetData>
    <row r="6" spans="2:6" ht="30" x14ac:dyDescent="0.25">
      <c r="B6" s="6" t="s">
        <v>5</v>
      </c>
      <c r="C6" s="23" t="s">
        <v>23</v>
      </c>
      <c r="D6" s="23" t="s">
        <v>12</v>
      </c>
      <c r="E6" s="23" t="s">
        <v>13</v>
      </c>
      <c r="F6" s="23" t="s">
        <v>18</v>
      </c>
    </row>
    <row r="7" spans="2:6" x14ac:dyDescent="0.25">
      <c r="B7" s="2" t="s">
        <v>31</v>
      </c>
      <c r="C7" s="32">
        <v>47199.141600000003</v>
      </c>
      <c r="D7" s="32">
        <v>3262.0283665299999</v>
      </c>
      <c r="E7" s="32">
        <v>3262.0283665299999</v>
      </c>
      <c r="F7" s="32">
        <v>2618.1431665299997</v>
      </c>
    </row>
    <row r="8" spans="2:6" x14ac:dyDescent="0.25">
      <c r="B8" s="2" t="s">
        <v>32</v>
      </c>
      <c r="C8" s="32">
        <v>19419.071</v>
      </c>
      <c r="D8" s="32">
        <v>14878.847157119999</v>
      </c>
      <c r="E8" s="32">
        <v>691.41290326000001</v>
      </c>
      <c r="F8" s="32">
        <v>539.58774486000004</v>
      </c>
    </row>
    <row r="9" spans="2:6" x14ac:dyDescent="0.25">
      <c r="B9" s="2" t="s">
        <v>33</v>
      </c>
      <c r="C9" s="32">
        <v>29698.508000000002</v>
      </c>
      <c r="D9" s="32">
        <v>1129.7403824100002</v>
      </c>
      <c r="E9" s="32">
        <v>8.7003824099999996</v>
      </c>
      <c r="F9" s="32">
        <v>8.7003824099999996</v>
      </c>
    </row>
    <row r="10" spans="2:6" ht="30" x14ac:dyDescent="0.25">
      <c r="B10" s="16" t="s">
        <v>34</v>
      </c>
      <c r="C10" s="32">
        <v>3683.28</v>
      </c>
      <c r="D10" s="32">
        <v>702.48810000000003</v>
      </c>
      <c r="E10" s="32">
        <v>702.48810000000003</v>
      </c>
      <c r="F10" s="32">
        <v>702.48810000000003</v>
      </c>
    </row>
    <row r="11" spans="2:6" x14ac:dyDescent="0.25">
      <c r="B11" s="2" t="s">
        <v>6</v>
      </c>
      <c r="C11" s="32">
        <v>100000.0006</v>
      </c>
      <c r="D11" s="32">
        <v>19973.104006059999</v>
      </c>
      <c r="E11" s="32">
        <v>4664.6297522000004</v>
      </c>
      <c r="F11" s="32">
        <v>3868.9193937999999</v>
      </c>
    </row>
    <row r="16" spans="2:6" x14ac:dyDescent="0.25">
      <c r="B16" s="22"/>
      <c r="C16" s="22"/>
      <c r="D16" s="22"/>
      <c r="E16" s="22"/>
      <c r="F16" s="22"/>
    </row>
    <row r="17" spans="2:6" x14ac:dyDescent="0.25">
      <c r="B17" s="22"/>
      <c r="C17" s="22"/>
      <c r="D17" s="22"/>
      <c r="E17" s="22"/>
      <c r="F17" s="22"/>
    </row>
    <row r="18" spans="2:6" x14ac:dyDescent="0.25">
      <c r="B18" s="22"/>
      <c r="C18" s="22"/>
      <c r="D18" s="22"/>
      <c r="E18" s="22"/>
      <c r="F18" s="22"/>
    </row>
    <row r="19" spans="2:6" x14ac:dyDescent="0.25">
      <c r="B19" s="22"/>
      <c r="C19" s="22"/>
      <c r="D19" s="22"/>
      <c r="E19" s="22"/>
      <c r="F19" s="22"/>
    </row>
    <row r="20" spans="2:6" x14ac:dyDescent="0.25">
      <c r="B20" s="22"/>
      <c r="C20" s="22"/>
      <c r="D20" s="22"/>
      <c r="E20" s="22"/>
      <c r="F20" s="22"/>
    </row>
    <row r="21" spans="2:6" x14ac:dyDescent="0.25">
      <c r="B21" s="22"/>
      <c r="C21" s="22"/>
      <c r="D21" s="22"/>
      <c r="E21" s="22"/>
      <c r="F21" s="22"/>
    </row>
    <row r="22" spans="2:6" x14ac:dyDescent="0.25">
      <c r="B22" s="22"/>
      <c r="C22" s="22"/>
      <c r="D22" s="22"/>
      <c r="E22" s="22"/>
      <c r="F22" s="22"/>
    </row>
    <row r="23" spans="2:6" x14ac:dyDescent="0.25">
      <c r="B23" s="22"/>
      <c r="C23" s="22"/>
      <c r="D23" s="22"/>
      <c r="E23" s="22"/>
      <c r="F23" s="22"/>
    </row>
    <row r="24" spans="2:6" x14ac:dyDescent="0.25">
      <c r="B24" s="22"/>
      <c r="C24" s="22"/>
      <c r="D24" s="22"/>
      <c r="E24" s="22"/>
      <c r="F24" s="22"/>
    </row>
    <row r="25" spans="2:6" x14ac:dyDescent="0.25">
      <c r="B25" s="22"/>
      <c r="C25" s="22"/>
      <c r="D25" s="22"/>
      <c r="E25" s="22"/>
      <c r="F25" s="22"/>
    </row>
    <row r="26" spans="2:6" x14ac:dyDescent="0.25">
      <c r="B26" s="22"/>
      <c r="C26" s="22"/>
      <c r="D26" s="22"/>
      <c r="E26" s="22"/>
      <c r="F26" s="22"/>
    </row>
    <row r="27" spans="2:6" x14ac:dyDescent="0.25">
      <c r="B27" s="22"/>
      <c r="C27" s="22"/>
      <c r="D27" s="22"/>
      <c r="E27" s="22"/>
      <c r="F27" s="22"/>
    </row>
    <row r="28" spans="2:6" x14ac:dyDescent="0.25">
      <c r="B28" s="22"/>
      <c r="C28" s="22"/>
      <c r="D28" s="22"/>
      <c r="E28" s="22"/>
      <c r="F28" s="22"/>
    </row>
    <row r="29" spans="2:6" x14ac:dyDescent="0.25">
      <c r="B29" s="22"/>
      <c r="C29" s="22"/>
      <c r="D29" s="22"/>
      <c r="E29" s="22"/>
      <c r="F29" s="22"/>
    </row>
    <row r="30" spans="2:6" x14ac:dyDescent="0.25">
      <c r="B30" s="22"/>
      <c r="C30" s="22"/>
      <c r="D30" s="22"/>
      <c r="E30" s="22"/>
      <c r="F30" s="22"/>
    </row>
    <row r="31" spans="2:6" x14ac:dyDescent="0.25">
      <c r="B31" s="22"/>
      <c r="C31" s="22"/>
      <c r="D31" s="22"/>
      <c r="E31" s="22"/>
      <c r="F31" s="22"/>
    </row>
    <row r="32" spans="2:6" x14ac:dyDescent="0.25">
      <c r="B32" s="22"/>
      <c r="C32" s="22"/>
      <c r="D32" s="22"/>
      <c r="E32" s="22"/>
      <c r="F32" s="22"/>
    </row>
    <row r="33" spans="1:10" x14ac:dyDescent="0.25">
      <c r="B33" s="22"/>
      <c r="C33" s="22"/>
      <c r="D33" s="22"/>
      <c r="E33" s="22"/>
      <c r="F33" s="22"/>
    </row>
    <row r="34" spans="1:10" x14ac:dyDescent="0.25">
      <c r="B34" s="22"/>
      <c r="C34" s="22"/>
      <c r="D34" s="22"/>
      <c r="E34" s="22"/>
      <c r="F34" s="22"/>
    </row>
    <row r="35" spans="1:10" x14ac:dyDescent="0.25">
      <c r="B35" s="22"/>
      <c r="C35" s="22"/>
      <c r="D35" s="22"/>
      <c r="E35" s="22"/>
      <c r="F35" s="22"/>
    </row>
    <row r="36" spans="1:10" x14ac:dyDescent="0.25">
      <c r="B36" s="22"/>
      <c r="C36" s="22"/>
      <c r="D36" s="22"/>
      <c r="E36" s="22"/>
      <c r="F36" s="22"/>
    </row>
    <row r="37" spans="1:10" x14ac:dyDescent="0.25">
      <c r="B37" s="22"/>
      <c r="C37" s="22"/>
      <c r="D37" s="22"/>
      <c r="E37" s="22"/>
      <c r="F37" s="22"/>
    </row>
    <row r="38" spans="1:10" x14ac:dyDescent="0.25">
      <c r="B38" s="22"/>
      <c r="C38" s="22"/>
      <c r="D38" s="22"/>
      <c r="E38" s="22"/>
      <c r="F38" s="22"/>
    </row>
    <row r="39" spans="1:10" x14ac:dyDescent="0.25">
      <c r="B39" s="22"/>
      <c r="C39" s="22"/>
      <c r="D39" s="22"/>
      <c r="E39" s="22"/>
      <c r="F39" s="22"/>
    </row>
    <row r="40" spans="1:10" x14ac:dyDescent="0.25">
      <c r="B40" s="22"/>
      <c r="C40" s="22"/>
      <c r="D40" s="22"/>
      <c r="E40" s="22"/>
      <c r="F40" s="22"/>
    </row>
    <row r="41" spans="1:10" x14ac:dyDescent="0.25">
      <c r="B41" s="22"/>
      <c r="C41" s="22"/>
      <c r="D41" s="22"/>
      <c r="E41" s="22"/>
      <c r="F41" s="22"/>
    </row>
    <row r="42" spans="1:10" x14ac:dyDescent="0.25">
      <c r="A42" s="20"/>
      <c r="B42" s="28"/>
      <c r="C42" s="28"/>
      <c r="D42" s="28"/>
      <c r="E42" s="28"/>
      <c r="F42" s="27"/>
      <c r="G42" s="27"/>
      <c r="H42" s="14"/>
    </row>
    <row r="43" spans="1:10" x14ac:dyDescent="0.25">
      <c r="A43" s="20"/>
      <c r="B43" s="28" t="s">
        <v>5</v>
      </c>
      <c r="C43" s="28" t="s">
        <v>23</v>
      </c>
      <c r="D43" s="28" t="s">
        <v>12</v>
      </c>
      <c r="E43" s="28" t="s">
        <v>13</v>
      </c>
      <c r="F43" s="28" t="s">
        <v>18</v>
      </c>
      <c r="G43" s="28"/>
      <c r="H43" s="14"/>
    </row>
    <row r="44" spans="1:10" x14ac:dyDescent="0.25">
      <c r="A44" s="20"/>
      <c r="B44" s="28" t="s">
        <v>31</v>
      </c>
      <c r="C44" s="28">
        <f>+GETPIVOTDATA(" APROPIACION
 VIGENTE",$B$6,"DESCRIPCION","A-01 -GASTOS DE PERSONAL")</f>
        <v>47199.141600000003</v>
      </c>
      <c r="D44" s="50">
        <f>+GETPIVOTDATA(" COMPROMISOS
 ACUMULADOS",$B$6,"DESCRIPCION","A-01 -GASTOS DE PERSONAL")/GETPIVOTDATA(" APROPIACION
 VIGENTE",$B$6,"DESCRIPCION","A-01 -GASTOS DE PERSONAL")</f>
        <v>6.9112027379116564E-2</v>
      </c>
      <c r="E44" s="50">
        <f>+GETPIVOTDATA(" OBLIGACIONES
 ACUMULADAS",$B$6,"DESCRIPCION","A-01 -GASTOS DE PERSONAL")/GETPIVOTDATA(" APROPIACION
 VIGENTE",$B$6,"DESCRIPCION","A-01 -GASTOS DE PERSONAL")</f>
        <v>6.9112027379116564E-2</v>
      </c>
      <c r="F44" s="50">
        <f>+GETPIVOTDATA(" PAGOS
 ACUMULADOS",$B$6,"DESCRIPCION","A-01 -GASTOS DE PERSONAL")/GETPIVOTDATA(" APROPIACION
 VIGENTE",$B$6,"DESCRIPCION","A-01 -GASTOS DE PERSONAL")</f>
        <v>5.5470143688587749E-2</v>
      </c>
      <c r="G44" s="22"/>
      <c r="H44" s="36"/>
    </row>
    <row r="45" spans="1:10" x14ac:dyDescent="0.25">
      <c r="A45" s="20"/>
      <c r="B45" s="22" t="s">
        <v>32</v>
      </c>
      <c r="C45" s="22">
        <f>+GETPIVOTDATA(" APROPIACION
 VIGENTE",$B$6,"DESCRIPCION","A-02 -ADQUISICIÓN DE BIENES  Y SERVICIOS")</f>
        <v>19419.071</v>
      </c>
      <c r="D45" s="52">
        <f>+GETPIVOTDATA(" COMPROMISOS
 ACUMULADOS",$B$6,"DESCRIPCION","A-02 -ADQUISICIÓN DE BIENES  Y SERVICIOS")/GETPIVOTDATA(" APROPIACION
 VIGENTE",$B$6,"DESCRIPCION","A-02 -ADQUISICIÓN DE BIENES  Y SERVICIOS")</f>
        <v>0.76619768047194425</v>
      </c>
      <c r="E45" s="53">
        <f>+GETPIVOTDATA(" OBLIGACIONES
 ACUMULADAS",$B$6,"DESCRIPCION","A-02 -ADQUISICIÓN DE BIENES  Y SERVICIOS")/GETPIVOTDATA(" APROPIACION
 VIGENTE",$B$6,"DESCRIPCION","A-02 -ADQUISICIÓN DE BIENES  Y SERVICIOS")</f>
        <v>3.5604839348906035E-2</v>
      </c>
      <c r="F45" s="53">
        <f>+GETPIVOTDATA(" PAGOS
 ACUMULADOS",$B$6,"DESCRIPCION","A-02 -ADQUISICIÓN DE BIENES  Y SERVICIOS")/GETPIVOTDATA(" APROPIACION
 VIGENTE",$B$6,"DESCRIPCION","A-02 -ADQUISICIÓN DE BIENES  Y SERVICIOS")</f>
        <v>2.7786486019851314E-2</v>
      </c>
      <c r="G45" s="22"/>
      <c r="H45" s="36"/>
      <c r="I45" s="20"/>
      <c r="J45" s="20"/>
    </row>
    <row r="46" spans="1:10" x14ac:dyDescent="0.25">
      <c r="A46" s="20"/>
      <c r="B46" s="22" t="s">
        <v>33</v>
      </c>
      <c r="C46" s="22">
        <f>+GETPIVOTDATA(" APROPIACION
 VIGENTE",$B$6,"DESCRIPCION","A-03-TRANSFERENCIAS CORRIENTES")</f>
        <v>29698.508000000002</v>
      </c>
      <c r="D46" s="54">
        <f>+GETPIVOTDATA(" COMPROMISOS
 ACUMULADOS",$B$6,"DESCRIPCION","A-03-TRANSFERENCIAS CORRIENTES")/GETPIVOTDATA(" APROPIACION
 VIGENTE",$B$6,"DESCRIPCION","A-03-TRANSFERENCIAS CORRIENTES")</f>
        <v>3.8040307695255265E-2</v>
      </c>
      <c r="E46" s="54">
        <f>+GETPIVOTDATA(" OBLIGACIONES
 ACUMULADAS",$B$6,"DESCRIPCION","A-03-TRANSFERENCIAS CORRIENTES")/GETPIVOTDATA(" APROPIACION
 VIGENTE",$B$6,"DESCRIPCION","A-03-TRANSFERENCIAS CORRIENTES")</f>
        <v>2.9295688557822499E-4</v>
      </c>
      <c r="F46" s="54">
        <f>+GETPIVOTDATA(" PAGOS
 ACUMULADOS",$B$6,"DESCRIPCION","A-03-TRANSFERENCIAS CORRIENTES")/GETPIVOTDATA(" APROPIACION
 VIGENTE",$B$6,"DESCRIPCION","A-03-TRANSFERENCIAS CORRIENTES")</f>
        <v>2.9295688557822499E-4</v>
      </c>
      <c r="G46" s="22"/>
      <c r="H46" s="36"/>
      <c r="I46" s="20"/>
      <c r="J46" s="20"/>
    </row>
    <row r="47" spans="1:10" x14ac:dyDescent="0.25">
      <c r="A47" s="20"/>
      <c r="B47" s="22" t="s">
        <v>34</v>
      </c>
      <c r="C47" s="22">
        <f>+GETPIVOTDATA(" APROPIACION
 VIGENTE",$B$6,"DESCRIPCION","A-08-GASTOS POR TRIBUTOS, MULTAS, SANCIONES E INTERESES DE MORA")</f>
        <v>3683.28</v>
      </c>
      <c r="D47" s="54">
        <f>+GETPIVOTDATA(" COMPROMISOS
 ACUMULADOS",$B$6,"DESCRIPCION","A-08-GASTOS POR TRIBUTOS, MULTAS, SANCIONES E INTERESES DE MORA")/GETPIVOTDATA(" APROPIACION
 VIGENTE",$B$6,"DESCRIPCION","A-08-GASTOS POR TRIBUTOS, MULTAS, SANCIONES E INTERESES DE MORA")</f>
        <v>0.19072351273864599</v>
      </c>
      <c r="E47" s="54">
        <f>+GETPIVOTDATA(" OBLIGACIONES
 ACUMULADAS",$B$6,"DESCRIPCION","A-08-GASTOS POR TRIBUTOS, MULTAS, SANCIONES E INTERESES DE MORA")/GETPIVOTDATA(" APROPIACION
 VIGENTE",$B$6,"DESCRIPCION","A-08-GASTOS POR TRIBUTOS, MULTAS, SANCIONES E INTERESES DE MORA")</f>
        <v>0.19072351273864599</v>
      </c>
      <c r="F47" s="54">
        <f>+GETPIVOTDATA(" PAGOS
 ACUMULADOS",$B$6,"DESCRIPCION","A-08-GASTOS POR TRIBUTOS, MULTAS, SANCIONES E INTERESES DE MORA")/GETPIVOTDATA(" APROPIACION
 VIGENTE",$B$6,"DESCRIPCION","A-08-GASTOS POR TRIBUTOS, MULTAS, SANCIONES E INTERESES DE MORA")</f>
        <v>0.19072351273864599</v>
      </c>
      <c r="G47" s="22"/>
      <c r="H47" s="36"/>
      <c r="I47" s="20"/>
      <c r="J47" s="20"/>
    </row>
    <row r="48" spans="1:10" x14ac:dyDescent="0.25">
      <c r="A48" s="20"/>
      <c r="B48" s="22" t="s">
        <v>6</v>
      </c>
      <c r="C48" s="22">
        <f>+GETPIVOTDATA(" APROPIACION
 VIGENTE",$B$6)</f>
        <v>100000.0006</v>
      </c>
      <c r="D48" s="54">
        <f>+GETPIVOTDATA(" COMPROMISOS
 ACUMULADOS",$B$6)/GETPIVOTDATA(" APROPIACION
 VIGENTE",$B$6)</f>
        <v>0.19973103886221374</v>
      </c>
      <c r="E48" s="54">
        <f>+GETPIVOTDATA(" OBLIGACIONES
 ACUMULADAS",$B$6)/GETPIVOTDATA(" APROPIACION
 VIGENTE",$B$6)</f>
        <v>4.6646297242122221E-2</v>
      </c>
      <c r="F48" s="54">
        <f>+GETPIVOTDATA(" PAGOS
 ACUMULADOS",$B$6)/GETPIVOTDATA(" APROPIACION
 VIGENTE",$B$6)</f>
        <v>3.8689193705864836E-2</v>
      </c>
      <c r="G48" s="22"/>
      <c r="H48" s="36"/>
      <c r="I48" s="20"/>
      <c r="J48" s="20"/>
    </row>
    <row r="49" spans="1:10" x14ac:dyDescent="0.25">
      <c r="A49" s="20"/>
      <c r="B49" s="22"/>
      <c r="C49" s="22"/>
      <c r="D49" s="22"/>
      <c r="E49" s="22"/>
      <c r="F49" s="22"/>
      <c r="G49" s="22"/>
      <c r="H49" s="36"/>
      <c r="I49" s="20"/>
      <c r="J49" s="20"/>
    </row>
    <row r="50" spans="1:10" x14ac:dyDescent="0.25">
      <c r="A50" s="20"/>
      <c r="B50" s="22"/>
      <c r="C50" s="22"/>
      <c r="D50" s="22"/>
      <c r="E50" s="22"/>
      <c r="F50" s="22"/>
      <c r="G50" s="22"/>
      <c r="H50" s="36"/>
      <c r="I50" s="20"/>
      <c r="J50" s="20"/>
    </row>
    <row r="51" spans="1:10" x14ac:dyDescent="0.25">
      <c r="A51" s="20"/>
      <c r="B51" s="36"/>
      <c r="C51" s="36"/>
      <c r="D51" s="36"/>
      <c r="E51" s="36"/>
      <c r="F51" s="36"/>
      <c r="G51" s="36"/>
      <c r="H51" s="36"/>
      <c r="I51" s="20"/>
      <c r="J51" s="20"/>
    </row>
    <row r="52" spans="1:10" x14ac:dyDescent="0.25">
      <c r="A52" s="20"/>
      <c r="B52" s="36"/>
      <c r="C52" s="36"/>
      <c r="D52" s="36"/>
      <c r="E52" s="36"/>
      <c r="F52" s="36"/>
      <c r="G52" s="36"/>
      <c r="H52" s="36"/>
      <c r="I52" s="20"/>
      <c r="J52" s="20"/>
    </row>
    <row r="53" spans="1:10" x14ac:dyDescent="0.25">
      <c r="A53" s="14"/>
      <c r="B53" s="36"/>
      <c r="C53" s="36"/>
      <c r="D53" s="36"/>
      <c r="E53" s="36"/>
      <c r="F53" s="36"/>
      <c r="G53" s="36"/>
      <c r="H53" s="36"/>
      <c r="I53" s="20"/>
      <c r="J53" s="20"/>
    </row>
    <row r="54" spans="1:10" x14ac:dyDescent="0.25">
      <c r="B54" s="35"/>
      <c r="C54" s="35"/>
      <c r="D54" s="35"/>
      <c r="E54" s="35"/>
      <c r="F54" s="35"/>
      <c r="G54" s="36"/>
      <c r="H54" s="20"/>
      <c r="I54" s="20"/>
      <c r="J54" s="20"/>
    </row>
    <row r="55" spans="1:10" x14ac:dyDescent="0.25">
      <c r="B55" s="35"/>
      <c r="C55" s="35"/>
      <c r="D55" s="35"/>
      <c r="E55" s="35"/>
      <c r="F55" s="35"/>
      <c r="G55" s="20"/>
      <c r="H55" s="20"/>
      <c r="I55" s="20"/>
      <c r="J55" s="20"/>
    </row>
    <row r="56" spans="1:10" x14ac:dyDescent="0.25">
      <c r="B56" s="35"/>
      <c r="C56" s="35"/>
      <c r="D56" s="35"/>
      <c r="E56" s="35"/>
      <c r="F56" s="35"/>
      <c r="G56" s="20"/>
      <c r="H56" s="20"/>
      <c r="I56" s="20"/>
      <c r="J56" s="20"/>
    </row>
    <row r="57" spans="1:10" x14ac:dyDescent="0.25">
      <c r="B57" s="35"/>
      <c r="C57" s="35"/>
      <c r="D57" s="35"/>
      <c r="E57" s="35"/>
      <c r="F57" s="35"/>
      <c r="G57" s="20"/>
      <c r="H57" s="20"/>
      <c r="I57" s="20"/>
      <c r="J57" s="20"/>
    </row>
    <row r="58" spans="1:10" x14ac:dyDescent="0.25">
      <c r="B58" s="35"/>
      <c r="C58" s="35"/>
      <c r="D58" s="35"/>
      <c r="E58" s="35"/>
      <c r="F58" s="35"/>
      <c r="G58" s="20"/>
      <c r="H58" s="20"/>
      <c r="I58" s="20"/>
      <c r="J58" s="20"/>
    </row>
    <row r="59" spans="1:10" x14ac:dyDescent="0.25">
      <c r="B59" s="20"/>
      <c r="C59" s="20"/>
      <c r="D59" s="20"/>
      <c r="E59" s="20"/>
      <c r="F59" s="20"/>
      <c r="G59" s="20"/>
      <c r="H59" s="20"/>
      <c r="I59" s="20"/>
      <c r="J59" s="20"/>
    </row>
    <row r="60" spans="1:10" x14ac:dyDescent="0.25">
      <c r="B60" s="20"/>
      <c r="C60" s="20"/>
      <c r="D60" s="20"/>
      <c r="E60" s="20"/>
      <c r="F60" s="20"/>
      <c r="G60" s="20"/>
      <c r="H60" s="20"/>
      <c r="I60" s="20"/>
      <c r="J60" s="20"/>
    </row>
    <row r="61" spans="1:10" x14ac:dyDescent="0.25">
      <c r="B61" s="20"/>
      <c r="C61" s="20"/>
      <c r="D61" s="20"/>
      <c r="E61" s="20"/>
      <c r="F61" s="20"/>
      <c r="G61" s="20"/>
      <c r="H61" s="20"/>
      <c r="I61" s="20"/>
      <c r="J61" s="20"/>
    </row>
    <row r="62" spans="1:10" x14ac:dyDescent="0.25">
      <c r="B62" s="20"/>
      <c r="C62" s="20"/>
      <c r="D62" s="20"/>
      <c r="E62" s="20"/>
      <c r="F62" s="20"/>
      <c r="G62" s="20"/>
      <c r="H62" s="20"/>
      <c r="I62" s="20"/>
      <c r="J62" s="20"/>
    </row>
    <row r="63" spans="1:10" x14ac:dyDescent="0.25">
      <c r="B63" s="20"/>
      <c r="C63" s="20"/>
      <c r="D63" s="20"/>
      <c r="E63" s="20"/>
      <c r="F63" s="20"/>
      <c r="G63" s="20"/>
      <c r="H63" s="20"/>
      <c r="I63" s="20"/>
      <c r="J63" s="20"/>
    </row>
    <row r="64" spans="1:10" x14ac:dyDescent="0.25">
      <c r="B64" s="20"/>
      <c r="C64" s="20"/>
      <c r="D64" s="20"/>
      <c r="E64" s="20"/>
      <c r="F64" s="20"/>
      <c r="G64" s="20"/>
      <c r="H64" s="20"/>
      <c r="I64" s="20"/>
      <c r="J64" s="20"/>
    </row>
    <row r="65" spans="2:10" x14ac:dyDescent="0.25">
      <c r="B65" s="20"/>
      <c r="C65" s="20"/>
      <c r="D65" s="20"/>
      <c r="E65" s="20"/>
      <c r="F65" s="20"/>
      <c r="G65" s="20"/>
      <c r="H65" s="20"/>
      <c r="I65" s="20"/>
      <c r="J65" s="20"/>
    </row>
    <row r="66" spans="2:10" x14ac:dyDescent="0.25">
      <c r="B66" s="20"/>
      <c r="C66" s="20"/>
      <c r="D66" s="20"/>
      <c r="E66" s="20"/>
      <c r="F66" s="20"/>
      <c r="G66" s="20"/>
      <c r="H66" s="20"/>
      <c r="I66" s="20"/>
      <c r="J66" s="20"/>
    </row>
    <row r="67" spans="2:10" x14ac:dyDescent="0.25">
      <c r="B67" s="20"/>
      <c r="C67" s="20"/>
      <c r="D67" s="20"/>
      <c r="E67" s="20"/>
      <c r="F67" s="20"/>
      <c r="G67" s="20"/>
      <c r="H67" s="20"/>
      <c r="I67" s="20"/>
      <c r="J67" s="20"/>
    </row>
    <row r="68" spans="2:10" x14ac:dyDescent="0.25">
      <c r="B68" s="20"/>
      <c r="C68" s="20"/>
      <c r="D68" s="20"/>
      <c r="E68" s="20"/>
      <c r="F68" s="20"/>
      <c r="G68" s="20"/>
      <c r="H68" s="20"/>
      <c r="I68" s="20"/>
      <c r="J68" s="20"/>
    </row>
    <row r="69" spans="2:10" x14ac:dyDescent="0.25">
      <c r="B69" s="20"/>
      <c r="C69" s="20"/>
      <c r="D69" s="20"/>
      <c r="E69" s="20"/>
      <c r="F69" s="20"/>
      <c r="G69" s="20"/>
      <c r="H69" s="20"/>
      <c r="I69" s="20"/>
      <c r="J69" s="20"/>
    </row>
    <row r="70" spans="2:10" x14ac:dyDescent="0.25">
      <c r="B70" s="20"/>
      <c r="C70" s="20"/>
      <c r="D70" s="20"/>
      <c r="E70" s="20"/>
      <c r="F70" s="20"/>
      <c r="G70" s="20"/>
      <c r="H70" s="20"/>
      <c r="I70" s="20"/>
      <c r="J70" s="20"/>
    </row>
    <row r="71" spans="2:10" x14ac:dyDescent="0.25">
      <c r="B71" s="20"/>
      <c r="C71" s="20"/>
      <c r="D71" s="20"/>
      <c r="E71" s="20"/>
      <c r="F71" s="20"/>
      <c r="G71" s="20"/>
      <c r="H71" s="20"/>
      <c r="I71" s="20"/>
      <c r="J71" s="20"/>
    </row>
    <row r="72" spans="2:10" x14ac:dyDescent="0.25">
      <c r="B72" s="20"/>
      <c r="C72" s="20"/>
      <c r="D72" s="20"/>
      <c r="E72" s="20"/>
      <c r="F72" s="20"/>
      <c r="G72" s="20"/>
      <c r="H72" s="20"/>
      <c r="I72" s="20"/>
      <c r="J72" s="20"/>
    </row>
    <row r="73" spans="2:10" x14ac:dyDescent="0.25">
      <c r="B73" s="20"/>
      <c r="C73" s="20"/>
      <c r="D73" s="20"/>
      <c r="E73" s="20"/>
      <c r="F73" s="20"/>
      <c r="G73" s="20"/>
      <c r="H73" s="20"/>
      <c r="I73" s="20"/>
      <c r="J73" s="20"/>
    </row>
    <row r="74" spans="2:10" x14ac:dyDescent="0.25">
      <c r="B74" s="20"/>
      <c r="C74" s="20"/>
      <c r="D74" s="20"/>
      <c r="E74" s="20"/>
      <c r="F74" s="20"/>
      <c r="G74" s="20"/>
      <c r="H74" s="20"/>
      <c r="I74" s="20"/>
      <c r="J74" s="20"/>
    </row>
    <row r="75" spans="2:10" x14ac:dyDescent="0.25">
      <c r="B75" s="20"/>
      <c r="C75" s="20"/>
      <c r="D75" s="20"/>
      <c r="E75" s="20"/>
      <c r="F75" s="20"/>
      <c r="G75" s="20"/>
      <c r="H75" s="20"/>
      <c r="I75" s="20"/>
      <c r="J75" s="20"/>
    </row>
    <row r="76" spans="2:10" x14ac:dyDescent="0.25">
      <c r="B76" s="20"/>
      <c r="C76" s="20"/>
      <c r="D76" s="20"/>
      <c r="E76" s="20"/>
      <c r="F76" s="20"/>
      <c r="G76" s="20"/>
      <c r="H76" s="20"/>
      <c r="I76" s="20"/>
      <c r="J76" s="20"/>
    </row>
    <row r="77" spans="2:10" x14ac:dyDescent="0.25">
      <c r="B77" s="20"/>
      <c r="C77" s="20"/>
      <c r="D77" s="20"/>
      <c r="E77" s="20"/>
      <c r="F77" s="20"/>
      <c r="G77" s="20"/>
      <c r="H77" s="20"/>
      <c r="I77" s="20"/>
      <c r="J77" s="20"/>
    </row>
    <row r="78" spans="2:10" x14ac:dyDescent="0.25">
      <c r="B78" s="20"/>
      <c r="C78" s="20"/>
      <c r="D78" s="20"/>
      <c r="E78" s="20"/>
      <c r="F78" s="20"/>
      <c r="G78" s="20"/>
      <c r="H78" s="20"/>
      <c r="I78" s="20"/>
      <c r="J78" s="20"/>
    </row>
    <row r="79" spans="2:10" x14ac:dyDescent="0.25">
      <c r="B79" s="20"/>
      <c r="C79" s="20"/>
      <c r="D79" s="20"/>
      <c r="E79" s="20"/>
      <c r="F79" s="20"/>
      <c r="G79" s="20"/>
      <c r="H79" s="20"/>
      <c r="I79" s="20"/>
      <c r="J79" s="20"/>
    </row>
    <row r="80" spans="2:10" x14ac:dyDescent="0.25">
      <c r="B80" s="20"/>
      <c r="C80" s="20"/>
      <c r="D80" s="20"/>
      <c r="E80" s="20"/>
      <c r="F80" s="20"/>
      <c r="G80" s="20"/>
      <c r="H80" s="20"/>
      <c r="I80" s="20"/>
      <c r="J80" s="20"/>
    </row>
    <row r="81" spans="2:10" x14ac:dyDescent="0.25">
      <c r="B81" s="20"/>
      <c r="C81" s="20"/>
      <c r="D81" s="20"/>
      <c r="E81" s="20"/>
      <c r="F81" s="20"/>
      <c r="G81" s="20"/>
      <c r="H81" s="20"/>
      <c r="I81" s="20"/>
      <c r="J81" s="20"/>
    </row>
    <row r="82" spans="2:10" x14ac:dyDescent="0.25">
      <c r="B82" s="20"/>
      <c r="C82" s="20"/>
      <c r="D82" s="20"/>
      <c r="E82" s="20"/>
      <c r="F82" s="20"/>
      <c r="G82" s="20"/>
      <c r="H82" s="20"/>
      <c r="I82" s="20"/>
      <c r="J82" s="20"/>
    </row>
    <row r="83" spans="2:10" x14ac:dyDescent="0.25">
      <c r="B83" s="20"/>
      <c r="C83" s="20"/>
      <c r="D83" s="20"/>
      <c r="E83" s="20"/>
      <c r="F83" s="20"/>
      <c r="G83" s="20"/>
      <c r="H83" s="20"/>
      <c r="I83" s="20"/>
      <c r="J83" s="20"/>
    </row>
    <row r="84" spans="2:10" x14ac:dyDescent="0.25">
      <c r="B84" s="20"/>
      <c r="C84" s="20"/>
      <c r="D84" s="20"/>
      <c r="E84" s="20"/>
      <c r="F84" s="20"/>
      <c r="G84" s="20"/>
      <c r="H84" s="20"/>
      <c r="I84" s="20"/>
      <c r="J84" s="20"/>
    </row>
    <row r="85" spans="2:10" x14ac:dyDescent="0.25">
      <c r="B85" s="20"/>
      <c r="C85" s="20"/>
      <c r="D85" s="20"/>
      <c r="E85" s="20"/>
      <c r="F85" s="20"/>
      <c r="G85" s="20"/>
      <c r="H85" s="20"/>
      <c r="I85" s="20"/>
      <c r="J85" s="20"/>
    </row>
    <row r="86" spans="2:10" x14ac:dyDescent="0.25">
      <c r="B86" s="20"/>
      <c r="C86" s="20"/>
      <c r="D86" s="20"/>
      <c r="E86" s="20"/>
      <c r="F86" s="20"/>
      <c r="G86" s="20"/>
      <c r="H86" s="20"/>
      <c r="I86" s="20"/>
      <c r="J86" s="20"/>
    </row>
    <row r="87" spans="2:10" x14ac:dyDescent="0.25">
      <c r="B87" s="20"/>
      <c r="C87" s="20"/>
      <c r="D87" s="20"/>
      <c r="E87" s="20"/>
      <c r="F87" s="20"/>
      <c r="G87" s="20"/>
      <c r="H87" s="20"/>
      <c r="I87" s="20"/>
      <c r="J87" s="20"/>
    </row>
    <row r="88" spans="2:10" x14ac:dyDescent="0.25">
      <c r="B88" s="20"/>
      <c r="C88" s="20"/>
      <c r="D88" s="20"/>
      <c r="E88" s="20"/>
      <c r="F88" s="20"/>
      <c r="G88" s="20"/>
      <c r="H88" s="20"/>
      <c r="I88" s="20"/>
      <c r="J88" s="20"/>
    </row>
    <row r="89" spans="2:10" x14ac:dyDescent="0.25">
      <c r="B89" s="20"/>
      <c r="C89" s="20"/>
      <c r="D89" s="20"/>
      <c r="E89" s="20"/>
      <c r="F89" s="20"/>
      <c r="G89" s="20"/>
      <c r="H89" s="20"/>
      <c r="I89" s="20"/>
      <c r="J89" s="20"/>
    </row>
  </sheetData>
  <pageMargins left="0.70866141732283472" right="0.70866141732283472" top="0.74803149606299213" bottom="0.74803149606299213" header="0.31496062992125984" footer="0.31496062992125984"/>
  <pageSetup scale="59" orientation="landscape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B6:F40"/>
  <sheetViews>
    <sheetView showGridLines="0" showRowColHeaders="0" workbookViewId="0"/>
  </sheetViews>
  <sheetFormatPr baseColWidth="10" defaultRowHeight="15" x14ac:dyDescent="0.25"/>
  <cols>
    <col min="1" max="1" width="13.140625" customWidth="1"/>
    <col min="2" max="2" width="24.5703125" bestFit="1" customWidth="1"/>
    <col min="3" max="3" width="31.5703125" bestFit="1" customWidth="1"/>
    <col min="4" max="4" width="30.5703125" bestFit="1" customWidth="1"/>
    <col min="5" max="5" width="22.5703125" bestFit="1" customWidth="1"/>
  </cols>
  <sheetData>
    <row r="6" spans="2:6" x14ac:dyDescent="0.25">
      <c r="B6" s="13" t="s">
        <v>1</v>
      </c>
      <c r="C6" s="12" t="s">
        <v>49</v>
      </c>
    </row>
    <row r="8" spans="2:6" x14ac:dyDescent="0.25">
      <c r="B8" t="s">
        <v>16</v>
      </c>
      <c r="C8" t="s">
        <v>15</v>
      </c>
      <c r="D8" t="s">
        <v>17</v>
      </c>
      <c r="E8" t="s">
        <v>18</v>
      </c>
    </row>
    <row r="9" spans="2:6" x14ac:dyDescent="0.25">
      <c r="B9" s="33">
        <v>3691790246744</v>
      </c>
      <c r="C9" s="33">
        <v>3524897584937</v>
      </c>
      <c r="D9" s="33">
        <v>44756554298</v>
      </c>
      <c r="E9" s="33">
        <v>44756554298</v>
      </c>
    </row>
    <row r="11" spans="2:6" x14ac:dyDescent="0.25">
      <c r="B11" s="24"/>
      <c r="F11" s="1"/>
    </row>
    <row r="15" spans="2:6" x14ac:dyDescent="0.25">
      <c r="E15" s="9" t="s">
        <v>21</v>
      </c>
    </row>
    <row r="36" spans="2:4" x14ac:dyDescent="0.25">
      <c r="B36" s="59" t="str">
        <f>+CONCATENATE("PROYECTO","  ",C6)</f>
        <v>PROYECTO  (Todas)</v>
      </c>
      <c r="C36" s="59"/>
      <c r="D36" s="59"/>
    </row>
    <row r="37" spans="2:4" ht="52.5" customHeight="1" x14ac:dyDescent="0.25">
      <c r="B37" s="59"/>
      <c r="C37" s="59"/>
      <c r="D37" s="59"/>
    </row>
    <row r="38" spans="2:4" x14ac:dyDescent="0.25">
      <c r="D38" s="10"/>
    </row>
    <row r="40" spans="2:4" x14ac:dyDescent="0.25">
      <c r="B40" s="11"/>
    </row>
  </sheetData>
  <sheetProtection autoFilter="0" pivotTables="0"/>
  <mergeCells count="1">
    <mergeCell ref="B36:D37"/>
  </mergeCells>
  <pageMargins left="0.70866141732283472" right="0.70866141732283472" top="0.74803149606299213" bottom="0.74803149606299213" header="0.31496062992125984" footer="0.31496062992125984"/>
  <pageSetup scale="77" orientation="landscape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Menú</vt:lpstr>
      <vt:lpstr>Participación Apropiación </vt:lpstr>
      <vt:lpstr>Resumen Eje Egreso</vt:lpstr>
      <vt:lpstr>INVERSIÓN</vt:lpstr>
      <vt:lpstr>APR VS RP  Y OBLIGACIÓN Y PAGO</vt:lpstr>
      <vt:lpstr>APR,RP´S,OBL Y PAGO FUNCIONAMIE</vt:lpstr>
      <vt:lpstr>INVERSIÓN APR VS RP Y OBLI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Larri Javier Rodriguez Escobar</cp:lastModifiedBy>
  <cp:lastPrinted>2019-07-30T21:44:52Z</cp:lastPrinted>
  <dcterms:created xsi:type="dcterms:W3CDTF">2018-03-13T13:24:17Z</dcterms:created>
  <dcterms:modified xsi:type="dcterms:W3CDTF">2020-03-10T14:05:39Z</dcterms:modified>
</cp:coreProperties>
</file>