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pivotTables/pivotTable3.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pivotTables/pivotTable4.xml" ContentType="application/vnd.openxmlformats-officedocument.spreadsheetml.pivotTab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mc:AlternateContent xmlns:mc="http://schemas.openxmlformats.org/markup-compatibility/2006">
    <mc:Choice Requires="x15">
      <x15ac:absPath xmlns:x15ac="http://schemas.microsoft.com/office/spreadsheetml/2010/11/ac" url="C:\Users\ljrodriguez\Documents\2019\Graficas Cierre\DIC\"/>
    </mc:Choice>
  </mc:AlternateContent>
  <xr:revisionPtr revIDLastSave="0" documentId="13_ncr:1_{08A0A9D8-6726-428E-9B2C-5FE6212C2038}" xr6:coauthVersionLast="44" xr6:coauthVersionMax="44" xr10:uidLastSave="{00000000-0000-0000-0000-000000000000}"/>
  <bookViews>
    <workbookView xWindow="-120" yWindow="-120" windowWidth="29040" windowHeight="15840" tabRatio="14" firstSheet="1" activeTab="1" xr2:uid="{00000000-000D-0000-FFFF-FFFF00000000}"/>
  </bookViews>
  <sheets>
    <sheet name="Menú" sheetId="8" r:id="rId1"/>
    <sheet name="Participación Apropiación " sheetId="2" r:id="rId2"/>
    <sheet name="Resumen Eje Egreso" sheetId="1" state="hidden" r:id="rId3"/>
    <sheet name="INVERSIÓN" sheetId="4" state="hidden" r:id="rId4"/>
    <sheet name="APR VS RP  Y OBLIGACIÓN Y PAGO" sheetId="3" r:id="rId5"/>
    <sheet name="APR,RP´S,OBL Y PAGO FUNCIONAMIE" sheetId="5" r:id="rId6"/>
    <sheet name="INVERSIÓN APR VS RP Y OBLI" sheetId="7" r:id="rId7"/>
  </sheets>
  <calcPr calcId="191029"/>
  <pivotCaches>
    <pivotCache cacheId="3" r:id="rId8"/>
    <pivotCache cacheId="4"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4" l="1"/>
  <c r="G10" i="1" l="1"/>
  <c r="F10" i="1"/>
  <c r="E10" i="1"/>
  <c r="D10" i="1"/>
  <c r="C10" i="1"/>
  <c r="B36" i="7" l="1"/>
  <c r="F48" i="5"/>
  <c r="E46" i="5"/>
  <c r="D48" i="5"/>
  <c r="F44" i="3"/>
  <c r="F42" i="3"/>
  <c r="C45" i="3"/>
  <c r="F45" i="5"/>
  <c r="D45" i="3"/>
  <c r="C42" i="3"/>
  <c r="C43" i="3"/>
  <c r="F43" i="3"/>
  <c r="F46" i="5"/>
  <c r="F44" i="5"/>
  <c r="E47" i="5"/>
  <c r="E44" i="3"/>
  <c r="F45" i="3"/>
  <c r="C47" i="5"/>
  <c r="E48" i="5"/>
  <c r="D45" i="5"/>
  <c r="E45" i="5"/>
  <c r="E45" i="3"/>
  <c r="E43" i="3"/>
  <c r="C44" i="5"/>
  <c r="D44" i="5"/>
  <c r="D46" i="5"/>
  <c r="C44" i="3"/>
  <c r="E44" i="5"/>
  <c r="C45" i="5"/>
  <c r="F47" i="5"/>
  <c r="D47" i="5"/>
  <c r="C48" i="5"/>
  <c r="C46" i="5"/>
  <c r="D43" i="3"/>
  <c r="E42" i="3"/>
  <c r="D44" i="3"/>
  <c r="D42" i="3"/>
</calcChain>
</file>

<file path=xl/sharedStrings.xml><?xml version="1.0" encoding="utf-8"?>
<sst xmlns="http://schemas.openxmlformats.org/spreadsheetml/2006/main" count="158" uniqueCount="115">
  <si>
    <t>CODIFICACION
PRESUPUESTAL</t>
  </si>
  <si>
    <t>DESCRIPCION</t>
  </si>
  <si>
    <t>A</t>
  </si>
  <si>
    <t>B</t>
  </si>
  <si>
    <t>C</t>
  </si>
  <si>
    <t>Etiquetas de fila</t>
  </si>
  <si>
    <t>Total general</t>
  </si>
  <si>
    <t>APROPIACION
 VIGENTE</t>
  </si>
  <si>
    <t>CERTIFICADOS
 ACUMULADOS</t>
  </si>
  <si>
    <t>COMPROMISOS
 ACUMULADOS</t>
  </si>
  <si>
    <t>OBLIGACIONES
 ACUMULADAS</t>
  </si>
  <si>
    <t>PAGOS
A CUMULADOS</t>
  </si>
  <si>
    <t xml:space="preserve"> COMPROMISOS
 ACUMULADOS</t>
  </si>
  <si>
    <t xml:space="preserve"> OBLIGACIONES
 ACUMULADAS</t>
  </si>
  <si>
    <t>PAGOS
 ACUMULADOS</t>
  </si>
  <si>
    <t>2 COMPROMISOS
 ACUMULADOS</t>
  </si>
  <si>
    <t>1 APROPIACION
 VIGENTE</t>
  </si>
  <si>
    <t>3 OBLIGACIONES
 ACUMULADAS</t>
  </si>
  <si>
    <t xml:space="preserve"> PAGOS
 ACUMULADOS</t>
  </si>
  <si>
    <t xml:space="preserve"> OBLIGACIONES</t>
  </si>
  <si>
    <t xml:space="preserve"> PAGOS</t>
  </si>
  <si>
    <t>Cifras en Millones de pesos</t>
  </si>
  <si>
    <t>APROPIACION</t>
  </si>
  <si>
    <t xml:space="preserve"> APROPIACION
 VIGENTE</t>
  </si>
  <si>
    <t>A-01</t>
  </si>
  <si>
    <t>A-02</t>
  </si>
  <si>
    <t>A-03</t>
  </si>
  <si>
    <t>A-08</t>
  </si>
  <si>
    <t>A-FUNCIONAMIENTO</t>
  </si>
  <si>
    <t>B-SERVICIO DE LA DEUDA PÚBLICA</t>
  </si>
  <si>
    <t>C- INVERSION</t>
  </si>
  <si>
    <t>A-01 -GASTOS DE PERSONAL</t>
  </si>
  <si>
    <t>A-02 -ADQUISICIÓN DE BIENES  Y SERVICIOS</t>
  </si>
  <si>
    <t>A-03-TRANSFERENCIAS CORRIENTES</t>
  </si>
  <si>
    <t>A-08-GASTOS POR TRIBUTOS, MULTAS, SANCIONES E INTERESES DE MORA</t>
  </si>
  <si>
    <t xml:space="preserve">Codigo </t>
  </si>
  <si>
    <t>C-2401-0600-12</t>
  </si>
  <si>
    <t>C-2401-0600-33</t>
  </si>
  <si>
    <t>MEJORAMIENTO REHABILITACIÓN Y MANTENIMIENTO DEL CORREDOR HONDA - PUERTO SALGAR - GIRARDOT,   CUNDINAMARCA</t>
  </si>
  <si>
    <t>C-2401-0600-34</t>
  </si>
  <si>
    <t>REHABILITACIÓN MEJORAMIENTO, OPERACIÓN Y MANTENIMIENTO DEL CORREDOR PERIMETRAL DE CUNDINAMARCA, CENTRO ORIENTE  CUNDINAMARCA</t>
  </si>
  <si>
    <t>C-2401-0600-35</t>
  </si>
  <si>
    <t>MEJORAMIENTO MANTENIMIENTO DE LA CONCESIÓN CARTAGENA BARRANQUILLA  ATLÁNTICO, BOLÍVAR</t>
  </si>
  <si>
    <t>C-2401-0600-36</t>
  </si>
  <si>
    <t>MEJORAMIENTO , REHABILITACIÓN, MANTENIMIENTO Y OPERACIÓN DEL CORREDOR TRANSVERSAL DEL SISGA,EN LOS DEPARTAMENTOS DE   CUNDINAMARCA, BOYACÁ, CASANARE</t>
  </si>
  <si>
    <t>C-2401-0600-37</t>
  </si>
  <si>
    <t>MEJORAMIENTO REHABILITACIÒN, CONSTRUCCIÒN, MANTENIMIENTO Y OPERACIÒN DEL CORREDOR SANTANA - MOCOA - NEIVA, DEPARTAMENTOS DE   HUILA, PUTUMAYO, CAUCA</t>
  </si>
  <si>
    <t>C-2401-0600-38</t>
  </si>
  <si>
    <t>C-2401-0600-39</t>
  </si>
  <si>
    <t>REHABILITACIÓN MEJORAMIENTO, CONSTRUCCIÒN, MANTENIMIENTO Y OPERACIÒN DEL CORREDOR CARTAGENA - BARRANQUILLA Y CIRCUNVALAR DE LA PROSPERIDAD, DEPARTAMENTOS DE   ATLÁNTICO, BOLÍVAR</t>
  </si>
  <si>
    <t>C-2401-0600-40</t>
  </si>
  <si>
    <t>MEJORAMIENTO CONSTRUCCIÒN, REHABILITACIÒN Y MANTENIMIENTO DEL CORREDOR VILLAVICENCIO - YOPAL DEPARTAMENTOS DEL  META, CASANARE</t>
  </si>
  <si>
    <t>C-2401-0600-41</t>
  </si>
  <si>
    <t>REHABILITACIÓN CONSTRUCCIÒN, MEJORAMIENTO, OPERACIÒN Y MANTENIMIENTO DE LA CONCESIÒN AUTOPISTA AL RIO MAGDALENA 2, DEPARTAMENTOS DE   ANTIOQUIA, SANTANDER</t>
  </si>
  <si>
    <t>C-2401-0600-42</t>
  </si>
  <si>
    <t>CONSTRUCCIÓN OPERACIÒN Y MANTENIMIENTO DE LA VÌA MULALO - LOBOGUERRERO, DEPARTAMENTO DEL  VALLE DEL CAUCA</t>
  </si>
  <si>
    <t>C-2401-0600-43</t>
  </si>
  <si>
    <t>MEJORAMIENTO CONSTRUCCIÒN, REHABILITACIÒN, OPERACIÒN Y MANTENIMIENTO DE LA CONCESIÒN AUTOPISTA AL MAR 1, DEPARTAMENTO DE   ANTIOQUIA</t>
  </si>
  <si>
    <t>C-2401-0600-44</t>
  </si>
  <si>
    <t>MEJORAMIENTO REHABILITACIÓN, CONSTRUCCIÓN, MANTENIMIENTO, Y OPERACIÓN DEL CORREDOR RUMICHACA - PASTO EN EL DEPARTAMENTO DE   NARIÑO</t>
  </si>
  <si>
    <t>C-2401-0600-45</t>
  </si>
  <si>
    <t>MEJORAMIENTO CONSTRUCCIÓN, MANTENIMIENTO Y OPERACIÓN DEL CORREDOR CONEXIÓN NORTE, AUTOPISTAS PARA LA PROSPERIDAD  ANTIOQUIA</t>
  </si>
  <si>
    <t>C-2401-0600-46</t>
  </si>
  <si>
    <t>MEJORAMIENTO CONSTRUCCION REHABILITACIÓN,  MANTENIMIENTO Y OPERACIÓN DEL CORREDOR BUCARAMANGA BARRANCABERMEJA YONDO  DEPARTAMENTOS DE   SANTANDER, ANTIOQUIA</t>
  </si>
  <si>
    <t>C-2401-0600-47</t>
  </si>
  <si>
    <t>MEJORAMIENTO REHABILITACION, CONSTRUCCION , MANTENIMIENTO  Y OPERACION CORREDOR POPAYAN - SANTANDER DE QUILICHAO EN EL DEPARTAMENTO DEL   CAUCA</t>
  </si>
  <si>
    <t>C-2401-0600-48</t>
  </si>
  <si>
    <t>MEJORAMIENTO REHABILITACIÓN, CONSTRUCCIÓN, MANTENIMIENTO Y OPERACION DEL CORREDOR BUCARAMANGA PAMPLONA   NORTE DE SANTANDER, SANTANDER</t>
  </si>
  <si>
    <t>C-2401-0600-49</t>
  </si>
  <si>
    <t>MEJORAMIENTO CONSTRUCCIÓN, OPERACIÓN, MANTENIMIENTO DE LA AUTOPISTA CONEXIÓN PACIFICO 3  ANTIOQUIA, CALDAS, RISARALDA</t>
  </si>
  <si>
    <t>C-2401-0600-50</t>
  </si>
  <si>
    <t>MEJORAMIENTO CONSTRUCCIÓN, OPERACIÓN Y MANTENIMIENTO  DE LA CONCESIÓN AUTOPISTA CONEXIÓN PACIFICO 2   ANTIOQUIA</t>
  </si>
  <si>
    <t>C-2401-0600-51</t>
  </si>
  <si>
    <t>CONSTRUCCIÓN OPERACIÓN Y MANTENIMIENTO DE LA CONCESIÓN AUTOPISTA CONEXIÓN PACIFICO 1 - AUTOPISTAS PARA LA PROSPERIDAD    ANTIOQUIA</t>
  </si>
  <si>
    <t>C-2401-0600-52</t>
  </si>
  <si>
    <t>MEJORAMIENTO DEL CORREDOR PUERTA DE HIERRO - PALMAR DE VARELA Y CARRETO - CRUZ DEL VISO EN EL DEPARTAMENTOS DE  ATLÁNTICO, BOLÍVAR, SUCRE</t>
  </si>
  <si>
    <t>C-2401-0600-53</t>
  </si>
  <si>
    <t>MEJORAMIENTO CONSTRUCCIÓN, REHABILITACIÓN, OPERACIÓN Y MANTENIMIENTO DE LA CONCESIÓN AUTOPISTA AL MAR 2  ANTIOQUIA</t>
  </si>
  <si>
    <t>C-2401-0600-54</t>
  </si>
  <si>
    <t>MEJORAMIENTO DE LA CONCESIÓN ARMENIA PEREIRA MANIZALES  RISARALDA, CALDAS, QUINDIO, VALLE DEL CAUCA</t>
  </si>
  <si>
    <t>C-2401-0600-55</t>
  </si>
  <si>
    <t>APOYO A LA OPERACIÓN DE LAS VÍAS CONCESIONADAS A TRÁVES DE IPS  NACIONAL</t>
  </si>
  <si>
    <t>C-2401-0600-56</t>
  </si>
  <si>
    <t>APOYO A LA OPERACIÒN DE LAS VÌAS PRIMARIAS CONCESIONADAS  NACIONAL</t>
  </si>
  <si>
    <t>C-2403-0600-3</t>
  </si>
  <si>
    <t>APOYO A LA OPERACIÓN DE LOS AEROPUERTOS CONCESIONADOS  NACIONAL</t>
  </si>
  <si>
    <t>C-2404-0600-2</t>
  </si>
  <si>
    <t>REHABILITACIÓN CONSTRUCCIÓN Y MANTENIMIENTO DE LA RED FÉRREA A NIVEL NACIONAL  NACIONAL</t>
  </si>
  <si>
    <t>C-2404-0600-3</t>
  </si>
  <si>
    <t>APOYO A LA OPERACIÓN DE LAS VÍAS FÉRREAS CONCESIONADAS  NACIONAL</t>
  </si>
  <si>
    <t>C-2405-0600-2</t>
  </si>
  <si>
    <t>APOYO ESTATAL A LOS PUERTOS A NIVEL NACIONAL   NACIONAL</t>
  </si>
  <si>
    <t>C-2405-0600-3</t>
  </si>
  <si>
    <t>APOYO A LA OPERACIÒN DE LOS PUERTOS CONCESIONADOS  NACIONAL</t>
  </si>
  <si>
    <t>C-2499-0600-7</t>
  </si>
  <si>
    <t>IMPLEMENTACIÓN DEL SISTEMA INTEGRADO DE GESTIÓN Y CONTROL DE LA AGENCIA NACIONAL DE INFRAESTRUCTURA  NACIONAL</t>
  </si>
  <si>
    <t>C-2499-0600-8</t>
  </si>
  <si>
    <t>APOYO PARA LA GESTIÓN DE LA AGENCIA NACIONAL DE INFRAESTRUCTURA A TRAVÉS DE ASESORÍAS Y CONSULTORÍAS  NACIONAL</t>
  </si>
  <si>
    <t>C-2499-0600-9</t>
  </si>
  <si>
    <t>SISTEMATIZACIÓN PARA EL SERVICIO DE INFORMACIÓN DE LA GESTIÓN ADMINISTRATIVA.  NACIONAL</t>
  </si>
  <si>
    <t>(Todas)</t>
  </si>
  <si>
    <t>COMPROMISOS</t>
  </si>
  <si>
    <t>C-2499-0600-10</t>
  </si>
  <si>
    <t>IMPLEMENTACION DEL SISTEMA DE GESTION DOCUMENTAL DE LA AGENCIA NACIONAL DE INFRAESTRUCTURA NACIONAL</t>
  </si>
  <si>
    <t>Porcentaje Participación de la Apropiación  por Concepto de Gasto</t>
  </si>
  <si>
    <t xml:space="preserve">Comparativo Ejecución  Presupuestal del  Presupuesto de Funcionamiento </t>
  </si>
  <si>
    <t xml:space="preserve">Detalle Ejecución Presupuestal por Proyecto de Inversión </t>
  </si>
  <si>
    <t>MEJORAMIENTO APOYO ESTATAL PROYECTO DE CONCESIÓN RUTA DEL SOL  SECTOR 2 NACIONAL - [PREVIO CONCEPTO DNP]</t>
  </si>
  <si>
    <t>C-2401-0600-58</t>
  </si>
  <si>
    <t>APOYO OBRAS COMPLEMENTARIAS CONTRATOS DE CONCESIÓN NACIONAL</t>
  </si>
  <si>
    <t>cifras en millones de pesos</t>
  </si>
  <si>
    <t>Ejecución  Presupuestal Acumulada al  31/12/2019</t>
  </si>
  <si>
    <t xml:space="preserve">MEJORAMIENTO APOYO ESTATAL PROYECTO DE CONCESIÒN RUTA DEL SOL SECTOR III,   CESAR, BOLÍVAR, MAGDALENA </t>
  </si>
  <si>
    <t>(II) CON DECRETO 2412 DEL 30 DE DICIEMBRE DE 2019, "POR EL CUAL SE REDUCEN UNAS APROPIACIONES EN EL PRESUPUESTO GENERAL DE LA NACIÓN DE LA VIGENCIA FISCAL DE 2019 Y SE DICTAN OTRAS DISPOSICIONES", SE RECORTA A LA AGENCIA NACIONAL DE INFRAESTRUCTURA EN EL PRESUPUESTO DE GASTOS DE INVERSIÓN, LA SUMA DE $40.362.558.200  DE LOS CUALES EL VALOR DE $38.241.213.333 ES CON FUENTE DE FINANCIACIÓN APORTES NACIÓN EN EL PROGRAMA 2401 "INFRAESTRUCTURA RED VIAL PRIMARIA", DEL SUBPROGRAMA 0600 "INTERSUBSECTORIAL TRANSPORTE", DEL PROYECTO 12 "MEJORAMIENTO APOYO ESTATAL PROYECTO CONCESIÓN RUTA DEL SOL SECTOR 2 NACIONAL" Y LOS RESTANTES $2.121.344867 ES CON FUENTE DE FINANCIACIÓN RECURSOS PROPIOS EN LOS PROGRAMAS: (i) 2403 "INFRAESTRUCTURA Y SERVICIO DE TRANSPORTE AÉREO",  DEL SUBPROGRAMA 0600 "INTERSUBSECTORIAL TRANSPORTE", DEL PROYECTO 3 "APOYO A LA OPERACIÓN DE LOS AEROPUERTOS CONCESIONADOS NACIONAL" POR VALOR DE $165.520.000; (ii) 2404 "INFRAESTRUCTURA DE TRANSPORTE FÉRREO", DEL SUBPROGRAMA 0600 "INTERSUBSECTORIAL TRANSPORTE", DE LOS PROYECTOS 2 "REHABILITACIÓN CONSTRUCCIÓN Y MANTENIMIENTO DE LA RED FÉRREA A NIVEL NACIONAL  NACIONAL", EN LA SUMA DE $1.594.089.379 Y 3 "APOYO A LA OPERACIÓN DE LAS VÍAS FÉRREAS CONCESIONADAS NACIONAL" POR VALOR DE $145.520.000; (iii) 2405 "INFRAESTRUCTURA DE TRANSPORTE MARÍTIMO", DEL SUBPROGRAMA 0600 "INTERSUBSECTORIAL TRANSPORTE", DEL PROYECTO 2 "APOYO ESTATAL A LOS PUERTOS A NIVEL NACIONAL. NACIONAL", EN LA SUMA DE $72.047.091 Y (iv) 2499 "FORTALECIMIENTO DE LA GESTIÓN Y DIRECCIÓN DEL SECTOR TRANSPORTE", DEL SUBPROGRAMA 0600 "INTERSUBSECTORIAL TRANSPORTE", DE LOS PROYECTOS 7 "IMPLEMENTACIÓN DEL SISTEMA INTEGRADO DE GESTIÓN Y CONTROL DE LA AGENCIA NACIONAL DE INFRAESTRUCTURA  NACIONAL" POR VALOR DE $94.291.392 Y 10 "IMPLEMENTACION DEL SISTEMA DE GESTION DOCUMENTAL DE LA AGENCIA NACIONAL DE INFRAESTRUCTURA NACIONAL" EN LA SUMA DE $49.877.005.</t>
  </si>
  <si>
    <t xml:space="preserve">(I) MEDIANTE  DECRETO 1155 DEL 27 DE JUNIO DE 2019  "POR EL CUAL SE EFECTUA UN AJUSTE EN EL  PRESUPUESTO GENERAL DE LA NACIÓN PARA LA VIGENCIA FISCAL 2019 Y SE EFECTUA LA CORRESPONDIENTE LIQUIDACIÒN," A LA AGENCIA NACIONAL DE INFRAESTRUCTURA SE LE CONTRACREDITO (REDUJÒ) EN EL PRESUPUESTO DE GASTOS DE INVERSIÓN, EN EL PROYECTO   12 "MEJORAMIENTO APOYO ESTATAL PROYECTO DE CONCESIÓN RUTA DEL SOL  SECTOR 2 NACIONAL - [PREVIO CONCEPTO DNP]", DEL SUBPROGRAMA 0600 "INTERSUBSECTORIAL TRANSPORTE", DEL PROGRAMA  2401 "INFRAESTRUCTURA   RED VIAL PRIMARIA", LA SUMA DE $ 185.095.000.000, CON APORTES NACIÒN, RECURSOS ESTOS  QUE FUERON ACREDITADOS AL MINISTERIO DE TRANSPORTE Y AL INVIAS.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</si>
</sst>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00_);_(* \(#,##0.00\);_(* &quot;-&quot;??_);_(@_)"/>
    <numFmt numFmtId="165" formatCode="#\ ???/???"/>
    <numFmt numFmtId="166" formatCode="_-* #,##0.0_-;\-* #,##0.0_-;_-* &quot;-&quot;_-;_-@_-"/>
    <numFmt numFmtId="167" formatCode="0.0%"/>
    <numFmt numFmtId="168" formatCode="_-* #,##0.00_-;\-* #,##0.00_-;_-* &quot;-&quot;_-;_-@_-"/>
  </numFmts>
  <fonts count="19" x14ac:knownFonts="1">
    <font>
      <sz val="11"/>
      <color theme="1"/>
      <name val="Calibri"/>
      <family val="2"/>
      <scheme val="minor"/>
    </font>
    <font>
      <sz val="11"/>
      <color theme="1"/>
      <name val="Calibri"/>
      <family val="2"/>
      <scheme val="minor"/>
    </font>
    <font>
      <b/>
      <i/>
      <u/>
      <sz val="11"/>
      <color theme="5" tint="-0.499984740745262"/>
      <name val="Calibri"/>
      <family val="2"/>
      <scheme val="minor"/>
    </font>
    <font>
      <sz val="11"/>
      <color theme="4"/>
      <name val="Calibri"/>
      <family val="2"/>
      <scheme val="minor"/>
    </font>
    <font>
      <i/>
      <u/>
      <sz val="11"/>
      <color theme="4"/>
      <name val="Bookman Old Style"/>
      <family val="1"/>
    </font>
    <font>
      <i/>
      <sz val="11"/>
      <color theme="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i/>
      <sz val="28"/>
      <color theme="1"/>
      <name val="Calibri"/>
      <family val="2"/>
      <scheme val="minor"/>
    </font>
    <font>
      <i/>
      <u/>
      <sz val="28"/>
      <color theme="10"/>
      <name val="Calibri"/>
      <family val="2"/>
      <scheme val="minor"/>
    </font>
    <font>
      <i/>
      <sz val="28"/>
      <color theme="4"/>
      <name val="Calibri"/>
      <family val="2"/>
      <scheme val="minor"/>
    </font>
    <font>
      <i/>
      <sz val="11"/>
      <color theme="4"/>
      <name val="Calibri"/>
      <family val="2"/>
      <scheme val="minor"/>
    </font>
    <font>
      <sz val="11"/>
      <name val="Calibri"/>
      <family val="2"/>
      <scheme val="minor"/>
    </font>
    <font>
      <b/>
      <sz val="13"/>
      <color theme="3"/>
      <name val="Calibri"/>
      <family val="2"/>
      <scheme val="minor"/>
    </font>
    <font>
      <b/>
      <sz val="11"/>
      <color theme="3"/>
      <name val="Calibri"/>
      <family val="2"/>
      <scheme val="minor"/>
    </font>
    <font>
      <b/>
      <sz val="11"/>
      <color theme="4" tint="-0.249977111117893"/>
      <name val="Calibri"/>
      <family val="2"/>
      <scheme val="minor"/>
    </font>
    <font>
      <sz val="11"/>
      <color theme="4" tint="-0.249977111117893"/>
      <name val="Calibri"/>
      <family val="2"/>
      <scheme val="minor"/>
    </font>
    <font>
      <sz val="11"/>
      <color theme="5"/>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bottom style="thick">
        <color theme="4" tint="0.499984740745262"/>
      </bottom>
      <diagonal/>
    </border>
    <border>
      <left style="thick">
        <color theme="4"/>
      </left>
      <right style="hair">
        <color theme="4"/>
      </right>
      <top/>
      <bottom style="hair">
        <color theme="4"/>
      </bottom>
      <diagonal/>
    </border>
    <border>
      <left style="hair">
        <color theme="4"/>
      </left>
      <right style="hair">
        <color theme="4"/>
      </right>
      <top style="hair">
        <color theme="4"/>
      </top>
      <bottom style="hair">
        <color theme="4"/>
      </bottom>
      <diagonal/>
    </border>
    <border>
      <left style="thick">
        <color theme="4"/>
      </left>
      <right style="hair">
        <color theme="4"/>
      </right>
      <top style="hair">
        <color theme="4"/>
      </top>
      <bottom style="hair">
        <color theme="4"/>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diagonal/>
    </border>
    <border>
      <left/>
      <right style="thick">
        <color theme="8"/>
      </right>
      <top/>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s>
  <cellStyleXfs count="16">
    <xf numFmtId="0" fontId="0" fillId="0" borderId="0"/>
    <xf numFmtId="41"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0" fontId="14" fillId="0" borderId="10" applyNumberFormat="0" applyFill="0" applyAlignment="0" applyProtection="0"/>
  </cellStyleXfs>
  <cellXfs count="77">
    <xf numFmtId="0" fontId="0" fillId="0" borderId="0" xfId="0"/>
    <xf numFmtId="41" fontId="0" fillId="0" borderId="0" xfId="1" applyFont="1"/>
    <xf numFmtId="0" fontId="0" fillId="0" borderId="0" xfId="0" applyAlignment="1">
      <alignment horizontal="left"/>
    </xf>
    <xf numFmtId="0" fontId="0" fillId="0" borderId="0" xfId="0" applyAlignment="1">
      <alignment horizontal="right"/>
    </xf>
    <xf numFmtId="0" fontId="0" fillId="0" borderId="1" xfId="0" applyBorder="1" applyAlignment="1">
      <alignment horizontal="right"/>
    </xf>
    <xf numFmtId="0" fontId="0" fillId="0" borderId="1" xfId="0" applyBorder="1"/>
    <xf numFmtId="0" fontId="0" fillId="0" borderId="0" xfId="0" pivotButton="1"/>
    <xf numFmtId="41" fontId="0" fillId="0" borderId="0" xfId="0" applyNumberFormat="1"/>
    <xf numFmtId="41" fontId="0" fillId="0" borderId="1" xfId="1" applyFont="1" applyBorder="1" applyAlignment="1">
      <alignment wrapText="1"/>
    </xf>
    <xf numFmtId="0" fontId="3" fillId="0" borderId="0" xfId="0" applyFont="1"/>
    <xf numFmtId="0" fontId="3" fillId="0" borderId="0" xfId="0" applyFont="1" applyAlignment="1">
      <alignment horizontal="right"/>
    </xf>
    <xf numFmtId="0" fontId="4" fillId="0" borderId="0" xfId="0" applyFont="1"/>
    <xf numFmtId="0" fontId="0" fillId="0" borderId="0" xfId="0" applyAlignment="1">
      <alignment wrapText="1"/>
    </xf>
    <xf numFmtId="0" fontId="0" fillId="0" borderId="0" xfId="0" pivotButton="1" applyAlignment="1">
      <alignment horizontal="center"/>
    </xf>
    <xf numFmtId="0" fontId="0" fillId="2" borderId="0" xfId="0" applyFill="1"/>
    <xf numFmtId="0" fontId="7" fillId="2" borderId="0" xfId="0" applyFont="1" applyFill="1" applyBorder="1"/>
    <xf numFmtId="0" fontId="0" fillId="0" borderId="0" xfId="0" applyAlignment="1">
      <alignment horizontal="left" wrapText="1"/>
    </xf>
    <xf numFmtId="0" fontId="9" fillId="0" borderId="0" xfId="0" applyFont="1"/>
    <xf numFmtId="0" fontId="10" fillId="0" borderId="0" xfId="14" applyFont="1"/>
    <xf numFmtId="0" fontId="11" fillId="0" borderId="0" xfId="0" applyFont="1"/>
    <xf numFmtId="0" fontId="0" fillId="0" borderId="0" xfId="0" applyFill="1"/>
    <xf numFmtId="0" fontId="7" fillId="0" borderId="0" xfId="0" applyFont="1" applyFill="1" applyBorder="1"/>
    <xf numFmtId="0" fontId="7" fillId="0" borderId="0" xfId="0" applyFont="1" applyFill="1"/>
    <xf numFmtId="0" fontId="0" fillId="0" borderId="0" xfId="0" applyAlignment="1">
      <alignment horizontal="center" vertical="center" wrapText="1"/>
    </xf>
    <xf numFmtId="0" fontId="5" fillId="2" borderId="0" xfId="0" applyFont="1" applyFill="1" applyAlignment="1">
      <alignment horizontal="center" wrapText="1"/>
    </xf>
    <xf numFmtId="0" fontId="13" fillId="0" borderId="0" xfId="0" applyFont="1" applyFill="1"/>
    <xf numFmtId="0" fontId="13" fillId="0" borderId="0" xfId="0" applyFont="1" applyFill="1" applyBorder="1"/>
    <xf numFmtId="0" fontId="0" fillId="2" borderId="0" xfId="0" applyFont="1" applyFill="1"/>
    <xf numFmtId="0" fontId="7" fillId="2" borderId="0" xfId="0" applyFont="1" applyFill="1"/>
    <xf numFmtId="0" fontId="16" fillId="0" borderId="11" xfId="0" applyFont="1" applyBorder="1" applyAlignment="1">
      <alignment horizontal="justify" wrapText="1"/>
    </xf>
    <xf numFmtId="0" fontId="16" fillId="3" borderId="11" xfId="0" applyFont="1" applyFill="1" applyBorder="1" applyAlignment="1">
      <alignment horizontal="justify" wrapText="1"/>
    </xf>
    <xf numFmtId="0" fontId="16" fillId="3" borderId="13" xfId="0" applyFont="1" applyFill="1" applyBorder="1" applyAlignment="1">
      <alignment horizontal="justify" wrapText="1"/>
    </xf>
    <xf numFmtId="168" fontId="17" fillId="3" borderId="12" xfId="1" applyNumberFormat="1" applyFont="1" applyFill="1" applyBorder="1"/>
    <xf numFmtId="0" fontId="15" fillId="0" borderId="10" xfId="15" applyFont="1" applyAlignment="1">
      <alignment horizontal="justify" wrapText="1"/>
    </xf>
    <xf numFmtId="168" fontId="0" fillId="0" borderId="0" xfId="0" applyNumberFormat="1"/>
    <xf numFmtId="168" fontId="0" fillId="0" borderId="0" xfId="0" applyNumberFormat="1" applyAlignment="1">
      <alignment wrapText="1"/>
    </xf>
    <xf numFmtId="168" fontId="0" fillId="0" borderId="1" xfId="1" applyNumberFormat="1" applyFont="1" applyBorder="1"/>
    <xf numFmtId="0" fontId="18" fillId="0" borderId="0" xfId="0" applyFont="1" applyFill="1"/>
    <xf numFmtId="0" fontId="0" fillId="0" borderId="0" xfId="0" applyFont="1" applyFill="1"/>
    <xf numFmtId="168" fontId="15" fillId="0" borderId="10" xfId="1" applyNumberFormat="1" applyFont="1" applyBorder="1"/>
    <xf numFmtId="168" fontId="17" fillId="0" borderId="12" xfId="1" applyNumberFormat="1" applyFont="1" applyBorder="1"/>
    <xf numFmtId="168" fontId="16" fillId="3" borderId="12" xfId="1" applyNumberFormat="1" applyFont="1" applyFill="1" applyBorder="1"/>
    <xf numFmtId="168" fontId="0" fillId="0" borderId="0" xfId="1" applyNumberFormat="1" applyFont="1"/>
    <xf numFmtId="0" fontId="6" fillId="0" borderId="0" xfId="0" applyFont="1" applyFill="1" applyBorder="1"/>
    <xf numFmtId="0" fontId="7" fillId="0" borderId="0" xfId="0" applyFont="1" applyFill="1" applyBorder="1" applyAlignment="1">
      <alignment horizontal="left"/>
    </xf>
    <xf numFmtId="41" fontId="7" fillId="0" borderId="0" xfId="0" applyNumberFormat="1" applyFont="1" applyFill="1" applyBorder="1"/>
    <xf numFmtId="9" fontId="7" fillId="0" borderId="0" xfId="13" applyFont="1" applyFill="1" applyBorder="1"/>
    <xf numFmtId="41" fontId="7" fillId="0" borderId="0" xfId="1" applyFont="1" applyFill="1" applyBorder="1"/>
    <xf numFmtId="10" fontId="7" fillId="0" borderId="0" xfId="13" applyNumberFormat="1" applyFont="1" applyFill="1" applyBorder="1"/>
    <xf numFmtId="0" fontId="6" fillId="0" borderId="0" xfId="0" applyFont="1" applyFill="1" applyBorder="1" applyAlignment="1">
      <alignment horizontal="left"/>
    </xf>
    <xf numFmtId="41" fontId="6" fillId="0" borderId="0" xfId="0" applyNumberFormat="1" applyFont="1" applyFill="1" applyBorder="1"/>
    <xf numFmtId="9" fontId="6" fillId="0" borderId="0" xfId="13" applyFont="1" applyFill="1" applyBorder="1"/>
    <xf numFmtId="167" fontId="6" fillId="0" borderId="0" xfId="13" applyNumberFormat="1" applyFont="1" applyFill="1" applyBorder="1"/>
    <xf numFmtId="0" fontId="3" fillId="2" borderId="0" xfId="0" applyFont="1" applyFill="1"/>
    <xf numFmtId="9" fontId="7" fillId="2" borderId="0" xfId="13" applyFont="1" applyFill="1"/>
    <xf numFmtId="10" fontId="7" fillId="2" borderId="0" xfId="13" applyNumberFormat="1" applyFont="1" applyFill="1"/>
    <xf numFmtId="167" fontId="7" fillId="2" borderId="0" xfId="13" applyNumberFormat="1" applyFont="1" applyFill="1"/>
    <xf numFmtId="0" fontId="18" fillId="2" borderId="0" xfId="0" applyFont="1" applyFill="1"/>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2" fillId="0" borderId="0" xfId="0" applyFont="1" applyAlignment="1">
      <alignment horizontal="center" vertical="center" wrapText="1"/>
    </xf>
    <xf numFmtId="0" fontId="3" fillId="0" borderId="0" xfId="0" applyFont="1" applyBorder="1" applyAlignment="1">
      <alignment horizontal="justify" vertical="top" wrapText="1"/>
    </xf>
    <xf numFmtId="0" fontId="3" fillId="0" borderId="14" xfId="0" applyFont="1" applyBorder="1" applyAlignment="1">
      <alignment horizontal="justify" vertical="top" wrapText="1"/>
    </xf>
    <xf numFmtId="0" fontId="3" fillId="0" borderId="15" xfId="0" applyFont="1" applyBorder="1" applyAlignment="1">
      <alignment horizontal="justify" vertical="top" wrapText="1"/>
    </xf>
    <xf numFmtId="0" fontId="3" fillId="0" borderId="16"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21" xfId="0" applyFont="1" applyBorder="1" applyAlignment="1">
      <alignment horizontal="justify" vertical="top" wrapText="1"/>
    </xf>
  </cellXfs>
  <cellStyles count="16">
    <cellStyle name="Hipervínculo" xfId="14" builtinId="8"/>
    <cellStyle name="Millares [0]" xfId="1" builtinId="6"/>
    <cellStyle name="Millares 13" xfId="3" xr:uid="{00000000-0005-0000-0000-000001000000}"/>
    <cellStyle name="Millares 14" xfId="5" xr:uid="{00000000-0005-0000-0000-000002000000}"/>
    <cellStyle name="Millares 18" xfId="8" xr:uid="{E834C297-3FCF-493F-8231-D2F710130BE4}"/>
    <cellStyle name="Normal" xfId="0" builtinId="0"/>
    <cellStyle name="Normal 13" xfId="2" xr:uid="{00000000-0005-0000-0000-000004000000}"/>
    <cellStyle name="Normal 14" xfId="4" xr:uid="{00000000-0005-0000-0000-000005000000}"/>
    <cellStyle name="Normal 14 5" xfId="6" xr:uid="{B0044FC8-388A-4ECC-98FA-7C2E309CF394}"/>
    <cellStyle name="Normal 14 6" xfId="9" xr:uid="{B4BCDC7B-84DA-4E3B-8FBE-56949349B94D}"/>
    <cellStyle name="Normal 14 8" xfId="11" xr:uid="{64EE64DF-30A3-4363-9E1B-710C27BEABB9}"/>
    <cellStyle name="Normal 18" xfId="7" xr:uid="{A858F760-6D57-4033-9F79-101CFB0879FA}"/>
    <cellStyle name="Normal 19" xfId="10" xr:uid="{FCDB1EC6-96C1-44A5-BC35-9C851B7A5EED}"/>
    <cellStyle name="Normal 21" xfId="12" xr:uid="{E7F9218F-46FE-45F7-9A6A-5C74FF916D5D}"/>
    <cellStyle name="Porcentaje" xfId="13" builtinId="5"/>
    <cellStyle name="Título 2" xfId="15" builtinId="17"/>
  </cellStyles>
  <dxfs count="31">
    <dxf>
      <numFmt numFmtId="168" formatCode="_-* #,##0.00_-;\-* #,##0.00_-;_-* &quot;-&quot;_-;_-@_-"/>
    </dxf>
    <dxf>
      <alignment horizontal="center"/>
    </dxf>
    <dxf>
      <alignment wrapText="1"/>
    </dxf>
    <dxf>
      <numFmt numFmtId="166" formatCode="_-* #,##0.0_-;\-* #,##0.0_-;_-* &quot;-&quot;_-;_-@_-"/>
    </dxf>
    <dxf>
      <numFmt numFmtId="33" formatCode="_-* #,##0_-;\-* #,##0_-;_-* &quot;-&quot;_-;_-@_-"/>
    </dxf>
    <dxf>
      <numFmt numFmtId="33" formatCode="_-* #,##0_-;\-* #,##0_-;_-* &quot;-&quot;_-;_-@_-"/>
    </dxf>
    <dxf>
      <numFmt numFmtId="33" formatCode="_-* #,##0_-;\-* #,##0_-;_-* &quot;-&quot;_-;_-@_-"/>
    </dxf>
    <dxf>
      <numFmt numFmtId="33" formatCode="_-* #,##0_-;\-* #,##0_-;_-* &quot;-&quot;_-;_-@_-"/>
    </dxf>
    <dxf>
      <numFmt numFmtId="168" formatCode="_-* #,##0.00_-;\-* #,##0.00_-;_-* &quot;-&quot;_-;_-@_-"/>
    </dxf>
    <dxf>
      <alignment horizontal="center"/>
    </dxf>
    <dxf>
      <alignment vertical="center"/>
    </dxf>
    <dxf>
      <alignment wrapText="1"/>
    </dxf>
    <dxf>
      <alignment wrapText="1"/>
    </dxf>
    <dxf>
      <alignment wrapText="1"/>
    </dxf>
    <dxf>
      <alignment wrapText="1"/>
    </dxf>
    <dxf>
      <alignment wrapText="1"/>
    </dxf>
    <dxf>
      <numFmt numFmtId="168" formatCode="_-* #,##0.00_-;\-* #,##0.00_-;_-* &quot;-&quot;_-;_-@_-"/>
    </dxf>
    <dxf>
      <numFmt numFmtId="33" formatCode="_-* #,##0_-;\-* #,##0_-;_-* &quot;-&quot;_-;_-@_-"/>
    </dxf>
    <dxf>
      <numFmt numFmtId="0" formatCode="General"/>
    </dxf>
    <dxf>
      <numFmt numFmtId="13" formatCode="0%"/>
    </dxf>
    <dxf>
      <numFmt numFmtId="33" formatCode="_-* #,##0_-;\-* #,##0_-;_-* &quot;-&quot;_-;_-@_-"/>
    </dxf>
    <dxf>
      <numFmt numFmtId="13" formatCode="0%"/>
    </dxf>
    <dxf>
      <numFmt numFmtId="33" formatCode="_-* #,##0_-;\-* #,##0_-;_-* &quot;-&quot;_-;_-@_-"/>
    </dxf>
    <dxf>
      <numFmt numFmtId="165" formatCode="#\ ???/???"/>
    </dxf>
    <dxf>
      <numFmt numFmtId="0" formatCode="General"/>
    </dxf>
    <dxf>
      <numFmt numFmtId="0" formatCode="General"/>
    </dxf>
    <dxf>
      <numFmt numFmtId="0" formatCode="General"/>
    </dxf>
    <dxf>
      <numFmt numFmtId="14" formatCode="0.00%"/>
    </dxf>
    <dxf>
      <numFmt numFmtId="14" formatCode="0.00%"/>
    </dxf>
    <dxf>
      <numFmt numFmtId="14" formatCode="0.00%"/>
    </dxf>
    <dxf>
      <numFmt numFmtId="168"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[Graficas Egresos  Dic  2019.xlsx]Participación Apropiación !TablaDinámica1</c:name>
    <c:fmtId val="9"/>
  </c:pivotSource>
  <c:chart>
    <c:title>
      <c:tx>
        <c:rich>
          <a:bodyPr rot="0" spcFirstLastPara="1" vertOverflow="ellipsis" vert="horz" wrap="square" anchor="ctr" anchorCtr="1"/>
          <a:lstStyle/>
          <a:p>
            <a:pPr>
              <a:defRPr sz="1600" b="1" i="0" u="none" strike="noStrike" kern="1200" spc="100" baseline="0">
                <a:solidFill>
                  <a:schemeClr val="accent2">
                    <a:lumMod val="75000"/>
                  </a:schemeClr>
                </a:solidFill>
                <a:effectLst>
                  <a:outerShdw blurRad="50800" dist="38100" dir="5400000" algn="t" rotWithShape="0">
                    <a:prstClr val="black">
                      <a:alpha val="40000"/>
                    </a:prstClr>
                  </a:outerShdw>
                </a:effectLst>
                <a:latin typeface="+mj-lt"/>
                <a:ea typeface="+mn-ea"/>
                <a:cs typeface="+mn-cs"/>
              </a:defRPr>
            </a:pPr>
            <a:r>
              <a:rPr lang="en-US" sz="1800" b="1">
                <a:solidFill>
                  <a:schemeClr val="accent1"/>
                </a:solidFill>
                <a:latin typeface="+mj-lt"/>
              </a:rPr>
              <a:t>Porcentaje Participación</a:t>
            </a:r>
            <a:r>
              <a:rPr lang="en-US" sz="1800" b="1" baseline="0">
                <a:solidFill>
                  <a:schemeClr val="accent1"/>
                </a:solidFill>
                <a:latin typeface="+mj-lt"/>
              </a:rPr>
              <a:t> </a:t>
            </a:r>
            <a:r>
              <a:rPr lang="en-US" sz="1800" b="1">
                <a:solidFill>
                  <a:schemeClr val="accent1"/>
                </a:solidFill>
                <a:latin typeface="+mj-lt"/>
              </a:rPr>
              <a:t>Apropiación por concepto de Gastos</a:t>
            </a:r>
          </a:p>
        </c:rich>
      </c:tx>
      <c:layout>
        <c:manualLayout>
          <c:xMode val="edge"/>
          <c:yMode val="edge"/>
          <c:x val="0.19364641769090793"/>
          <c:y val="6.2631797872588379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accent2">
                  <a:lumMod val="75000"/>
                </a:schemeClr>
              </a:solidFill>
              <a:effectLst>
                <a:outerShdw blurRad="50800" dist="38100" dir="5400000" algn="t" rotWithShape="0">
                  <a:prstClr val="black">
                    <a:alpha val="40000"/>
                  </a:prstClr>
                </a:outerShdw>
              </a:effectLst>
              <a:latin typeface="+mj-lt"/>
              <a:ea typeface="+mn-ea"/>
              <a:cs typeface="+mn-cs"/>
            </a:defRPr>
          </a:pPr>
          <a:endParaRPr lang="es-CO"/>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dLblPos val="outEnd"/>
          <c:showLegendKey val="0"/>
          <c:showVal val="1"/>
          <c:showCatName val="1"/>
          <c:showSerName val="0"/>
          <c:showPercent val="1"/>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prst="relaxedInse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lumMod val="75000"/>
                    </a:schemeClr>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c:spPr>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s>
    <c:plotArea>
      <c:layout>
        <c:manualLayout>
          <c:layoutTarget val="inner"/>
          <c:xMode val="edge"/>
          <c:yMode val="edge"/>
          <c:x val="0.3350984251968504"/>
          <c:y val="0.31384332166812484"/>
          <c:w val="0.34647003499562556"/>
          <c:h val="0.57745005832604257"/>
        </c:manualLayout>
      </c:layout>
      <c:pieChart>
        <c:varyColors val="1"/>
        <c:ser>
          <c:idx val="0"/>
          <c:order val="0"/>
          <c:tx>
            <c:strRef>
              <c:f>'Participación Apropiación '!$C$6</c:f>
              <c:strCache>
                <c:ptCount val="1"/>
                <c:pt idx="0">
                  <c:v>Total</c:v>
                </c:pt>
              </c:strCache>
            </c:strRef>
          </c:tx>
          <c:spPr>
            <a:scene3d>
              <a:camera prst="orthographicFront"/>
              <a:lightRig rig="threePt" dir="t"/>
            </a:scene3d>
            <a:sp3d>
              <a:bevelT/>
            </a:sp3d>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1-EE9A-4E3A-B9E5-B9C7CEB0B53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3-EE9A-4E3A-B9E5-B9C7CEB0B53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5-EE9A-4E3A-B9E5-B9C7CEB0B5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'Participación Apropiación '!$B$7:$B$10</c:f>
              <c:strCache>
                <c:ptCount val="3"/>
                <c:pt idx="0">
                  <c:v>A-FUNCIONAMIENTO</c:v>
                </c:pt>
                <c:pt idx="1">
                  <c:v>B-SERVICIO DE LA DEUDA PÚBLICA</c:v>
                </c:pt>
                <c:pt idx="2">
                  <c:v>C- INVERSION</c:v>
                </c:pt>
              </c:strCache>
            </c:strRef>
          </c:cat>
          <c:val>
            <c:numRef>
              <c:f>'Participación Apropiación '!$C$7:$C$10</c:f>
              <c:numCache>
                <c:formatCode>_-* #,##0.00_-;\-* #,##0.00_-;_-* "-"_-;_-@_-</c:formatCode>
                <c:ptCount val="3"/>
                <c:pt idx="0">
                  <c:v>74780.665238999994</c:v>
                </c:pt>
                <c:pt idx="1">
                  <c:v>608283.88239899999</c:v>
                </c:pt>
                <c:pt idx="2">
                  <c:v>2193330.470307</c:v>
                </c:pt>
              </c:numCache>
            </c:numRef>
          </c:val>
          <c:extLst>
            <c:ext xmlns:c16="http://schemas.microsoft.com/office/drawing/2014/chart" uri="{C3380CC4-5D6E-409C-BE32-E72D297353CC}">
              <c16:uniqueId val="{0000000A-645B-40D8-8CDD-191B3AE76490}"/>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956611096929582"/>
          <c:y val="0.52356829040232611"/>
          <c:w val="0.23899804295036686"/>
          <c:h val="0.279316949589842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2">
                  <a:lumMod val="75000"/>
                </a:schemeClr>
              </a:solidFill>
              <a:latin typeface="+mn-lt"/>
              <a:ea typeface="+mn-ea"/>
              <a:cs typeface="+mn-cs"/>
            </a:defRPr>
          </a:pPr>
          <a:endParaRPr lang="es-CO"/>
        </a:p>
      </c:txPr>
    </c:legend>
    <c:plotVisOnly val="1"/>
    <c:dispBlanksAs val="gap"/>
    <c:showDLblsOverMax val="0"/>
  </c:chart>
  <c:spPr>
    <a:solidFill>
      <a:schemeClr val="tx2">
        <a:lumMod val="40000"/>
        <a:lumOff val="60000"/>
      </a:schemeClr>
    </a:solidFill>
    <a:ln>
      <a:solidFill>
        <a:schemeClr val="accent1"/>
      </a:solidFill>
    </a:ln>
    <a:effectLst/>
    <a:scene3d>
      <a:camera prst="orthographicFront"/>
      <a:lightRig rig="threePt" dir="t"/>
    </a:scene3d>
    <a:sp3d>
      <a:bevelT/>
    </a:sp3d>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[Graficas Egresos  Dic  2019.xlsx]APR VS RP  Y OBLIGACIÓN Y PAGO!TablaDinámica1</c:name>
    <c:fmtId val="29"/>
  </c:pivotSource>
  <c:chart>
    <c:autoTitleDeleted val="0"/>
    <c:pivotFmts>
      <c:pivotFmt>
        <c:idx val="0"/>
        <c:spPr>
          <a:solidFill>
            <a:schemeClr val="accent2"/>
          </a:solidFill>
          <a:ln>
            <a:solidFill>
              <a:schemeClr val="accent2"/>
            </a:solidFill>
          </a:ln>
          <a:effectLst>
            <a:outerShdw blurRad="57150" dist="19050" dir="5400000" algn="ctr" rotWithShape="0">
              <a:srgbClr val="000000">
                <a:alpha val="63000"/>
              </a:srgbClr>
            </a:outerShdw>
          </a:effectLst>
          <a:scene3d>
            <a:camera prst="orthographicFront"/>
            <a:lightRig rig="threePt" dir="t"/>
          </a:scene3d>
          <a:sp3d>
            <a:bevelT prst="angle"/>
            <a:contourClr>
              <a:schemeClr val="accent2"/>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4"/>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5"/>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6"/>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7"/>
        <c:spPr>
          <a:solidFill>
            <a:schemeClr val="accent2"/>
          </a:solidFill>
          <a:ln>
            <a:solidFill>
              <a:schemeClr val="accent2"/>
            </a:solidFill>
          </a:ln>
          <a:effectLst>
            <a:outerShdw blurRad="57150" dist="19050" dir="5400000" algn="ctr" rotWithShape="0">
              <a:srgbClr val="000000">
                <a:alpha val="63000"/>
              </a:srgbClr>
            </a:outerShdw>
          </a:effectLst>
          <a:scene3d>
            <a:camera prst="orthographicFront"/>
            <a:lightRig rig="threePt" dir="t"/>
          </a:scene3d>
          <a:sp3d>
            <a:bevelT prst="angle"/>
            <a:contourClr>
              <a:schemeClr val="accent2"/>
            </a:contourClr>
          </a:sp3d>
        </c:spPr>
      </c:pivotFmt>
      <c:pivotFmt>
        <c:idx val="8"/>
        <c:spPr>
          <a:solidFill>
            <a:schemeClr val="accent2"/>
          </a:solidFill>
          <a:ln>
            <a:solidFill>
              <a:schemeClr val="accent2"/>
            </a:solidFill>
          </a:ln>
          <a:effectLst>
            <a:outerShdw blurRad="57150" dist="19050" dir="5400000" algn="ctr" rotWithShape="0">
              <a:srgbClr val="000000">
                <a:alpha val="63000"/>
              </a:srgbClr>
            </a:outerShdw>
          </a:effectLst>
          <a:scene3d>
            <a:camera prst="orthographicFront"/>
            <a:lightRig rig="threePt" dir="t"/>
          </a:scene3d>
          <a:sp3d>
            <a:bevelT prst="angle"/>
            <a:contourClr>
              <a:schemeClr val="accent2"/>
            </a:contourClr>
          </a:sp3d>
        </c:spPr>
      </c:pivotFmt>
      <c:pivotFmt>
        <c:idx val="9"/>
        <c:spPr>
          <a:solidFill>
            <a:schemeClr val="accent1"/>
          </a:solidFill>
          <a:ln>
            <a:noFill/>
          </a:ln>
          <a:effectLst>
            <a:outerShdw blurRad="57150" dist="19050" dir="5400000" algn="ctr" rotWithShape="0">
              <a:srgbClr val="000000">
                <a:alpha val="63000"/>
              </a:srgbClr>
            </a:outerShdw>
          </a:effectLst>
          <a:scene3d>
            <a:camera prst="orthographicFront"/>
            <a:lightRig rig="threePt" dir="t"/>
          </a:scene3d>
          <a:sp3d>
            <a:bevelT/>
            <a:bevelB/>
          </a:sp3d>
        </c:spPr>
        <c:marker>
          <c:symbol val="none"/>
        </c:marker>
        <c:dLbl>
          <c:idx val="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pivotFmt>
      <c:pivotFmt>
        <c:idx val="15"/>
      </c:pivotFmt>
      <c:pivotFmt>
        <c:idx val="16"/>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7"/>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8"/>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9"/>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0"/>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1"/>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2"/>
        <c:spPr>
          <a:solidFill>
            <a:schemeClr val="accent2"/>
          </a:solidFill>
          <a:ln>
            <a:solidFill>
              <a:schemeClr val="accent2"/>
            </a:solidFill>
          </a:ln>
          <a:effectLst>
            <a:outerShdw blurRad="57150" dist="19050" dir="5400000" algn="ctr" rotWithShape="0">
              <a:srgbClr val="000000">
                <a:alpha val="63000"/>
              </a:srgbClr>
            </a:outerShdw>
          </a:effectLst>
          <a:scene3d>
            <a:camera prst="orthographicFront"/>
            <a:lightRig rig="threePt" dir="t"/>
          </a:scene3d>
          <a:sp3d>
            <a:bevelT prst="angle"/>
            <a:contourClr>
              <a:schemeClr val="accent2"/>
            </a:contourClr>
          </a:sp3d>
        </c:spPr>
      </c:pivotFmt>
    </c:pivotFmts>
    <c:view3D>
      <c:rotX val="15"/>
      <c:rotY val="50"/>
      <c:depthPercent val="100"/>
      <c:rAngAx val="1"/>
    </c:view3D>
    <c:floor>
      <c:thickness val="0"/>
      <c:spPr>
        <a:noFill/>
        <a:ln>
          <a:noFill/>
        </a:ln>
        <a:effectLst/>
        <a:sp3d/>
      </c:spPr>
    </c:floor>
    <c:sideWall>
      <c:thickness val="0"/>
      <c:spPr>
        <a:noFill/>
        <a:ln>
          <a:noFill/>
        </a:ln>
        <a:effectLst/>
        <a:scene3d>
          <a:camera prst="orthographicFront"/>
          <a:lightRig rig="threePt" dir="t"/>
        </a:scene3d>
        <a:sp3d/>
      </c:spPr>
    </c:sideWall>
    <c:backWall>
      <c:thickness val="0"/>
      <c:spPr>
        <a:noFill/>
        <a:ln>
          <a:noFill/>
        </a:ln>
        <a:effectLst/>
        <a:scene3d>
          <a:camera prst="orthographicFront"/>
          <a:lightRig rig="threePt" dir="t"/>
        </a:scene3d>
        <a:sp3d/>
      </c:spPr>
    </c:backWall>
    <c:plotArea>
      <c:layout>
        <c:manualLayout>
          <c:layoutTarget val="inner"/>
          <c:xMode val="edge"/>
          <c:yMode val="edge"/>
          <c:x val="0.1752022794872039"/>
          <c:y val="9.7930819715654704E-2"/>
          <c:w val="0.76017676839004356"/>
          <c:h val="0.8519128021531378"/>
        </c:manualLayout>
      </c:layout>
      <c:bar3DChart>
        <c:barDir val="col"/>
        <c:grouping val="clustered"/>
        <c:varyColors val="0"/>
        <c:ser>
          <c:idx val="0"/>
          <c:order val="0"/>
          <c:tx>
            <c:strRef>
              <c:f>'APR VS RP  Y OBLIGACIÓN Y PAGO'!$C$6</c:f>
              <c:strCache>
                <c:ptCount val="1"/>
                <c:pt idx="0">
                  <c:v>APROPIACION</c:v>
                </c:pt>
              </c:strCache>
            </c:strRef>
          </c:tx>
          <c:spPr>
            <a:solidFill>
              <a:schemeClr val="accent1"/>
            </a:solidFill>
            <a:ln>
              <a:noFill/>
            </a:ln>
            <a:effectLst>
              <a:outerShdw blurRad="57150" dist="19050" dir="5400000" algn="ctr" rotWithShape="0">
                <a:srgbClr val="000000">
                  <a:alpha val="63000"/>
                </a:srgbClr>
              </a:outerShdw>
            </a:effectLst>
            <a:scene3d>
              <a:camera prst="orthographicFront"/>
              <a:lightRig rig="threePt" dir="t"/>
            </a:scene3d>
            <a:sp3d>
              <a:bevelT/>
              <a:bevelB/>
            </a:sp3d>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 VS RP  Y OBLIGACIÓN Y PAGO'!$B$7:$B$10</c:f>
              <c:strCache>
                <c:ptCount val="3"/>
                <c:pt idx="0">
                  <c:v>A-FUNCIONAMIENTO</c:v>
                </c:pt>
                <c:pt idx="1">
                  <c:v>B-SERVICIO DE LA DEUDA PÚBLICA</c:v>
                </c:pt>
                <c:pt idx="2">
                  <c:v>C- INVERSION</c:v>
                </c:pt>
              </c:strCache>
            </c:strRef>
          </c:cat>
          <c:val>
            <c:numRef>
              <c:f>'APR VS RP  Y OBLIGACIÓN Y PAGO'!$C$7:$C$10</c:f>
              <c:numCache>
                <c:formatCode>_-* #,##0.00_-;\-* #,##0.00_-;_-* "-"_-;_-@_-</c:formatCode>
                <c:ptCount val="3"/>
                <c:pt idx="0">
                  <c:v>74780.665238999994</c:v>
                </c:pt>
                <c:pt idx="1">
                  <c:v>608283.88239899999</c:v>
                </c:pt>
                <c:pt idx="2">
                  <c:v>2193330.470307</c:v>
                </c:pt>
              </c:numCache>
            </c:numRef>
          </c:val>
          <c:extLst>
            <c:ext xmlns:c16="http://schemas.microsoft.com/office/drawing/2014/chart" uri="{C3380CC4-5D6E-409C-BE32-E72D297353CC}">
              <c16:uniqueId val="{00000009-A7D8-471D-A1AF-F4C8AE927CCE}"/>
            </c:ext>
          </c:extLst>
        </c:ser>
        <c:ser>
          <c:idx val="1"/>
          <c:order val="1"/>
          <c:tx>
            <c:strRef>
              <c:f>'APR VS RP  Y OBLIGACIÓN Y PAGO'!$D$6</c:f>
              <c:strCache>
                <c:ptCount val="1"/>
                <c:pt idx="0">
                  <c:v>COMPROMISOS</c:v>
                </c:pt>
              </c:strCache>
            </c:strRef>
          </c:tx>
          <c:spPr>
            <a:solidFill>
              <a:schemeClr val="accent2"/>
            </a:solidFill>
            <a:ln>
              <a:solidFill>
                <a:schemeClr val="accent2"/>
              </a:solidFill>
            </a:ln>
            <a:effectLst>
              <a:outerShdw blurRad="57150" dist="19050" dir="5400000" algn="ctr" rotWithShape="0">
                <a:srgbClr val="000000">
                  <a:alpha val="63000"/>
                </a:srgbClr>
              </a:outerShdw>
            </a:effectLst>
            <a:scene3d>
              <a:camera prst="orthographicFront"/>
              <a:lightRig rig="threePt" dir="t"/>
            </a:scene3d>
            <a:sp3d>
              <a:bevelT prst="angle"/>
              <a:contourClr>
                <a:schemeClr val="accent2"/>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 VS RP  Y OBLIGACIÓN Y PAGO'!$B$7:$B$10</c:f>
              <c:strCache>
                <c:ptCount val="3"/>
                <c:pt idx="0">
                  <c:v>A-FUNCIONAMIENTO</c:v>
                </c:pt>
                <c:pt idx="1">
                  <c:v>B-SERVICIO DE LA DEUDA PÚBLICA</c:v>
                </c:pt>
                <c:pt idx="2">
                  <c:v>C- INVERSION</c:v>
                </c:pt>
              </c:strCache>
            </c:strRef>
          </c:cat>
          <c:val>
            <c:numRef>
              <c:f>'APR VS RP  Y OBLIGACIÓN Y PAGO'!$D$7:$D$10</c:f>
              <c:numCache>
                <c:formatCode>_-* #,##0.00_-;\-* #,##0.00_-;_-* "-"_-;_-@_-</c:formatCode>
                <c:ptCount val="3"/>
                <c:pt idx="0">
                  <c:v>74234.668566890003</c:v>
                </c:pt>
                <c:pt idx="1">
                  <c:v>608283.88239834993</c:v>
                </c:pt>
                <c:pt idx="2">
                  <c:v>2192545.3630152699</c:v>
                </c:pt>
              </c:numCache>
            </c:numRef>
          </c:val>
          <c:extLst>
            <c:ext xmlns:c16="http://schemas.microsoft.com/office/drawing/2014/chart" uri="{C3380CC4-5D6E-409C-BE32-E72D297353CC}">
              <c16:uniqueId val="{0000000A-A7D8-471D-A1AF-F4C8AE927CCE}"/>
            </c:ext>
          </c:extLst>
        </c:ser>
        <c:ser>
          <c:idx val="2"/>
          <c:order val="2"/>
          <c:tx>
            <c:strRef>
              <c:f>'APR VS RP  Y OBLIGACIÓN Y PAGO'!$E$6</c:f>
              <c:strCache>
                <c:ptCount val="1"/>
                <c:pt idx="0">
                  <c:v> OBLIGACIONES</c:v>
                </c:pt>
              </c:strCache>
            </c:strRef>
          </c:tx>
          <c:spPr>
            <a:solidFill>
              <a:schemeClr val="bg1">
                <a:lumMod val="85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 VS RP  Y OBLIGACIÓN Y PAGO'!$B$7:$B$10</c:f>
              <c:strCache>
                <c:ptCount val="3"/>
                <c:pt idx="0">
                  <c:v>A-FUNCIONAMIENTO</c:v>
                </c:pt>
                <c:pt idx="1">
                  <c:v>B-SERVICIO DE LA DEUDA PÚBLICA</c:v>
                </c:pt>
                <c:pt idx="2">
                  <c:v>C- INVERSION</c:v>
                </c:pt>
              </c:strCache>
            </c:strRef>
          </c:cat>
          <c:val>
            <c:numRef>
              <c:f>'APR VS RP  Y OBLIGACIÓN Y PAGO'!$E$7:$E$10</c:f>
              <c:numCache>
                <c:formatCode>_-* #,##0.00_-;\-* #,##0.00_-;_-* "-"_-;_-@_-</c:formatCode>
                <c:ptCount val="3"/>
                <c:pt idx="0">
                  <c:v>72300.636678110008</c:v>
                </c:pt>
                <c:pt idx="1">
                  <c:v>608283.88239834993</c:v>
                </c:pt>
                <c:pt idx="2">
                  <c:v>2165196.7571176603</c:v>
                </c:pt>
              </c:numCache>
            </c:numRef>
          </c:val>
          <c:extLst>
            <c:ext xmlns:c16="http://schemas.microsoft.com/office/drawing/2014/chart" uri="{C3380CC4-5D6E-409C-BE32-E72D297353CC}">
              <c16:uniqueId val="{0000000B-A7D8-471D-A1AF-F4C8AE927CCE}"/>
            </c:ext>
          </c:extLst>
        </c:ser>
        <c:ser>
          <c:idx val="3"/>
          <c:order val="3"/>
          <c:tx>
            <c:strRef>
              <c:f>'APR VS RP  Y OBLIGACIÓN Y PAGO'!$F$6</c:f>
              <c:strCache>
                <c:ptCount val="1"/>
                <c:pt idx="0">
                  <c:v> PAGOS</c:v>
                </c:pt>
              </c:strCache>
            </c:strRef>
          </c:tx>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 VS RP  Y OBLIGACIÓN Y PAGO'!$B$7:$B$10</c:f>
              <c:strCache>
                <c:ptCount val="3"/>
                <c:pt idx="0">
                  <c:v>A-FUNCIONAMIENTO</c:v>
                </c:pt>
                <c:pt idx="1">
                  <c:v>B-SERVICIO DE LA DEUDA PÚBLICA</c:v>
                </c:pt>
                <c:pt idx="2">
                  <c:v>C- INVERSION</c:v>
                </c:pt>
              </c:strCache>
            </c:strRef>
          </c:cat>
          <c:val>
            <c:numRef>
              <c:f>'APR VS RP  Y OBLIGACIÓN Y PAGO'!$F$7:$F$10</c:f>
              <c:numCache>
                <c:formatCode>_-* #,##0.00_-;\-* #,##0.00_-;_-* "-"_-;_-@_-</c:formatCode>
                <c:ptCount val="3"/>
                <c:pt idx="0">
                  <c:v>68911.063540679999</c:v>
                </c:pt>
                <c:pt idx="1">
                  <c:v>608283.88239834993</c:v>
                </c:pt>
                <c:pt idx="2">
                  <c:v>2164323.9848609199</c:v>
                </c:pt>
              </c:numCache>
            </c:numRef>
          </c:val>
          <c:extLst>
            <c:ext xmlns:c16="http://schemas.microsoft.com/office/drawing/2014/chart" uri="{C3380CC4-5D6E-409C-BE32-E72D297353CC}">
              <c16:uniqueId val="{0000000C-A7D8-471D-A1AF-F4C8AE927CCE}"/>
            </c:ext>
          </c:extLst>
        </c:ser>
        <c:dLbls>
          <c:showLegendKey val="0"/>
          <c:showVal val="1"/>
          <c:showCatName val="0"/>
          <c:showSerName val="0"/>
          <c:showPercent val="0"/>
          <c:showBubbleSize val="0"/>
        </c:dLbls>
        <c:gapWidth val="150"/>
        <c:shape val="box"/>
        <c:axId val="1899993344"/>
        <c:axId val="1806273584"/>
        <c:axId val="0"/>
      </c:bar3DChart>
      <c:catAx>
        <c:axId val="18999933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806273584"/>
        <c:crosses val="autoZero"/>
        <c:auto val="1"/>
        <c:lblAlgn val="ctr"/>
        <c:lblOffset val="100"/>
        <c:noMultiLvlLbl val="0"/>
      </c:catAx>
      <c:valAx>
        <c:axId val="1806273584"/>
        <c:scaling>
          <c:orientation val="minMax"/>
        </c:scaling>
        <c:delete val="0"/>
        <c:axPos val="l"/>
        <c:majorGridlines>
          <c:spPr>
            <a:ln w="9525" cap="flat" cmpd="sng" algn="ctr">
              <a:solidFill>
                <a:schemeClr val="dk1">
                  <a:lumMod val="50000"/>
                  <a:lumOff val="50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899993344"/>
        <c:crosses val="autoZero"/>
        <c:crossBetween val="between"/>
      </c:valAx>
      <c:spPr>
        <a:noFill/>
        <a:ln>
          <a:noFill/>
        </a:ln>
        <a:effectLst/>
      </c:spPr>
    </c:plotArea>
    <c:legend>
      <c:legendPos val="r"/>
      <c:overlay val="0"/>
      <c:spPr>
        <a:solidFill>
          <a:schemeClr val="tx2">
            <a:lumMod val="20000"/>
            <a:lumOff val="80000"/>
          </a:schemeClr>
        </a:solidFill>
        <a:ln>
          <a:noFill/>
        </a:ln>
        <a:effectLst/>
      </c:spPr>
      <c:txPr>
        <a:bodyPr rot="0" spcFirstLastPara="1" vertOverflow="ellipsis" vert="horz" wrap="square" anchor="ctr" anchorCtr="1"/>
        <a:lstStyle/>
        <a:p>
          <a:pPr>
            <a:defRPr sz="900" b="0" i="0" u="none" strike="noStrike" kern="1200" baseline="0">
              <a:solidFill>
                <a:schemeClr val="accent2">
                  <a:lumMod val="75000"/>
                </a:schemeClr>
              </a:solidFill>
              <a:latin typeface="+mn-lt"/>
              <a:ea typeface="+mn-ea"/>
              <a:cs typeface="+mn-cs"/>
            </a:defRPr>
          </a:pPr>
          <a:endParaRPr lang="es-CO"/>
        </a:p>
      </c:txPr>
    </c:legend>
    <c:plotVisOnly val="1"/>
    <c:dispBlanksAs val="gap"/>
    <c:showDLblsOverMax val="0"/>
  </c:chart>
  <c:spPr>
    <a:solidFill>
      <a:schemeClr val="tx2">
        <a:lumMod val="40000"/>
        <a:lumOff val="60000"/>
      </a:schemeClr>
    </a:solidFill>
    <a:ln>
      <a:noFill/>
    </a:ln>
    <a:effectLst/>
    <a:scene3d>
      <a:camera prst="orthographicFront"/>
      <a:lightRig rig="threePt" dir="t"/>
    </a:scene3d>
    <a:sp3d>
      <a:bevelT/>
      <a:bevelB/>
    </a:sp3d>
  </c:spPr>
  <c:txPr>
    <a:bodyPr/>
    <a:lstStyle/>
    <a:p>
      <a:pPr>
        <a:defRPr/>
      </a:pPr>
      <a:endParaRPr lang="es-CO"/>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[Graficas Egresos  Dic  2019.xlsx]APR,RP´S,OBL Y PAGO FUNCIONAMIE!TablaDinámica1</c:name>
    <c:fmtId val="30"/>
  </c:pivotSource>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6.4314759957736958E-2"/>
              <c:y val="-2.315383208755998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1.3019732378756362E-2"/>
              <c:y val="-2.710314535622559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7.2535435922912436E-2"/>
              <c:y val="-4.93827053816131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1.1869445720866512E-2"/>
              <c:y val="-1.826982814266906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2.0650624997508991E-2"/>
              <c:y val="-5.547267063296516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layout>
            <c:manualLayout>
              <c:x val="9.8765422497770795E-3"/>
              <c:y val="7.326005917336118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2"/>
          </a:soli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dLbl>
          <c:idx val="0"/>
          <c:layout>
            <c:manualLayout>
              <c:x val="2.0650624997508991E-2"/>
              <c:y val="-5.547267063296516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dLbl>
          <c:idx val="0"/>
          <c:layout>
            <c:manualLayout>
              <c:x val="9.8765422497770795E-3"/>
              <c:y val="7.326005917336118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bg2">
              <a:lumMod val="90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dLbl>
          <c:idx val="0"/>
          <c:layout>
            <c:manualLayout>
              <c:x val="1.1869445720866512E-2"/>
              <c:y val="-1.826982814266906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dLbl>
          <c:idx val="0"/>
          <c:layout>
            <c:manualLayout>
              <c:x val="1.3019732378756362E-2"/>
              <c:y val="-2.710314535622559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dLbl>
          <c:idx val="0"/>
          <c:layout>
            <c:manualLayout>
              <c:x val="7.2535435922912436E-2"/>
              <c:y val="-4.93827053816131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dLbl>
          <c:idx val="0"/>
          <c:layout>
            <c:manualLayout>
              <c:x val="6.4314759957736958E-2"/>
              <c:y val="-2.315383208755998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19"/>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0"/>
        <c:spPr>
          <a:solidFill>
            <a:schemeClr val="accent2"/>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1"/>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2"/>
        <c:spPr>
          <a:solidFill>
            <a:schemeClr val="bg2">
              <a:lumMod val="90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3"/>
        <c:spPr>
          <a:solidFill>
            <a:schemeClr val="accent2"/>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4"/>
        <c:spPr>
          <a:solidFill>
            <a:schemeClr val="bg2">
              <a:lumMod val="90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
        <c:idx val="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a:sp3d>
        </c:spPr>
        <c:marker>
          <c:symbol val="none"/>
        </c:marker>
        <c:dLbl>
          <c:idx val="0"/>
          <c:spPr>
            <a:no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6200000" scaled="1"/>
                <a:tileRect/>
              </a:gradFill>
            </a:ln>
            <a:effectLst>
              <a:glow rad="63500">
                <a:schemeClr val="accent1">
                  <a:satMod val="175000"/>
                  <a:alpha val="40000"/>
                </a:schemeClr>
              </a:glow>
              <a:innerShdw blurRad="114300">
                <a:prstClr val="black"/>
              </a:inn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bg2">
              <a:lumMod val="90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pivotFmt>
    </c:pivotFmts>
    <c:view3D>
      <c:rotX val="15"/>
      <c:rotY val="70"/>
      <c:depthPercent val="100"/>
      <c:rAngAx val="1"/>
    </c:view3D>
    <c:floor>
      <c:thickness val="0"/>
      <c:spPr>
        <a:noFill/>
        <a:ln>
          <a:noFill/>
        </a:ln>
        <a:effectLst/>
        <a:sp3d/>
      </c:spPr>
    </c:floor>
    <c:sideWall>
      <c:thickness val="0"/>
      <c:spPr>
        <a:noFill/>
        <a:ln>
          <a:noFill/>
        </a:ln>
        <a:effectLst/>
        <a:scene3d>
          <a:camera prst="orthographicFront"/>
          <a:lightRig rig="threePt" dir="t"/>
        </a:scene3d>
        <a:sp3d/>
      </c:spPr>
    </c:sideWall>
    <c:backWall>
      <c:thickness val="0"/>
      <c:spPr>
        <a:noFill/>
        <a:ln>
          <a:noFill/>
        </a:ln>
        <a:effectLst/>
        <a:scene3d>
          <a:camera prst="orthographicFront"/>
          <a:lightRig rig="threePt" dir="t"/>
        </a:scene3d>
        <a:sp3d/>
      </c:spPr>
    </c:backWall>
    <c:plotArea>
      <c:layout>
        <c:manualLayout>
          <c:layoutTarget val="inner"/>
          <c:xMode val="edge"/>
          <c:yMode val="edge"/>
          <c:x val="4.9964579000555287E-2"/>
          <c:y val="9.5607892083772919E-2"/>
          <c:w val="0.83288813931110117"/>
          <c:h val="0.84353668832736584"/>
        </c:manualLayout>
      </c:layout>
      <c:bar3DChart>
        <c:barDir val="col"/>
        <c:grouping val="clustered"/>
        <c:varyColors val="0"/>
        <c:ser>
          <c:idx val="0"/>
          <c:order val="0"/>
          <c:tx>
            <c:strRef>
              <c:f>'APR,RP´S,OBL Y PAGO FUNCIONAMIE'!$C$6</c:f>
              <c:strCache>
                <c:ptCount val="1"/>
                <c:pt idx="0">
                  <c:v> APROPIACION
 VIGENTE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a:sp3d>
          </c:spPr>
          <c:invertIfNegative val="0"/>
          <c:dPt>
            <c:idx val="0"/>
            <c:invertIfNegative val="0"/>
            <c:bubble3D val="0"/>
            <c:extLst>
              <c:ext xmlns:c16="http://schemas.microsoft.com/office/drawing/2014/chart" uri="{C3380CC4-5D6E-409C-BE32-E72D297353CC}">
                <c16:uniqueId val="{00000001-F347-4728-8AEE-66B8A8E5BCB6}"/>
              </c:ext>
            </c:extLst>
          </c:dPt>
          <c:dPt>
            <c:idx val="2"/>
            <c:invertIfNegative val="0"/>
            <c:bubble3D val="0"/>
            <c:extLst>
              <c:ext xmlns:c16="http://schemas.microsoft.com/office/drawing/2014/chart" uri="{C3380CC4-5D6E-409C-BE32-E72D297353CC}">
                <c16:uniqueId val="{00000001-B3EB-4428-B811-96DB1E4F8A07}"/>
              </c:ext>
            </c:extLst>
          </c:dPt>
          <c:dLbls>
            <c:spPr>
              <a:no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6200000" scaled="1"/>
                  <a:tileRect/>
                </a:gradFill>
              </a:ln>
              <a:effectLst>
                <a:glow rad="63500">
                  <a:schemeClr val="accent1">
                    <a:satMod val="175000"/>
                    <a:alpha val="40000"/>
                  </a:schemeClr>
                </a:glow>
                <a:innerShdw blurRad="114300">
                  <a:prstClr val="black"/>
                </a:inn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noFill/>
                    </a:ln>
                    <a:effectLst/>
                  </c:spPr>
                </c15:leaderLines>
              </c:ext>
            </c:extLst>
          </c:dLbls>
          <c:cat>
            <c:strRef>
              <c:f>'APR,RP´S,OBL Y PAGO FUNCIONAMIE'!$B$7:$B$11</c:f>
              <c:strCache>
                <c:ptCount val="4"/>
                <c:pt idx="0">
                  <c:v>A-01 -GASTOS DE PERSONAL</c:v>
                </c:pt>
                <c:pt idx="1">
                  <c:v>A-02 -ADQUISICIÓN DE BIENES  Y SERVICIOS</c:v>
                </c:pt>
                <c:pt idx="2">
                  <c:v>A-03-TRANSFERENCIAS CORRIENTES</c:v>
                </c:pt>
                <c:pt idx="3">
                  <c:v>A-08-GASTOS POR TRIBUTOS, MULTAS, SANCIONES E INTERESES DE MORA</c:v>
                </c:pt>
              </c:strCache>
            </c:strRef>
          </c:cat>
          <c:val>
            <c:numRef>
              <c:f>'APR,RP´S,OBL Y PAGO FUNCIONAMIE'!$C$7:$C$11</c:f>
              <c:numCache>
                <c:formatCode>_-* #,##0.00_-;\-* #,##0.00_-;_-* "-"_-;_-@_-</c:formatCode>
                <c:ptCount val="4"/>
                <c:pt idx="0">
                  <c:v>45239.427112999998</c:v>
                </c:pt>
                <c:pt idx="1">
                  <c:v>17402.665239000002</c:v>
                </c:pt>
                <c:pt idx="2">
                  <c:v>8562.5728870000003</c:v>
                </c:pt>
                <c:pt idx="3">
                  <c:v>3576</c:v>
                </c:pt>
              </c:numCache>
            </c:numRef>
          </c:val>
          <c:shape val="cylinder"/>
          <c:extLst>
            <c:ext xmlns:c16="http://schemas.microsoft.com/office/drawing/2014/chart" uri="{C3380CC4-5D6E-409C-BE32-E72D297353CC}">
              <c16:uniqueId val="{00000002-B3EB-4428-B811-96DB1E4F8A07}"/>
            </c:ext>
          </c:extLst>
        </c:ser>
        <c:ser>
          <c:idx val="1"/>
          <c:order val="1"/>
          <c:tx>
            <c:strRef>
              <c:f>'APR,RP´S,OBL Y PAGO FUNCIONAMIE'!$D$6</c:f>
              <c:strCache>
                <c:ptCount val="1"/>
                <c:pt idx="0">
                  <c:v> COMPROMISOS
 ACUMULADOS</c:v>
                </c:pt>
              </c:strCache>
            </c:strRef>
          </c:tx>
          <c:spPr>
            <a:solidFill>
              <a:schemeClr val="accent2"/>
            </a:soli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Pt>
            <c:idx val="0"/>
            <c:invertIfNegative val="0"/>
            <c:bubble3D val="0"/>
            <c:extLst>
              <c:ext xmlns:c16="http://schemas.microsoft.com/office/drawing/2014/chart" uri="{C3380CC4-5D6E-409C-BE32-E72D297353CC}">
                <c16:uniqueId val="{00000000-F347-4728-8AEE-66B8A8E5BCB6}"/>
              </c:ext>
            </c:extLst>
          </c:dPt>
          <c:dPt>
            <c:idx val="1"/>
            <c:invertIfNegative val="0"/>
            <c:bubble3D val="0"/>
            <c:extLst>
              <c:ext xmlns:c16="http://schemas.microsoft.com/office/drawing/2014/chart" uri="{C3380CC4-5D6E-409C-BE32-E72D297353CC}">
                <c16:uniqueId val="{00000002-F347-4728-8AEE-66B8A8E5BCB6}"/>
              </c:ext>
            </c:extLst>
          </c:dPt>
          <c:dPt>
            <c:idx val="2"/>
            <c:invertIfNegative val="0"/>
            <c:bubble3D val="0"/>
            <c:extLst>
              <c:ext xmlns:c16="http://schemas.microsoft.com/office/drawing/2014/chart" uri="{C3380CC4-5D6E-409C-BE32-E72D297353CC}">
                <c16:uniqueId val="{00000006-1A80-4D97-BBD6-398D7F862C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'APR,RP´S,OBL Y PAGO FUNCIONAMIE'!$B$7:$B$11</c:f>
              <c:strCache>
                <c:ptCount val="4"/>
                <c:pt idx="0">
                  <c:v>A-01 -GASTOS DE PERSONAL</c:v>
                </c:pt>
                <c:pt idx="1">
                  <c:v>A-02 -ADQUISICIÓN DE BIENES  Y SERVICIOS</c:v>
                </c:pt>
                <c:pt idx="2">
                  <c:v>A-03-TRANSFERENCIAS CORRIENTES</c:v>
                </c:pt>
                <c:pt idx="3">
                  <c:v>A-08-GASTOS POR TRIBUTOS, MULTAS, SANCIONES E INTERESES DE MORA</c:v>
                </c:pt>
              </c:strCache>
            </c:strRef>
          </c:cat>
          <c:val>
            <c:numRef>
              <c:f>'APR,RP´S,OBL Y PAGO FUNCIONAMIE'!$D$7:$D$11</c:f>
              <c:numCache>
                <c:formatCode>_-* #,##0.00_-;\-* #,##0.00_-;_-* "-"_-;_-@_-</c:formatCode>
                <c:ptCount val="4"/>
                <c:pt idx="0">
                  <c:v>45239.427112999998</c:v>
                </c:pt>
                <c:pt idx="1">
                  <c:v>17401.770314789999</c:v>
                </c:pt>
                <c:pt idx="2">
                  <c:v>8017.4711391000001</c:v>
                </c:pt>
                <c:pt idx="3">
                  <c:v>3576</c:v>
                </c:pt>
              </c:numCache>
            </c:numRef>
          </c:val>
          <c:shape val="cylinder"/>
          <c:extLst>
            <c:ext xmlns:c16="http://schemas.microsoft.com/office/drawing/2014/chart" uri="{C3380CC4-5D6E-409C-BE32-E72D297353CC}">
              <c16:uniqueId val="{00000005-B3EB-4428-B811-96DB1E4F8A07}"/>
            </c:ext>
          </c:extLst>
        </c:ser>
        <c:ser>
          <c:idx val="2"/>
          <c:order val="2"/>
          <c:tx>
            <c:strRef>
              <c:f>'APR,RP´S,OBL Y PAGO FUNCIONAMIE'!$E$6</c:f>
              <c:strCache>
                <c:ptCount val="1"/>
                <c:pt idx="0">
                  <c:v> OBLIGACIONES
 ACUMULADAS</c:v>
                </c:pt>
              </c:strCache>
            </c:strRef>
          </c:tx>
          <c:spPr>
            <a:solidFill>
              <a:schemeClr val="bg2">
                <a:lumMod val="90000"/>
              </a:schemeClr>
            </a:soli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Pt>
            <c:idx val="0"/>
            <c:invertIfNegative val="0"/>
            <c:bubble3D val="0"/>
            <c:extLst>
              <c:ext xmlns:c16="http://schemas.microsoft.com/office/drawing/2014/chart" uri="{C3380CC4-5D6E-409C-BE32-E72D297353CC}">
                <c16:uniqueId val="{00000006-B3EB-4428-B811-96DB1E4F8A07}"/>
              </c:ext>
            </c:extLst>
          </c:dPt>
          <c:dPt>
            <c:idx val="1"/>
            <c:invertIfNegative val="0"/>
            <c:bubble3D val="0"/>
            <c:extLst>
              <c:ext xmlns:c16="http://schemas.microsoft.com/office/drawing/2014/chart" uri="{C3380CC4-5D6E-409C-BE32-E72D297353CC}">
                <c16:uniqueId val="{00000009-B3EB-4428-B811-96DB1E4F8A07}"/>
              </c:ext>
            </c:extLst>
          </c:dPt>
          <c:dPt>
            <c:idx val="2"/>
            <c:invertIfNegative val="0"/>
            <c:bubble3D val="0"/>
            <c:extLst>
              <c:ext xmlns:c16="http://schemas.microsoft.com/office/drawing/2014/chart" uri="{C3380CC4-5D6E-409C-BE32-E72D297353CC}">
                <c16:uniqueId val="{00000007-B3EB-4428-B811-96DB1E4F8A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'APR,RP´S,OBL Y PAGO FUNCIONAMIE'!$B$7:$B$11</c:f>
              <c:strCache>
                <c:ptCount val="4"/>
                <c:pt idx="0">
                  <c:v>A-01 -GASTOS DE PERSONAL</c:v>
                </c:pt>
                <c:pt idx="1">
                  <c:v>A-02 -ADQUISICIÓN DE BIENES  Y SERVICIOS</c:v>
                </c:pt>
                <c:pt idx="2">
                  <c:v>A-03-TRANSFERENCIAS CORRIENTES</c:v>
                </c:pt>
                <c:pt idx="3">
                  <c:v>A-08-GASTOS POR TRIBUTOS, MULTAS, SANCIONES E INTERESES DE MORA</c:v>
                </c:pt>
              </c:strCache>
            </c:strRef>
          </c:cat>
          <c:val>
            <c:numRef>
              <c:f>'APR,RP´S,OBL Y PAGO FUNCIONAMIE'!$E$7:$E$11</c:f>
              <c:numCache>
                <c:formatCode>_-* #,##0.00_-;\-* #,##0.00_-;_-* "-"_-;_-@_-</c:formatCode>
                <c:ptCount val="4"/>
                <c:pt idx="0">
                  <c:v>45239.427112999998</c:v>
                </c:pt>
                <c:pt idx="1">
                  <c:v>17207.358087790002</c:v>
                </c:pt>
                <c:pt idx="2">
                  <c:v>6277.8514773200004</c:v>
                </c:pt>
                <c:pt idx="3">
                  <c:v>3576</c:v>
                </c:pt>
              </c:numCache>
            </c:numRef>
          </c:val>
          <c:shape val="cylinder"/>
          <c:extLst>
            <c:ext xmlns:c16="http://schemas.microsoft.com/office/drawing/2014/chart" uri="{C3380CC4-5D6E-409C-BE32-E72D297353CC}">
              <c16:uniqueId val="{00000008-B3EB-4428-B811-96DB1E4F8A07}"/>
            </c:ext>
          </c:extLst>
        </c:ser>
        <c:ser>
          <c:idx val="3"/>
          <c:order val="3"/>
          <c:tx>
            <c:strRef>
              <c:f>'APR,RP´S,OBL Y PAGO FUNCIONAMIE'!$F$6</c:f>
              <c:strCache>
                <c:ptCount val="1"/>
                <c:pt idx="0">
                  <c:v> PAGOS
 ACUMULADOS</c:v>
                </c:pt>
              </c:strCache>
            </c:strRef>
          </c:tx>
          <c:spPr>
            <a:solidFill>
              <a:schemeClr val="accent4"/>
            </a:soli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Pt>
            <c:idx val="0"/>
            <c:invertIfNegative val="0"/>
            <c:bubble3D val="0"/>
            <c:extLst>
              <c:ext xmlns:c16="http://schemas.microsoft.com/office/drawing/2014/chart" uri="{C3380CC4-5D6E-409C-BE32-E72D297353CC}">
                <c16:uniqueId val="{0000000D-1A80-4D97-BBD6-398D7F862C58}"/>
              </c:ext>
            </c:extLst>
          </c:dPt>
          <c:dPt>
            <c:idx val="1"/>
            <c:invertIfNegative val="0"/>
            <c:bubble3D val="0"/>
            <c:extLst>
              <c:ext xmlns:c16="http://schemas.microsoft.com/office/drawing/2014/chart" uri="{C3380CC4-5D6E-409C-BE32-E72D297353CC}">
                <c16:uniqueId val="{0000000F-1A80-4D97-BBD6-398D7F862C58}"/>
              </c:ext>
            </c:extLst>
          </c:dPt>
          <c:dPt>
            <c:idx val="2"/>
            <c:invertIfNegative val="0"/>
            <c:bubble3D val="0"/>
            <c:extLst>
              <c:ext xmlns:c16="http://schemas.microsoft.com/office/drawing/2014/chart" uri="{C3380CC4-5D6E-409C-BE32-E72D297353CC}">
                <c16:uniqueId val="{00000011-1A80-4D97-BBD6-398D7F862C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'APR,RP´S,OBL Y PAGO FUNCIONAMIE'!$B$7:$B$11</c:f>
              <c:strCache>
                <c:ptCount val="4"/>
                <c:pt idx="0">
                  <c:v>A-01 -GASTOS DE PERSONAL</c:v>
                </c:pt>
                <c:pt idx="1">
                  <c:v>A-02 -ADQUISICIÓN DE BIENES  Y SERVICIOS</c:v>
                </c:pt>
                <c:pt idx="2">
                  <c:v>A-03-TRANSFERENCIAS CORRIENTES</c:v>
                </c:pt>
                <c:pt idx="3">
                  <c:v>A-08-GASTOS POR TRIBUTOS, MULTAS, SANCIONES E INTERESES DE MORA</c:v>
                </c:pt>
              </c:strCache>
            </c:strRef>
          </c:cat>
          <c:val>
            <c:numRef>
              <c:f>'APR,RP´S,OBL Y PAGO FUNCIONAMIE'!$F$7:$F$11</c:f>
              <c:numCache>
                <c:formatCode>_-* #,##0.00_-;\-* #,##0.00_-;_-* "-"_-;_-@_-</c:formatCode>
                <c:ptCount val="4"/>
                <c:pt idx="0">
                  <c:v>45223.433531259994</c:v>
                </c:pt>
                <c:pt idx="1">
                  <c:v>16868.380140040001</c:v>
                </c:pt>
                <c:pt idx="2">
                  <c:v>3243.2498693800003</c:v>
                </c:pt>
                <c:pt idx="3">
                  <c:v>3576</c:v>
                </c:pt>
              </c:numCache>
            </c:numRef>
          </c:val>
          <c:shape val="cylinder"/>
          <c:extLst>
            <c:ext xmlns:c16="http://schemas.microsoft.com/office/drawing/2014/chart" uri="{C3380CC4-5D6E-409C-BE32-E72D297353CC}">
              <c16:uniqueId val="{0000000E-0ABE-4720-BC32-77A53D180E9B}"/>
            </c:ext>
          </c:extLst>
        </c:ser>
        <c:dLbls>
          <c:showLegendKey val="0"/>
          <c:showVal val="1"/>
          <c:showCatName val="0"/>
          <c:showSerName val="0"/>
          <c:showPercent val="0"/>
          <c:showBubbleSize val="0"/>
        </c:dLbls>
        <c:gapWidth val="150"/>
        <c:shape val="box"/>
        <c:axId val="1899993344"/>
        <c:axId val="1806273584"/>
        <c:axId val="0"/>
      </c:bar3DChart>
      <c:catAx>
        <c:axId val="18999933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s-CO"/>
          </a:p>
        </c:txPr>
        <c:crossAx val="1806273584"/>
        <c:crosses val="autoZero"/>
        <c:auto val="1"/>
        <c:lblAlgn val="ctr"/>
        <c:lblOffset val="100"/>
        <c:noMultiLvlLbl val="0"/>
      </c:catAx>
      <c:valAx>
        <c:axId val="1806273584"/>
        <c:scaling>
          <c:orientation val="minMax"/>
        </c:scaling>
        <c:delete val="0"/>
        <c:axPos val="l"/>
        <c:majorGridlines>
          <c:spPr>
            <a:ln w="9525" cap="flat" cmpd="sng" algn="ctr">
              <a:solidFill>
                <a:schemeClr val="dk1">
                  <a:lumMod val="50000"/>
                  <a:lumOff val="50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899993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accent2">
                  <a:lumMod val="50000"/>
                </a:schemeClr>
              </a:solidFill>
              <a:latin typeface="+mn-lt"/>
              <a:ea typeface="+mn-ea"/>
              <a:cs typeface="+mn-cs"/>
            </a:defRPr>
          </a:pPr>
          <a:endParaRPr lang="es-CO"/>
        </a:p>
      </c:txPr>
    </c:legend>
    <c:plotVisOnly val="1"/>
    <c:dispBlanksAs val="gap"/>
    <c:showDLblsOverMax val="0"/>
  </c:chart>
  <c:spPr>
    <a:solidFill>
      <a:schemeClr val="tx2">
        <a:lumMod val="40000"/>
        <a:lumOff val="60000"/>
      </a:schemeClr>
    </a:solidFill>
    <a:ln>
      <a:noFill/>
    </a:ln>
    <a:effectLst/>
    <a:scene3d>
      <a:camera prst="orthographicFront"/>
      <a:lightRig rig="threePt" dir="t"/>
    </a:scene3d>
    <a:sp3d>
      <a:bevelT/>
      <a:bevelB/>
    </a:sp3d>
  </c:spPr>
  <c:txPr>
    <a:bodyPr/>
    <a:lstStyle/>
    <a:p>
      <a:pPr>
        <a:defRPr/>
      </a:pPr>
      <a:endParaRPr lang="es-CO"/>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[Graficas Egresos  Dic  2019.xlsx]INVERSIÓN APR VS RP Y OBLI!TablaDinámica1</c:name>
    <c:fmtId val="36"/>
  </c:pivotSource>
  <c:chart>
    <c:title>
      <c:tx>
        <c:rich>
          <a:bodyPr rot="0" spcFirstLastPara="1" vertOverflow="ellipsis" vert="horz" wrap="square" anchor="ctr" anchorCtr="1"/>
          <a:lstStyle/>
          <a:p>
            <a:pPr>
              <a:defRPr sz="1600" b="1" i="0" u="none" strike="noStrike" kern="1200" spc="100" baseline="0">
                <a:solidFill>
                  <a:schemeClr val="accent1">
                    <a:lumMod val="40000"/>
                    <a:lumOff val="60000"/>
                  </a:schemeClr>
                </a:solidFill>
                <a:effectLst>
                  <a:outerShdw blurRad="50800" dist="38100" dir="5400000" algn="t" rotWithShape="0">
                    <a:prstClr val="black">
                      <a:alpha val="40000"/>
                    </a:prstClr>
                  </a:outerShdw>
                </a:effectLst>
                <a:latin typeface="+mn-lt"/>
                <a:ea typeface="+mn-ea"/>
                <a:cs typeface="+mn-cs"/>
              </a:defRPr>
            </a:pPr>
            <a:r>
              <a:rPr lang="es-CO" sz="1200" baseline="0">
                <a:solidFill>
                  <a:schemeClr val="accent1">
                    <a:lumMod val="40000"/>
                    <a:lumOff val="60000"/>
                  </a:schemeClr>
                </a:solidFill>
                <a:latin typeface="Arial Narrow" panose="020B0606020202030204" pitchFamily="34" charset="0"/>
                <a:cs typeface="Arial" panose="020B0604020202020204" pitchFamily="34" charset="0"/>
              </a:rPr>
              <a:t>N</a:t>
            </a:r>
            <a:endParaRPr lang="es-CO" sz="1200">
              <a:solidFill>
                <a:schemeClr val="accent1">
                  <a:lumMod val="40000"/>
                  <a:lumOff val="60000"/>
                </a:schemeClr>
              </a:solidFill>
              <a:latin typeface="Arial Narrow" panose="020B060602020203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accent1">
                  <a:lumMod val="40000"/>
                  <a:lumOff val="60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prst="relaxedInset"/>
          </a:sp3d>
        </c:spPr>
        <c:marker>
          <c:symbol val="none"/>
        </c:marker>
        <c:dLbl>
          <c:idx val="0"/>
          <c:numFmt formatCode="_(* #,##0_);_(* \(#,##0\);_(* &quot;-&quot;_);_(@_)" sourceLinked="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a:scene3d>
            <a:camera prst="orthographicFront"/>
            <a:lightRig rig="threePt" dir="t"/>
          </a:scene3d>
          <a:sp3d>
            <a:bevelT prst="relaxedInset"/>
            <a:contourClr>
              <a:schemeClr val="accent1"/>
            </a:contourClr>
          </a:sp3d>
        </c:spPr>
        <c:marker>
          <c:symbol val="none"/>
        </c:marker>
        <c:dLbl>
          <c:idx val="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prst="relaxedInset"/>
          </a:sp3d>
        </c:spPr>
        <c:marker>
          <c:symbol val="none"/>
        </c:marker>
        <c:dLbl>
          <c:idx val="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a:scene3d>
            <a:camera prst="orthographicFront"/>
            <a:lightRig rig="threePt" dir="t"/>
          </a:scene3d>
          <a:sp3d>
            <a:bevelT prst="relaxedInset"/>
            <a:contourClr>
              <a:schemeClr val="accent1"/>
            </a:contourClr>
          </a:sp3d>
        </c:spPr>
        <c:dLbl>
          <c:idx val="0"/>
          <c:layout>
            <c:manualLayout>
              <c:x val="4.862631055564634E-2"/>
              <c:y val="-2.8880866425992781E-2"/>
            </c:manualLayout>
          </c:layout>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prst="relaxedInset"/>
          </a:sp3d>
        </c:spPr>
        <c:dLbl>
          <c:idx val="0"/>
          <c:layout>
            <c:manualLayout>
              <c:x val="2.61090112809414E-2"/>
              <c:y val="-6.3085501409098119E-2"/>
            </c:manualLayout>
          </c:layout>
          <c:numFmt formatCode="_(* #,##0_);_(* \(#,##0\);_(* &quot;-&quot;_);_(@_)" sourceLinked="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prst="relaxedInset"/>
          </a:sp3d>
        </c:spPr>
        <c:dLbl>
          <c:idx val="0"/>
          <c:layout>
            <c:manualLayout>
              <c:x val="6.4461407972858237E-2"/>
              <c:y val="-4.4077134986225897E-2"/>
            </c:manualLayout>
          </c:layout>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marker>
          <c:symbol val="none"/>
        </c:marker>
        <c:dLbl>
          <c:idx val="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dLbl>
          <c:idx val="0"/>
          <c:layout>
            <c:manualLayout>
              <c:x val="0.12284798067950614"/>
              <c:y val="-2.4179690623185559E-2"/>
            </c:manualLayout>
          </c:layout>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1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2313216963085065E-2"/>
          <c:y val="0.1788783155498416"/>
          <c:w val="0.78504221080381564"/>
          <c:h val="0.76202228212715184"/>
        </c:manualLayout>
      </c:layout>
      <c:bar3DChart>
        <c:barDir val="col"/>
        <c:grouping val="clustered"/>
        <c:varyColors val="0"/>
        <c:ser>
          <c:idx val="0"/>
          <c:order val="0"/>
          <c:tx>
            <c:strRef>
              <c:f>'INVERSIÓN APR VS RP Y OBLI'!$B$8</c:f>
              <c:strCache>
                <c:ptCount val="1"/>
                <c:pt idx="0">
                  <c:v>1 APROPIACION
 VIGENTE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prst="relaxedInset"/>
            </a:sp3d>
          </c:spPr>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prst="relaxedInset"/>
              </a:sp3d>
            </c:spPr>
            <c:extLst>
              <c:ext xmlns:c16="http://schemas.microsoft.com/office/drawing/2014/chart" uri="{C3380CC4-5D6E-409C-BE32-E72D297353CC}">
                <c16:uniqueId val="{00000004-300B-46AF-A114-3DA193FF4519}"/>
              </c:ext>
            </c:extLst>
          </c:dPt>
          <c:dLbls>
            <c:dLbl>
              <c:idx val="0"/>
              <c:layout>
                <c:manualLayout>
                  <c:x val="2.61090112809414E-2"/>
                  <c:y val="-6.3085501409098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0B-46AF-A114-3DA193FF4519}"/>
                </c:ext>
              </c:extLst>
            </c:dLbl>
            <c:numFmt formatCode="_(* #,##0_);_(* \(#,##0\);_(* &quot;-&quot;_);_(@_)" sourceLinked="0"/>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noFill/>
                    </a:ln>
                    <a:effectLst/>
                  </c:spPr>
                </c15:leaderLines>
              </c:ext>
            </c:extLst>
          </c:dLbls>
          <c:cat>
            <c:strRef>
              <c:f>'INVERSIÓN APR VS RP Y OBLI'!$B$9</c:f>
              <c:strCache>
                <c:ptCount val="1"/>
                <c:pt idx="0">
                  <c:v>Total</c:v>
                </c:pt>
              </c:strCache>
            </c:strRef>
          </c:cat>
          <c:val>
            <c:numRef>
              <c:f>'INVERSIÓN APR VS RP Y OBLI'!$B$9</c:f>
              <c:numCache>
                <c:formatCode>_-* #,##0.00_-;\-* #,##0.00_-;_-* "-"_-;_-@_-</c:formatCode>
                <c:ptCount val="1"/>
                <c:pt idx="0">
                  <c:v>2193330470307</c:v>
                </c:pt>
              </c:numCache>
            </c:numRef>
          </c:val>
          <c:extLst>
            <c:ext xmlns:c16="http://schemas.microsoft.com/office/drawing/2014/chart" uri="{C3380CC4-5D6E-409C-BE32-E72D297353CC}">
              <c16:uniqueId val="{00000000-300B-46AF-A114-3DA193FF4519}"/>
            </c:ext>
          </c:extLst>
        </c:ser>
        <c:ser>
          <c:idx val="1"/>
          <c:order val="1"/>
          <c:tx>
            <c:strRef>
              <c:f>'INVERSIÓN APR VS RP Y OBLI'!$C$8</c:f>
              <c:strCache>
                <c:ptCount val="1"/>
                <c:pt idx="0">
                  <c:v>2 COMPROMISOS
 ACUMULADOS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a:scene3d>
              <a:camera prst="orthographicFront"/>
              <a:lightRig rig="threePt" dir="t"/>
            </a:scene3d>
            <a:sp3d>
              <a:bevelT prst="relaxedInset"/>
              <a:contourClr>
                <a:schemeClr val="accent1"/>
              </a:contourClr>
            </a:sp3d>
          </c:spPr>
          <c:invertIfNegative val="0"/>
          <c:dPt>
            <c:idx val="0"/>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a:scene3d>
                <a:camera prst="orthographicFront"/>
                <a:lightRig rig="threePt" dir="t"/>
              </a:scene3d>
              <a:sp3d>
                <a:bevelT prst="relaxedInset"/>
                <a:contourClr>
                  <a:schemeClr val="accent1"/>
                </a:contourClr>
              </a:sp3d>
            </c:spPr>
            <c:extLst>
              <c:ext xmlns:c16="http://schemas.microsoft.com/office/drawing/2014/chart" uri="{C3380CC4-5D6E-409C-BE32-E72D297353CC}">
                <c16:uniqueId val="{00000003-300B-46AF-A114-3DA193FF4519}"/>
              </c:ext>
            </c:extLst>
          </c:dPt>
          <c:dLbls>
            <c:dLbl>
              <c:idx val="0"/>
              <c:layout>
                <c:manualLayout>
                  <c:x val="4.862631055564634E-2"/>
                  <c:y val="-2.8880866425992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0B-46AF-A114-3DA193FF4519}"/>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noFill/>
                    </a:ln>
                    <a:effectLst/>
                  </c:spPr>
                </c15:leaderLines>
              </c:ext>
            </c:extLst>
          </c:dLbls>
          <c:cat>
            <c:strRef>
              <c:f>'INVERSIÓN APR VS RP Y OBLI'!$B$9</c:f>
              <c:strCache>
                <c:ptCount val="1"/>
                <c:pt idx="0">
                  <c:v>Total</c:v>
                </c:pt>
              </c:strCache>
            </c:strRef>
          </c:cat>
          <c:val>
            <c:numRef>
              <c:f>'INVERSIÓN APR VS RP Y OBLI'!$C$9</c:f>
              <c:numCache>
                <c:formatCode>_-* #,##0.00_-;\-* #,##0.00_-;_-* "-"_-;_-@_-</c:formatCode>
                <c:ptCount val="1"/>
                <c:pt idx="0">
                  <c:v>2192545363015.2695</c:v>
                </c:pt>
              </c:numCache>
            </c:numRef>
          </c:val>
          <c:extLst>
            <c:ext xmlns:c16="http://schemas.microsoft.com/office/drawing/2014/chart" uri="{C3380CC4-5D6E-409C-BE32-E72D297353CC}">
              <c16:uniqueId val="{00000001-300B-46AF-A114-3DA193FF4519}"/>
            </c:ext>
          </c:extLst>
        </c:ser>
        <c:ser>
          <c:idx val="2"/>
          <c:order val="2"/>
          <c:tx>
            <c:strRef>
              <c:f>'INVERSIÓN APR VS RP Y OBLI'!$D$8</c:f>
              <c:strCache>
                <c:ptCount val="1"/>
                <c:pt idx="0">
                  <c:v>3 OBLIGACIONES
 ACUMULADAS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prst="relaxedInset"/>
            </a:sp3d>
          </c:spPr>
          <c:invertIfNegative val="0"/>
          <c:dPt>
            <c:idx val="0"/>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prst="relaxedInset"/>
              </a:sp3d>
            </c:spPr>
            <c:extLst>
              <c:ext xmlns:c16="http://schemas.microsoft.com/office/drawing/2014/chart" uri="{C3380CC4-5D6E-409C-BE32-E72D297353CC}">
                <c16:uniqueId val="{00000005-300B-46AF-A114-3DA193FF4519}"/>
              </c:ext>
            </c:extLst>
          </c:dPt>
          <c:dLbls>
            <c:dLbl>
              <c:idx val="0"/>
              <c:layout>
                <c:manualLayout>
                  <c:x val="6.4461407972858237E-2"/>
                  <c:y val="-4.40771349862258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0B-46AF-A114-3DA193FF4519}"/>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noFill/>
                    </a:ln>
                    <a:effectLst/>
                  </c:spPr>
                </c15:leaderLines>
              </c:ext>
            </c:extLst>
          </c:dLbls>
          <c:cat>
            <c:strRef>
              <c:f>'INVERSIÓN APR VS RP Y OBLI'!$B$9</c:f>
              <c:strCache>
                <c:ptCount val="1"/>
                <c:pt idx="0">
                  <c:v>Total</c:v>
                </c:pt>
              </c:strCache>
            </c:strRef>
          </c:cat>
          <c:val>
            <c:numRef>
              <c:f>'INVERSIÓN APR VS RP Y OBLI'!$D$9</c:f>
              <c:numCache>
                <c:formatCode>_-* #,##0.00_-;\-* #,##0.00_-;_-* "-"_-;_-@_-</c:formatCode>
                <c:ptCount val="1"/>
                <c:pt idx="0">
                  <c:v>2165196757117.6597</c:v>
                </c:pt>
              </c:numCache>
            </c:numRef>
          </c:val>
          <c:extLst>
            <c:ext xmlns:c16="http://schemas.microsoft.com/office/drawing/2014/chart" uri="{C3380CC4-5D6E-409C-BE32-E72D297353CC}">
              <c16:uniqueId val="{00000002-300B-46AF-A114-3DA193FF4519}"/>
            </c:ext>
          </c:extLst>
        </c:ser>
        <c:ser>
          <c:idx val="3"/>
          <c:order val="3"/>
          <c:tx>
            <c:strRef>
              <c:f>'INVERSIÓN APR VS RP Y OBLI'!$E$8</c:f>
              <c:strCache>
                <c:ptCount val="1"/>
                <c:pt idx="0">
                  <c:v> PAGOS
 ACUMULADOS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invertIfNegative val="0"/>
          <c:dPt>
            <c:idx val="0"/>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sp3d>
            </c:spPr>
            <c:extLst>
              <c:ext xmlns:c16="http://schemas.microsoft.com/office/drawing/2014/chart" uri="{C3380CC4-5D6E-409C-BE32-E72D297353CC}">
                <c16:uniqueId val="{00000006-89E9-4F6A-85E3-8CAAE55440D0}"/>
              </c:ext>
            </c:extLst>
          </c:dPt>
          <c:dLbls>
            <c:dLbl>
              <c:idx val="0"/>
              <c:layout>
                <c:manualLayout>
                  <c:x val="0.12284798067950614"/>
                  <c:y val="-2.4179690623185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E9-4F6A-85E3-8CAAE55440D0}"/>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'INVERSIÓN APR VS RP Y OBLI'!$B$9</c:f>
              <c:strCache>
                <c:ptCount val="1"/>
                <c:pt idx="0">
                  <c:v>Total</c:v>
                </c:pt>
              </c:strCache>
            </c:strRef>
          </c:cat>
          <c:val>
            <c:numRef>
              <c:f>'INVERSIÓN APR VS RP Y OBLI'!$E$9</c:f>
              <c:numCache>
                <c:formatCode>_-* #,##0.00_-;\-* #,##0.00_-;_-* "-"_-;_-@_-</c:formatCode>
                <c:ptCount val="1"/>
                <c:pt idx="0">
                  <c:v>2164323984860.9199</c:v>
                </c:pt>
              </c:numCache>
            </c:numRef>
          </c:val>
          <c:extLst>
            <c:ext xmlns:c16="http://schemas.microsoft.com/office/drawing/2014/chart" uri="{C3380CC4-5D6E-409C-BE32-E72D297353CC}">
              <c16:uniqueId val="{00000006-E860-42F5-8B34-352E3059216B}"/>
            </c:ext>
          </c:extLst>
        </c:ser>
        <c:dLbls>
          <c:showLegendKey val="0"/>
          <c:showVal val="1"/>
          <c:showCatName val="0"/>
          <c:showSerName val="0"/>
          <c:showPercent val="0"/>
          <c:showBubbleSize val="0"/>
        </c:dLbls>
        <c:gapWidth val="150"/>
        <c:shape val="box"/>
        <c:axId val="1900537024"/>
        <c:axId val="1679617952"/>
        <c:axId val="0"/>
      </c:bar3DChart>
      <c:catAx>
        <c:axId val="19005370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679617952"/>
        <c:crosses val="autoZero"/>
        <c:auto val="1"/>
        <c:lblAlgn val="ctr"/>
        <c:lblOffset val="100"/>
        <c:noMultiLvlLbl val="0"/>
      </c:catAx>
      <c:valAx>
        <c:axId val="1679617952"/>
        <c:scaling>
          <c:orientation val="minMax"/>
        </c:scaling>
        <c:delete val="0"/>
        <c:axPos val="l"/>
        <c:majorGridlines>
          <c:spPr>
            <a:ln w="9525" cap="flat" cmpd="sng" algn="ctr">
              <a:solidFill>
                <a:schemeClr val="dk1">
                  <a:lumMod val="50000"/>
                  <a:lumOff val="50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900537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accent2">
                  <a:lumMod val="50000"/>
                </a:schemeClr>
              </a:solidFill>
              <a:latin typeface="+mn-lt"/>
              <a:ea typeface="+mn-ea"/>
              <a:cs typeface="+mn-cs"/>
            </a:defRPr>
          </a:pPr>
          <a:endParaRPr lang="es-CO"/>
        </a:p>
      </c:txPr>
    </c:legend>
    <c:plotVisOnly val="1"/>
    <c:dispBlanksAs val="gap"/>
    <c:showDLblsOverMax val="0"/>
  </c:chart>
  <c:spPr>
    <a:solidFill>
      <a:schemeClr val="tx2">
        <a:lumMod val="40000"/>
        <a:lumOff val="60000"/>
      </a:schemeClr>
    </a:solidFill>
    <a:ln>
      <a:noFill/>
    </a:ln>
    <a:effectLst/>
    <a:scene3d>
      <a:camera prst="orthographicFront"/>
      <a:lightRig rig="threePt" dir="t"/>
    </a:scene3d>
    <a:sp3d prstMaterial="matte">
      <a:bevelT/>
      <a:bevelB/>
    </a:sp3d>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chart" Target="../charts/chart3.xml"/><Relationship Id="rId1" Type="http://schemas.openxmlformats.org/officeDocument/2006/relationships/image" Target="../media/image5.png"/><Relationship Id="rId5" Type="http://schemas.openxmlformats.org/officeDocument/2006/relationships/image" Target="../media/image6.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en&#250;!A1"/><Relationship Id="rId1" Type="http://schemas.openxmlformats.org/officeDocument/2006/relationships/chart" Target="../charts/chart4.xml"/><Relationship Id="rId6" Type="http://schemas.microsoft.com/office/2007/relationships/hdphoto" Target="../media/hdphoto1.wdp"/><Relationship Id="rId5" Type="http://schemas.openxmlformats.org/officeDocument/2006/relationships/image" Target="../media/image7.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66675</xdr:rowOff>
    </xdr:from>
    <xdr:to>
      <xdr:col>1</xdr:col>
      <xdr:colOff>776733</xdr:colOff>
      <xdr:row>3</xdr:row>
      <xdr:rowOff>123825</xdr:rowOff>
    </xdr:to>
    <xdr:pic>
      <xdr:nvPicPr>
        <xdr:cNvPr id="3" name="Imagen 2">
          <a:extLst>
            <a:ext uri="{FF2B5EF4-FFF2-40B4-BE49-F238E27FC236}">
              <a16:creationId xmlns:a16="http://schemas.microsoft.com/office/drawing/2014/main" id="{3233A09D-57E3-4154-9291-FB9272C12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66675"/>
          <a:ext cx="2529333"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952500</xdr:colOff>
      <xdr:row>0</xdr:row>
      <xdr:rowOff>104775</xdr:rowOff>
    </xdr:from>
    <xdr:ext cx="4861209" cy="718530"/>
    <xdr:sp macro="" textlink="">
      <xdr:nvSpPr>
        <xdr:cNvPr id="4" name="Rectángulo 3">
          <a:extLst>
            <a:ext uri="{FF2B5EF4-FFF2-40B4-BE49-F238E27FC236}">
              <a16:creationId xmlns:a16="http://schemas.microsoft.com/office/drawing/2014/main" id="{478C29FE-7091-47C3-8E4D-0DC279D94BE4}"/>
            </a:ext>
          </a:extLst>
        </xdr:cNvPr>
        <xdr:cNvSpPr/>
      </xdr:nvSpPr>
      <xdr:spPr>
        <a:xfrm>
          <a:off x="3028950" y="104775"/>
          <a:ext cx="4861209" cy="718530"/>
        </a:xfrm>
        <a:prstGeom prst="rect">
          <a:avLst/>
        </a:prstGeom>
        <a:noFill/>
      </xdr:spPr>
      <xdr:txBody>
        <a:bodyPr wrap="square" lIns="91440" tIns="45720" rIns="91440" bIns="45720">
          <a:spAutoFit/>
        </a:bodyPr>
        <a:lstStyle/>
        <a:p>
          <a:pPr algn="ctr"/>
          <a:r>
            <a:rPr lang="es-ES" sz="2000" b="0" i="1" cap="none" spc="0">
              <a:ln w="0"/>
              <a:solidFill>
                <a:schemeClr val="tx2"/>
              </a:solidFill>
              <a:effectLst>
                <a:outerShdw blurRad="38100" dist="25400" dir="5400000" algn="ctr" rotWithShape="0">
                  <a:srgbClr val="6E747A">
                    <a:alpha val="43000"/>
                  </a:srgbClr>
                </a:outerShdw>
              </a:effectLst>
            </a:rPr>
            <a:t>Vicepresidencia Administrativa y Financiera </a:t>
          </a:r>
        </a:p>
        <a:p>
          <a:pPr algn="ctr"/>
          <a:r>
            <a:rPr lang="es-ES" sz="2000" b="0" i="1" cap="none" spc="0">
              <a:ln w="0"/>
              <a:solidFill>
                <a:schemeClr val="tx2"/>
              </a:solidFill>
              <a:effectLst>
                <a:outerShdw blurRad="38100" dist="25400" dir="5400000" algn="ctr" rotWithShape="0">
                  <a:srgbClr val="6E747A">
                    <a:alpha val="43000"/>
                  </a:srgbClr>
                </a:outerShdw>
              </a:effectLst>
            </a:rPr>
            <a:t> 31</a:t>
          </a:r>
          <a:r>
            <a:rPr lang="es-ES" sz="2000" b="0" i="1" cap="none" spc="0" baseline="0">
              <a:ln w="0"/>
              <a:solidFill>
                <a:schemeClr val="tx2"/>
              </a:solidFill>
              <a:effectLst>
                <a:outerShdw blurRad="38100" dist="25400" dir="5400000" algn="ctr" rotWithShape="0">
                  <a:srgbClr val="6E747A">
                    <a:alpha val="43000"/>
                  </a:srgbClr>
                </a:outerShdw>
              </a:effectLst>
            </a:rPr>
            <a:t> </a:t>
          </a:r>
          <a:r>
            <a:rPr lang="es-ES" sz="2000" b="0" i="1" cap="none" spc="0">
              <a:ln w="0"/>
              <a:solidFill>
                <a:schemeClr val="tx2"/>
              </a:solidFill>
              <a:effectLst>
                <a:outerShdw blurRad="38100" dist="25400" dir="5400000" algn="ctr" rotWithShape="0">
                  <a:srgbClr val="6E747A">
                    <a:alpha val="43000"/>
                  </a:srgbClr>
                </a:outerShdw>
              </a:effectLst>
            </a:rPr>
            <a:t>de  Diciembre de  2019</a:t>
          </a:r>
        </a:p>
      </xdr:txBody>
    </xdr:sp>
    <xdr:clientData/>
  </xdr:oneCellAnchor>
  <xdr:twoCellAnchor editAs="oneCell">
    <xdr:from>
      <xdr:col>0</xdr:col>
      <xdr:colOff>0</xdr:colOff>
      <xdr:row>17</xdr:row>
      <xdr:rowOff>0</xdr:rowOff>
    </xdr:from>
    <xdr:to>
      <xdr:col>1</xdr:col>
      <xdr:colOff>3648075</xdr:colOff>
      <xdr:row>21</xdr:row>
      <xdr:rowOff>47625</xdr:rowOff>
    </xdr:to>
    <xdr:pic>
      <xdr:nvPicPr>
        <xdr:cNvPr id="5" name="Imagen 4">
          <a:extLst>
            <a:ext uri="{FF2B5EF4-FFF2-40B4-BE49-F238E27FC236}">
              <a16:creationId xmlns:a16="http://schemas.microsoft.com/office/drawing/2014/main" id="{2F15FB77-51DB-4A4B-A729-14D638C2AE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838700"/>
          <a:ext cx="57245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819149</xdr:colOff>
      <xdr:row>10</xdr:row>
      <xdr:rowOff>152400</xdr:rowOff>
    </xdr:from>
    <xdr:to>
      <xdr:col>0</xdr:col>
      <xdr:colOff>2057399</xdr:colOff>
      <xdr:row>12</xdr:row>
      <xdr:rowOff>76200</xdr:rowOff>
    </xdr:to>
    <xdr:pic>
      <xdr:nvPicPr>
        <xdr:cNvPr id="6" name="Imagen 5">
          <a:extLst>
            <a:ext uri="{FF2B5EF4-FFF2-40B4-BE49-F238E27FC236}">
              <a16:creationId xmlns:a16="http://schemas.microsoft.com/office/drawing/2014/main" id="{BCB42A80-F97D-4BA4-A244-A6E249A510B2}"/>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333"/>
        <a:stretch/>
      </xdr:blipFill>
      <xdr:spPr bwMode="auto">
        <a:xfrm rot="4962740">
          <a:off x="1019174" y="2390775"/>
          <a:ext cx="838200" cy="1238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28575</xdr:rowOff>
    </xdr:from>
    <xdr:to>
      <xdr:col>7</xdr:col>
      <xdr:colOff>428625</xdr:colOff>
      <xdr:row>35</xdr:row>
      <xdr:rowOff>19051</xdr:rowOff>
    </xdr:to>
    <xdr:graphicFrame macro="">
      <xdr:nvGraphicFramePr>
        <xdr:cNvPr id="2" name="Gráfico 1">
          <a:extLst>
            <a:ext uri="{FF2B5EF4-FFF2-40B4-BE49-F238E27FC236}">
              <a16:creationId xmlns:a16="http://schemas.microsoft.com/office/drawing/2014/main" id="{66B989C3-0CF3-4523-9683-E96C14F44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323850</xdr:colOff>
      <xdr:row>0</xdr:row>
      <xdr:rowOff>66675</xdr:rowOff>
    </xdr:from>
    <xdr:to>
      <xdr:col>2</xdr:col>
      <xdr:colOff>776733</xdr:colOff>
      <xdr:row>3</xdr:row>
      <xdr:rowOff>123825</xdr:rowOff>
    </xdr:to>
    <xdr:pic>
      <xdr:nvPicPr>
        <xdr:cNvPr id="3" name="Imagen 2">
          <a:extLst>
            <a:ext uri="{FF2B5EF4-FFF2-40B4-BE49-F238E27FC236}">
              <a16:creationId xmlns:a16="http://schemas.microsoft.com/office/drawing/2014/main" id="{20C4EA4B-C86E-421E-A830-C8BB63C8FD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66675"/>
          <a:ext cx="2529333"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981075</xdr:colOff>
      <xdr:row>0</xdr:row>
      <xdr:rowOff>123825</xdr:rowOff>
    </xdr:from>
    <xdr:ext cx="4861209" cy="718530"/>
    <xdr:sp macro="" textlink="">
      <xdr:nvSpPr>
        <xdr:cNvPr id="4" name="Rectángulo 3">
          <a:extLst>
            <a:ext uri="{FF2B5EF4-FFF2-40B4-BE49-F238E27FC236}">
              <a16:creationId xmlns:a16="http://schemas.microsoft.com/office/drawing/2014/main" id="{3F522C80-807A-415D-A689-AD68E6320FA7}"/>
            </a:ext>
          </a:extLst>
        </xdr:cNvPr>
        <xdr:cNvSpPr/>
      </xdr:nvSpPr>
      <xdr:spPr>
        <a:xfrm>
          <a:off x="3057525" y="123825"/>
          <a:ext cx="4861209" cy="718530"/>
        </a:xfrm>
        <a:prstGeom prst="rect">
          <a:avLst/>
        </a:prstGeom>
        <a:noFill/>
      </xdr:spPr>
      <xdr:txBody>
        <a:bodyPr wrap="square" lIns="91440" tIns="45720" rIns="91440" bIns="45720">
          <a:spAutoFit/>
        </a:bodyPr>
        <a:lstStyle/>
        <a:p>
          <a:pPr algn="ctr"/>
          <a:r>
            <a:rPr lang="es-ES" sz="2000" b="0" cap="none" spc="0">
              <a:ln w="0"/>
              <a:solidFill>
                <a:schemeClr val="tx2"/>
              </a:solidFill>
              <a:effectLst>
                <a:outerShdw blurRad="38100" dist="25400" dir="5400000" algn="ctr" rotWithShape="0">
                  <a:srgbClr val="6E747A">
                    <a:alpha val="43000"/>
                  </a:srgbClr>
                </a:outerShdw>
              </a:effectLst>
            </a:rPr>
            <a:t>Vicepresidencia Administrativa y Financiera </a:t>
          </a:r>
        </a:p>
        <a:p>
          <a:pPr algn="ctr"/>
          <a:r>
            <a:rPr lang="es-ES" sz="2000" b="0" cap="none" spc="0">
              <a:ln w="0"/>
              <a:solidFill>
                <a:schemeClr val="tx2"/>
              </a:solidFill>
              <a:effectLst>
                <a:outerShdw blurRad="38100" dist="25400" dir="5400000" algn="ctr" rotWithShape="0">
                  <a:srgbClr val="6E747A">
                    <a:alpha val="43000"/>
                  </a:srgbClr>
                </a:outerShdw>
              </a:effectLst>
            </a:rPr>
            <a:t> 31 de Diciembre de  2019</a:t>
          </a:r>
        </a:p>
      </xdr:txBody>
    </xdr:sp>
    <xdr:clientData/>
  </xdr:oneCellAnchor>
  <xdr:twoCellAnchor editAs="oneCell">
    <xdr:from>
      <xdr:col>8</xdr:col>
      <xdr:colOff>304800</xdr:colOff>
      <xdr:row>4</xdr:row>
      <xdr:rowOff>85725</xdr:rowOff>
    </xdr:from>
    <xdr:to>
      <xdr:col>10</xdr:col>
      <xdr:colOff>638175</xdr:colOff>
      <xdr:row>13</xdr:row>
      <xdr:rowOff>171450</xdr:rowOff>
    </xdr:to>
    <xdr:pic>
      <xdr:nvPicPr>
        <xdr:cNvPr id="6" name="Imagen 5">
          <a:hlinkClick xmlns:r="http://schemas.openxmlformats.org/officeDocument/2006/relationships" r:id="rId3"/>
          <a:extLst>
            <a:ext uri="{FF2B5EF4-FFF2-40B4-BE49-F238E27FC236}">
              <a16:creationId xmlns:a16="http://schemas.microsoft.com/office/drawing/2014/main" id="{061504E8-0E72-40BD-9AE6-CA869C5CD3A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39225" y="847725"/>
          <a:ext cx="1857375" cy="180022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66675</xdr:rowOff>
    </xdr:from>
    <xdr:to>
      <xdr:col>2</xdr:col>
      <xdr:colOff>776733</xdr:colOff>
      <xdr:row>3</xdr:row>
      <xdr:rowOff>123825</xdr:rowOff>
    </xdr:to>
    <xdr:pic>
      <xdr:nvPicPr>
        <xdr:cNvPr id="3" name="Imagen 2">
          <a:extLst>
            <a:ext uri="{FF2B5EF4-FFF2-40B4-BE49-F238E27FC236}">
              <a16:creationId xmlns:a16="http://schemas.microsoft.com/office/drawing/2014/main" id="{5D5EB48F-08BA-4E46-8BEB-D1EA01CE5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66675"/>
          <a:ext cx="2529333"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0</xdr:row>
      <xdr:rowOff>123825</xdr:rowOff>
    </xdr:from>
    <xdr:ext cx="4861209" cy="718530"/>
    <xdr:sp macro="" textlink="">
      <xdr:nvSpPr>
        <xdr:cNvPr id="4" name="Rectángulo 3">
          <a:extLst>
            <a:ext uri="{FF2B5EF4-FFF2-40B4-BE49-F238E27FC236}">
              <a16:creationId xmlns:a16="http://schemas.microsoft.com/office/drawing/2014/main" id="{35FA03BD-FB53-4749-9399-7146B8B2E27A}"/>
            </a:ext>
          </a:extLst>
        </xdr:cNvPr>
        <xdr:cNvSpPr/>
      </xdr:nvSpPr>
      <xdr:spPr>
        <a:xfrm>
          <a:off x="2981325" y="123825"/>
          <a:ext cx="4861209" cy="718530"/>
        </a:xfrm>
        <a:prstGeom prst="rect">
          <a:avLst/>
        </a:prstGeom>
        <a:noFill/>
      </xdr:spPr>
      <xdr:txBody>
        <a:bodyPr wrap="square" lIns="91440" tIns="45720" rIns="91440" bIns="45720">
          <a:spAutoFit/>
        </a:bodyPr>
        <a:lstStyle/>
        <a:p>
          <a:pPr algn="ctr"/>
          <a:r>
            <a:rPr lang="es-ES" sz="2000" b="0" cap="none" spc="0">
              <a:ln w="0"/>
              <a:solidFill>
                <a:schemeClr val="tx2"/>
              </a:solidFill>
              <a:effectLst>
                <a:outerShdw blurRad="38100" dist="25400" dir="5400000" algn="ctr" rotWithShape="0">
                  <a:srgbClr val="6E747A">
                    <a:alpha val="43000"/>
                  </a:srgbClr>
                </a:outerShdw>
              </a:effectLst>
            </a:rPr>
            <a:t>Vicepresidencia Administrativa y Financiera  31 de</a:t>
          </a:r>
          <a:r>
            <a:rPr lang="es-ES" sz="2000" b="0" cap="none" spc="0" baseline="0">
              <a:ln w="0"/>
              <a:solidFill>
                <a:schemeClr val="tx2"/>
              </a:solidFill>
              <a:effectLst>
                <a:outerShdw blurRad="38100" dist="25400" dir="5400000" algn="ctr" rotWithShape="0">
                  <a:srgbClr val="6E747A">
                    <a:alpha val="43000"/>
                  </a:srgbClr>
                </a:outerShdw>
              </a:effectLst>
            </a:rPr>
            <a:t> Diciembre de </a:t>
          </a:r>
          <a:r>
            <a:rPr lang="es-ES" sz="2000" b="0" cap="none" spc="0">
              <a:ln w="0"/>
              <a:solidFill>
                <a:schemeClr val="tx2"/>
              </a:solidFill>
              <a:effectLst>
                <a:outerShdw blurRad="38100" dist="25400" dir="5400000" algn="ctr" rotWithShape="0">
                  <a:srgbClr val="6E747A">
                    <a:alpha val="43000"/>
                  </a:srgbClr>
                </a:outerShdw>
              </a:effectLst>
            </a:rPr>
            <a:t>2019</a:t>
          </a:r>
        </a:p>
      </xdr:txBody>
    </xdr:sp>
    <xdr:clientData/>
  </xdr:oneCellAnchor>
  <xdr:twoCellAnchor>
    <xdr:from>
      <xdr:col>0</xdr:col>
      <xdr:colOff>400046</xdr:colOff>
      <xdr:row>12</xdr:row>
      <xdr:rowOff>38100</xdr:rowOff>
    </xdr:from>
    <xdr:to>
      <xdr:col>12</xdr:col>
      <xdr:colOff>380999</xdr:colOff>
      <xdr:row>38</xdr:row>
      <xdr:rowOff>19049</xdr:rowOff>
    </xdr:to>
    <xdr:graphicFrame macro="">
      <xdr:nvGraphicFramePr>
        <xdr:cNvPr id="5" name="Gráfico 4">
          <a:extLst>
            <a:ext uri="{FF2B5EF4-FFF2-40B4-BE49-F238E27FC236}">
              <a16:creationId xmlns:a16="http://schemas.microsoft.com/office/drawing/2014/main" id="{DD3A1CAF-0971-4AD9-81F3-E38E869D0D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2760</xdr:colOff>
      <xdr:row>12</xdr:row>
      <xdr:rowOff>57149</xdr:rowOff>
    </xdr:from>
    <xdr:ext cx="10614894" cy="352425"/>
    <xdr:sp macro="" textlink="">
      <xdr:nvSpPr>
        <xdr:cNvPr id="6" name="Rectángulo 5">
          <a:extLst>
            <a:ext uri="{FF2B5EF4-FFF2-40B4-BE49-F238E27FC236}">
              <a16:creationId xmlns:a16="http://schemas.microsoft.com/office/drawing/2014/main" id="{45EC8C7A-490C-4F20-825B-486FEBAC5672}"/>
            </a:ext>
          </a:extLst>
        </xdr:cNvPr>
        <xdr:cNvSpPr/>
      </xdr:nvSpPr>
      <xdr:spPr>
        <a:xfrm>
          <a:off x="764760" y="2343149"/>
          <a:ext cx="10614894" cy="352425"/>
        </a:xfrm>
        <a:prstGeom prst="rect">
          <a:avLst/>
        </a:prstGeom>
        <a:noFill/>
      </xdr:spPr>
      <xdr:txBody>
        <a:bodyPr wrap="none" lIns="91440" tIns="45720" rIns="91440" bIns="45720">
          <a:noAutofit/>
        </a:bodyPr>
        <a:lstStyle/>
        <a:p>
          <a:pPr algn="ctr"/>
          <a:r>
            <a:rPr lang="es-ES" sz="18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rPr>
            <a:t>COMPARATIVO</a:t>
          </a:r>
          <a:r>
            <a:rPr lang="es-ES" sz="1800" b="1" cap="none" spc="0" baseline="0">
              <a:ln w="10160">
                <a:solidFill>
                  <a:schemeClr val="accent5"/>
                </a:solidFill>
                <a:prstDash val="solid"/>
              </a:ln>
              <a:solidFill>
                <a:schemeClr val="tx1"/>
              </a:solidFill>
              <a:effectLst>
                <a:outerShdw blurRad="38100" dist="22860" dir="5400000" algn="tl" rotWithShape="0">
                  <a:srgbClr val="000000">
                    <a:alpha val="30000"/>
                  </a:srgbClr>
                </a:outerShdw>
              </a:effectLst>
            </a:rPr>
            <a:t> RP´S VS  OBLIGACIONES Y PAGOS DE  FUNCIONAMIENTO, SERVICIO A LA DEUDA E INVERSIÓN</a:t>
          </a:r>
          <a:endParaRPr lang="es-ES" sz="18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endParaRPr>
        </a:p>
      </xdr:txBody>
    </xdr:sp>
    <xdr:clientData/>
  </xdr:oneCellAnchor>
  <xdr:oneCellAnchor>
    <xdr:from>
      <xdr:col>3</xdr:col>
      <xdr:colOff>742949</xdr:colOff>
      <xdr:row>34</xdr:row>
      <xdr:rowOff>21723</xdr:rowOff>
    </xdr:from>
    <xdr:ext cx="504825" cy="264560"/>
    <xdr:sp macro="" textlink="">
      <xdr:nvSpPr>
        <xdr:cNvPr id="2" name="Rectángulo 1">
          <a:extLst>
            <a:ext uri="{FF2B5EF4-FFF2-40B4-BE49-F238E27FC236}">
              <a16:creationId xmlns:a16="http://schemas.microsoft.com/office/drawing/2014/main" id="{E7F1E4BC-8624-4400-A60C-D653337F225F}"/>
            </a:ext>
          </a:extLst>
        </xdr:cNvPr>
        <xdr:cNvSpPr/>
      </xdr:nvSpPr>
      <xdr:spPr>
        <a:xfrm>
          <a:off x="4486274" y="6498723"/>
          <a:ext cx="504825" cy="264560"/>
        </a:xfrm>
        <a:prstGeom prst="rect">
          <a:avLst/>
        </a:prstGeom>
        <a:noFill/>
      </xdr:spPr>
      <xdr:txBody>
        <a:bodyPr wrap="square" lIns="91440" tIns="45720" rIns="91440" bIns="45720">
          <a:spAutoFit/>
        </a:bodyPr>
        <a:lstStyle/>
        <a:p>
          <a:pPr algn="ctr"/>
          <a:r>
            <a:rPr lang="es-ES" sz="1100" b="0" cap="none" spc="0">
              <a:ln w="0"/>
              <a:solidFill>
                <a:schemeClr val="tx1"/>
              </a:solidFill>
              <a:effectLst>
                <a:outerShdw blurRad="38100" dist="19050" dir="2700000" algn="tl" rotWithShape="0">
                  <a:schemeClr val="dk1">
                    <a:alpha val="40000"/>
                  </a:schemeClr>
                </a:outerShdw>
              </a:effectLst>
            </a:rPr>
            <a:t>92%</a:t>
          </a:r>
        </a:p>
      </xdr:txBody>
    </xdr:sp>
    <xdr:clientData/>
  </xdr:oneCellAnchor>
  <xdr:oneCellAnchor>
    <xdr:from>
      <xdr:col>9</xdr:col>
      <xdr:colOff>666749</xdr:colOff>
      <xdr:row>17</xdr:row>
      <xdr:rowOff>104774</xdr:rowOff>
    </xdr:from>
    <xdr:ext cx="552451" cy="264560"/>
    <xdr:sp macro="" textlink="">
      <xdr:nvSpPr>
        <xdr:cNvPr id="7" name="Rectángulo 6">
          <a:extLst>
            <a:ext uri="{FF2B5EF4-FFF2-40B4-BE49-F238E27FC236}">
              <a16:creationId xmlns:a16="http://schemas.microsoft.com/office/drawing/2014/main" id="{8BB415F4-0CD7-463A-B8F5-449F582A67E6}"/>
            </a:ext>
          </a:extLst>
        </xdr:cNvPr>
        <xdr:cNvSpPr/>
      </xdr:nvSpPr>
      <xdr:spPr>
        <a:xfrm>
          <a:off x="9553574" y="3343274"/>
          <a:ext cx="552451" cy="264560"/>
        </a:xfrm>
        <a:prstGeom prst="rect">
          <a:avLst/>
        </a:prstGeom>
        <a:noFill/>
      </xdr:spPr>
      <xdr:txBody>
        <a:bodyPr wrap="square" lIns="91440" tIns="45720" rIns="91440" bIns="45720">
          <a:spAutoFit/>
        </a:bodyPr>
        <a:lstStyle/>
        <a:p>
          <a:pPr algn="ctr"/>
          <a:r>
            <a:rPr lang="es-ES" sz="1100" b="0" cap="none" spc="0">
              <a:ln w="0"/>
              <a:solidFill>
                <a:schemeClr val="tx1"/>
              </a:solidFill>
              <a:effectLst>
                <a:outerShdw blurRad="38100" dist="19050" dir="2700000" algn="tl" rotWithShape="0">
                  <a:schemeClr val="dk1">
                    <a:alpha val="40000"/>
                  </a:schemeClr>
                </a:outerShdw>
              </a:effectLst>
            </a:rPr>
            <a:t>98,7%</a:t>
          </a:r>
        </a:p>
      </xdr:txBody>
    </xdr:sp>
    <xdr:clientData/>
  </xdr:oneCellAnchor>
  <xdr:twoCellAnchor editAs="oneCell">
    <xdr:from>
      <xdr:col>12</xdr:col>
      <xdr:colOff>66675</xdr:colOff>
      <xdr:row>0</xdr:row>
      <xdr:rowOff>0</xdr:rowOff>
    </xdr:from>
    <xdr:to>
      <xdr:col>14</xdr:col>
      <xdr:colOff>400050</xdr:colOff>
      <xdr:row>9</xdr:row>
      <xdr:rowOff>85725</xdr:rowOff>
    </xdr:to>
    <xdr:pic>
      <xdr:nvPicPr>
        <xdr:cNvPr id="8" name="Imagen 7">
          <a:hlinkClick xmlns:r="http://schemas.openxmlformats.org/officeDocument/2006/relationships" r:id="rId3"/>
          <a:extLst>
            <a:ext uri="{FF2B5EF4-FFF2-40B4-BE49-F238E27FC236}">
              <a16:creationId xmlns:a16="http://schemas.microsoft.com/office/drawing/2014/main" id="{70D0389E-1866-4724-BEF1-22770977B1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39500" y="0"/>
          <a:ext cx="1857375" cy="180022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4.xml><?xml version="1.0" encoding="utf-8"?>
<c:userShapes xmlns:c="http://schemas.openxmlformats.org/drawingml/2006/chart">
  <cdr:relSizeAnchor xmlns:cdr="http://schemas.openxmlformats.org/drawingml/2006/chartDrawing">
    <cdr:from>
      <cdr:x>0.298</cdr:x>
      <cdr:y>0.84277</cdr:y>
    </cdr:from>
    <cdr:to>
      <cdr:x>0.33642</cdr:x>
      <cdr:y>0.89639</cdr:y>
    </cdr:to>
    <cdr:sp macro="" textlink="">
      <cdr:nvSpPr>
        <cdr:cNvPr id="4" name="Rectángulo 3">
          <a:extLst xmlns:a="http://schemas.openxmlformats.org/drawingml/2006/main">
            <a:ext uri="{FF2B5EF4-FFF2-40B4-BE49-F238E27FC236}">
              <a16:creationId xmlns:a16="http://schemas.microsoft.com/office/drawing/2014/main" id="{7639B625-437B-40E8-962C-5E24A3DB1142}"/>
            </a:ext>
          </a:extLst>
        </cdr:cNvPr>
        <cdr:cNvSpPr/>
      </cdr:nvSpPr>
      <cdr:spPr>
        <a:xfrm xmlns:a="http://schemas.openxmlformats.org/drawingml/2006/main">
          <a:off x="3323832" y="4158184"/>
          <a:ext cx="428515"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99%</a:t>
          </a:r>
        </a:p>
      </cdr:txBody>
    </cdr:sp>
  </cdr:relSizeAnchor>
  <cdr:relSizeAnchor xmlns:cdr="http://schemas.openxmlformats.org/drawingml/2006/chartDrawing">
    <cdr:from>
      <cdr:x>0.51575</cdr:x>
      <cdr:y>0.70992</cdr:y>
    </cdr:from>
    <cdr:to>
      <cdr:x>0.56058</cdr:x>
      <cdr:y>0.76354</cdr:y>
    </cdr:to>
    <cdr:sp macro="" textlink="">
      <cdr:nvSpPr>
        <cdr:cNvPr id="5" name="Rectángulo 4">
          <a:extLst xmlns:a="http://schemas.openxmlformats.org/drawingml/2006/main">
            <a:ext uri="{FF2B5EF4-FFF2-40B4-BE49-F238E27FC236}">
              <a16:creationId xmlns:a16="http://schemas.microsoft.com/office/drawing/2014/main" id="{DD563A74-A1DC-4276-A0E9-228AE4C60645}"/>
            </a:ext>
          </a:extLst>
        </cdr:cNvPr>
        <cdr:cNvSpPr/>
      </cdr:nvSpPr>
      <cdr:spPr>
        <a:xfrm xmlns:a="http://schemas.openxmlformats.org/drawingml/2006/main">
          <a:off x="5752568" y="3502709"/>
          <a:ext cx="5000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dr:relSizeAnchor xmlns:cdr="http://schemas.openxmlformats.org/drawingml/2006/chartDrawing">
    <cdr:from>
      <cdr:x>0.74146</cdr:x>
      <cdr:y>0.19886</cdr:y>
    </cdr:from>
    <cdr:to>
      <cdr:x>0.78916</cdr:x>
      <cdr:y>0.25248</cdr:y>
    </cdr:to>
    <cdr:sp macro="" textlink="">
      <cdr:nvSpPr>
        <cdr:cNvPr id="7" name="Rectángulo 6">
          <a:extLst xmlns:a="http://schemas.openxmlformats.org/drawingml/2006/main">
            <a:ext uri="{FF2B5EF4-FFF2-40B4-BE49-F238E27FC236}">
              <a16:creationId xmlns:a16="http://schemas.microsoft.com/office/drawing/2014/main" id="{6DEA1B4D-1FB2-4691-8BA3-D38357BC087A}"/>
            </a:ext>
          </a:extLst>
        </cdr:cNvPr>
        <cdr:cNvSpPr/>
      </cdr:nvSpPr>
      <cdr:spPr>
        <a:xfrm xmlns:a="http://schemas.openxmlformats.org/drawingml/2006/main">
          <a:off x="8319520" y="981165"/>
          <a:ext cx="5352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99,9%</a:t>
          </a:r>
        </a:p>
      </cdr:txBody>
    </cdr:sp>
  </cdr:relSizeAnchor>
  <cdr:relSizeAnchor xmlns:cdr="http://schemas.openxmlformats.org/drawingml/2006/chartDrawing">
    <cdr:from>
      <cdr:x>0.33538</cdr:x>
      <cdr:y>0.85055</cdr:y>
    </cdr:from>
    <cdr:to>
      <cdr:x>0.37976</cdr:x>
      <cdr:y>0.90417</cdr:y>
    </cdr:to>
    <cdr:sp macro="" textlink="">
      <cdr:nvSpPr>
        <cdr:cNvPr id="8" name="Rectángulo 7">
          <a:extLst xmlns:a="http://schemas.openxmlformats.org/drawingml/2006/main">
            <a:ext uri="{FF2B5EF4-FFF2-40B4-BE49-F238E27FC236}">
              <a16:creationId xmlns:a16="http://schemas.microsoft.com/office/drawing/2014/main" id="{CE0BCE54-63C8-4C27-A092-02D368569841}"/>
            </a:ext>
          </a:extLst>
        </cdr:cNvPr>
        <cdr:cNvSpPr/>
      </cdr:nvSpPr>
      <cdr:spPr>
        <a:xfrm xmlns:a="http://schemas.openxmlformats.org/drawingml/2006/main">
          <a:off x="3740754" y="4196570"/>
          <a:ext cx="495005" cy="264559"/>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97%</a:t>
          </a:r>
        </a:p>
      </cdr:txBody>
    </cdr:sp>
  </cdr:relSizeAnchor>
  <cdr:relSizeAnchor xmlns:cdr="http://schemas.openxmlformats.org/drawingml/2006/chartDrawing">
    <cdr:from>
      <cdr:x>0.56339</cdr:x>
      <cdr:y>0.71402</cdr:y>
    </cdr:from>
    <cdr:to>
      <cdr:x>0.6123</cdr:x>
      <cdr:y>0.76764</cdr:y>
    </cdr:to>
    <cdr:sp macro="" textlink="">
      <cdr:nvSpPr>
        <cdr:cNvPr id="9" name="Rectángulo 8">
          <a:extLst xmlns:a="http://schemas.openxmlformats.org/drawingml/2006/main">
            <a:ext uri="{FF2B5EF4-FFF2-40B4-BE49-F238E27FC236}">
              <a16:creationId xmlns:a16="http://schemas.microsoft.com/office/drawing/2014/main" id="{14044E2E-4684-4530-9E81-C3EF763668DB}"/>
            </a:ext>
          </a:extLst>
        </cdr:cNvPr>
        <cdr:cNvSpPr/>
      </cdr:nvSpPr>
      <cdr:spPr>
        <a:xfrm xmlns:a="http://schemas.openxmlformats.org/drawingml/2006/main">
          <a:off x="6283927" y="3522938"/>
          <a:ext cx="545502"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dr:relSizeAnchor xmlns:cdr="http://schemas.openxmlformats.org/drawingml/2006/chartDrawing">
    <cdr:from>
      <cdr:x>0.78315</cdr:x>
      <cdr:y>0.20192</cdr:y>
    </cdr:from>
    <cdr:to>
      <cdr:x>0.83114</cdr:x>
      <cdr:y>0.25554</cdr:y>
    </cdr:to>
    <cdr:sp macro="" textlink="">
      <cdr:nvSpPr>
        <cdr:cNvPr id="10" name="Rectángulo 9">
          <a:extLst xmlns:a="http://schemas.openxmlformats.org/drawingml/2006/main">
            <a:ext uri="{FF2B5EF4-FFF2-40B4-BE49-F238E27FC236}">
              <a16:creationId xmlns:a16="http://schemas.microsoft.com/office/drawing/2014/main" id="{7D444648-8951-4869-B2EB-63504EA41939}"/>
            </a:ext>
          </a:extLst>
        </cdr:cNvPr>
        <cdr:cNvSpPr/>
      </cdr:nvSpPr>
      <cdr:spPr>
        <a:xfrm xmlns:a="http://schemas.openxmlformats.org/drawingml/2006/main">
          <a:off x="8735101" y="996281"/>
          <a:ext cx="535211"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98,7%</a:t>
          </a:r>
        </a:p>
      </cdr:txBody>
    </cdr:sp>
  </cdr:relSizeAnchor>
  <cdr:relSizeAnchor xmlns:cdr="http://schemas.openxmlformats.org/drawingml/2006/chartDrawing">
    <cdr:from>
      <cdr:x>0.60617</cdr:x>
      <cdr:y>0.71731</cdr:y>
    </cdr:from>
    <cdr:to>
      <cdr:x>0.65099</cdr:x>
      <cdr:y>0.77093</cdr:y>
    </cdr:to>
    <cdr:sp macro="" textlink="">
      <cdr:nvSpPr>
        <cdr:cNvPr id="11" name="Rectángulo 10">
          <a:extLst xmlns:a="http://schemas.openxmlformats.org/drawingml/2006/main">
            <a:ext uri="{FF2B5EF4-FFF2-40B4-BE49-F238E27FC236}">
              <a16:creationId xmlns:a16="http://schemas.microsoft.com/office/drawing/2014/main" id="{33F2FF0E-7BF7-46DF-97FA-574E6657150B}"/>
            </a:ext>
          </a:extLst>
        </cdr:cNvPr>
        <cdr:cNvSpPr/>
      </cdr:nvSpPr>
      <cdr:spPr>
        <a:xfrm xmlns:a="http://schemas.openxmlformats.org/drawingml/2006/main">
          <a:off x="6761037" y="3539171"/>
          <a:ext cx="5000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429155</xdr:colOff>
      <xdr:row>0</xdr:row>
      <xdr:rowOff>1</xdr:rowOff>
    </xdr:from>
    <xdr:to>
      <xdr:col>1</xdr:col>
      <xdr:colOff>1600200</xdr:colOff>
      <xdr:row>3</xdr:row>
      <xdr:rowOff>171451</xdr:rowOff>
    </xdr:to>
    <xdr:pic>
      <xdr:nvPicPr>
        <xdr:cNvPr id="2" name="Imagen 1">
          <a:extLst>
            <a:ext uri="{FF2B5EF4-FFF2-40B4-BE49-F238E27FC236}">
              <a16:creationId xmlns:a16="http://schemas.microsoft.com/office/drawing/2014/main" id="{59EC4CA8-58B7-4DD0-A646-6322AA5966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155" y="1"/>
          <a:ext cx="166634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3457575</xdr:colOff>
      <xdr:row>0</xdr:row>
      <xdr:rowOff>142875</xdr:rowOff>
    </xdr:from>
    <xdr:ext cx="4861209" cy="718530"/>
    <xdr:sp macro="" textlink="">
      <xdr:nvSpPr>
        <xdr:cNvPr id="3" name="Rectángulo 2">
          <a:extLst>
            <a:ext uri="{FF2B5EF4-FFF2-40B4-BE49-F238E27FC236}">
              <a16:creationId xmlns:a16="http://schemas.microsoft.com/office/drawing/2014/main" id="{21776EA7-DE10-493E-8DE6-81C716B68070}"/>
            </a:ext>
          </a:extLst>
        </xdr:cNvPr>
        <xdr:cNvSpPr/>
      </xdr:nvSpPr>
      <xdr:spPr>
        <a:xfrm>
          <a:off x="3952875" y="142875"/>
          <a:ext cx="4861209" cy="718530"/>
        </a:xfrm>
        <a:prstGeom prst="rect">
          <a:avLst/>
        </a:prstGeom>
        <a:noFill/>
      </xdr:spPr>
      <xdr:txBody>
        <a:bodyPr wrap="square" lIns="91440" tIns="45720" rIns="91440" bIns="45720">
          <a:spAutoFit/>
        </a:bodyPr>
        <a:lstStyle/>
        <a:p>
          <a:pPr algn="ctr"/>
          <a:r>
            <a:rPr lang="es-ES" sz="2000" b="0" cap="none" spc="0">
              <a:ln w="0"/>
              <a:solidFill>
                <a:schemeClr val="tx2"/>
              </a:solidFill>
              <a:effectLst>
                <a:outerShdw blurRad="38100" dist="25400" dir="5400000" algn="ctr" rotWithShape="0">
                  <a:srgbClr val="6E747A">
                    <a:alpha val="43000"/>
                  </a:srgbClr>
                </a:outerShdw>
              </a:effectLst>
            </a:rPr>
            <a:t>Vicepresidencia Administrativa y Financiera 31 de Diciembre  de 2019</a:t>
          </a:r>
        </a:p>
      </xdr:txBody>
    </xdr:sp>
    <xdr:clientData/>
  </xdr:oneCellAnchor>
  <xdr:twoCellAnchor>
    <xdr:from>
      <xdr:col>0</xdr:col>
      <xdr:colOff>247650</xdr:colOff>
      <xdr:row>11</xdr:row>
      <xdr:rowOff>47623</xdr:rowOff>
    </xdr:from>
    <xdr:to>
      <xdr:col>7</xdr:col>
      <xdr:colOff>200025</xdr:colOff>
      <xdr:row>41</xdr:row>
      <xdr:rowOff>9525</xdr:rowOff>
    </xdr:to>
    <xdr:graphicFrame macro="">
      <xdr:nvGraphicFramePr>
        <xdr:cNvPr id="4" name="Gráfico 3">
          <a:extLst>
            <a:ext uri="{FF2B5EF4-FFF2-40B4-BE49-F238E27FC236}">
              <a16:creationId xmlns:a16="http://schemas.microsoft.com/office/drawing/2014/main" id="{F8011071-0A12-4079-88E7-153A2F85F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1609779</xdr:colOff>
      <xdr:row>18</xdr:row>
      <xdr:rowOff>288</xdr:rowOff>
    </xdr:from>
    <xdr:to>
      <xdr:col>1</xdr:col>
      <xdr:colOff>2038294</xdr:colOff>
      <xdr:row>19</xdr:row>
      <xdr:rowOff>74348</xdr:rowOff>
    </xdr:to>
    <xdr:sp macro="" textlink="">
      <xdr:nvSpPr>
        <xdr:cNvPr id="6" name="Rectángulo 5">
          <a:extLst>
            <a:ext uri="{FF2B5EF4-FFF2-40B4-BE49-F238E27FC236}">
              <a16:creationId xmlns:a16="http://schemas.microsoft.com/office/drawing/2014/main" id="{CFF7525C-E8D7-493B-93E7-42C9F5417722}"/>
            </a:ext>
          </a:extLst>
        </xdr:cNvPr>
        <xdr:cNvSpPr/>
      </xdr:nvSpPr>
      <xdr:spPr>
        <a:xfrm>
          <a:off x="2105079" y="3810288"/>
          <a:ext cx="428515" cy="264560"/>
        </a:xfrm>
        <a:prstGeom prst="rect">
          <a:avLst/>
        </a:prstGeom>
        <a:noFill/>
      </xdr:spPr>
      <xdr:txBody>
        <a:bodyPr wrap="none" lIns="91440" tIns="45720" rIns="91440" bIns="45720">
          <a:noAutofit/>
        </a:bodyPr>
        <a:lstStyle/>
        <a:p>
          <a:r>
            <a:rPr lang="es-ES" sz="1100" b="0">
              <a:effectLst>
                <a:outerShdw blurRad="38100" dist="19050" dir="2700000" algn="tl" rotWithShape="0">
                  <a:schemeClr val="dk1">
                    <a:alpha val="40000"/>
                  </a:schemeClr>
                </a:outerShdw>
              </a:effectLst>
              <a:latin typeface="+mn-lt"/>
              <a:ea typeface="+mn-ea"/>
              <a:cs typeface="+mn-cs"/>
            </a:rPr>
            <a:t>100%</a:t>
          </a:r>
          <a:endParaRPr lang="es-CO">
            <a:effectLst/>
          </a:endParaRPr>
        </a:p>
      </xdr:txBody>
    </xdr:sp>
    <xdr:clientData/>
  </xdr:twoCellAnchor>
  <xdr:twoCellAnchor editAs="oneCell">
    <xdr:from>
      <xdr:col>6</xdr:col>
      <xdr:colOff>171450</xdr:colOff>
      <xdr:row>1</xdr:row>
      <xdr:rowOff>142875</xdr:rowOff>
    </xdr:from>
    <xdr:to>
      <xdr:col>8</xdr:col>
      <xdr:colOff>504825</xdr:colOff>
      <xdr:row>9</xdr:row>
      <xdr:rowOff>228600</xdr:rowOff>
    </xdr:to>
    <xdr:pic>
      <xdr:nvPicPr>
        <xdr:cNvPr id="8" name="Imagen 7">
          <a:hlinkClick xmlns:r="http://schemas.openxmlformats.org/officeDocument/2006/relationships" r:id="rId3"/>
          <a:extLst>
            <a:ext uri="{FF2B5EF4-FFF2-40B4-BE49-F238E27FC236}">
              <a16:creationId xmlns:a16="http://schemas.microsoft.com/office/drawing/2014/main" id="{9B964C43-3FD5-4339-BD21-B0C728A26F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63375" y="333375"/>
          <a:ext cx="1857375" cy="180022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1152525</xdr:colOff>
      <xdr:row>12</xdr:row>
      <xdr:rowOff>57148</xdr:rowOff>
    </xdr:from>
    <xdr:to>
      <xdr:col>6</xdr:col>
      <xdr:colOff>647200</xdr:colOff>
      <xdr:row>13</xdr:row>
      <xdr:rowOff>92220</xdr:rowOff>
    </xdr:to>
    <xdr:pic>
      <xdr:nvPicPr>
        <xdr:cNvPr id="10" name="Imagen 9">
          <a:extLst>
            <a:ext uri="{FF2B5EF4-FFF2-40B4-BE49-F238E27FC236}">
              <a16:creationId xmlns:a16="http://schemas.microsoft.com/office/drawing/2014/main" id="{9C72D99A-43C9-46B2-A91C-B15A54F44BD4}"/>
            </a:ext>
          </a:extLst>
        </xdr:cNvPr>
        <xdr:cNvPicPr>
          <a:picLocks noChangeAspect="1"/>
        </xdr:cNvPicPr>
      </xdr:nvPicPr>
      <xdr:blipFill>
        <a:blip xmlns:r="http://schemas.openxmlformats.org/officeDocument/2006/relationships" r:embed="rId5"/>
        <a:stretch>
          <a:fillRect/>
        </a:stretch>
      </xdr:blipFill>
      <xdr:spPr>
        <a:xfrm>
          <a:off x="1647825" y="2724148"/>
          <a:ext cx="7419475" cy="225572"/>
        </a:xfrm>
        <a:prstGeom prst="rect">
          <a:avLst/>
        </a:prstGeom>
      </xdr:spPr>
    </xdr:pic>
    <xdr:clientData/>
  </xdr:twoCellAnchor>
  <xdr:twoCellAnchor>
    <xdr:from>
      <xdr:col>1</xdr:col>
      <xdr:colOff>2000304</xdr:colOff>
      <xdr:row>18</xdr:row>
      <xdr:rowOff>288</xdr:rowOff>
    </xdr:from>
    <xdr:to>
      <xdr:col>1</xdr:col>
      <xdr:colOff>2428819</xdr:colOff>
      <xdr:row>19</xdr:row>
      <xdr:rowOff>74348</xdr:rowOff>
    </xdr:to>
    <xdr:sp macro="" textlink="">
      <xdr:nvSpPr>
        <xdr:cNvPr id="9" name="Rectángulo 8">
          <a:extLst>
            <a:ext uri="{FF2B5EF4-FFF2-40B4-BE49-F238E27FC236}">
              <a16:creationId xmlns:a16="http://schemas.microsoft.com/office/drawing/2014/main" id="{EA9E1D09-627A-4533-AD18-468EC51EDB7F}"/>
            </a:ext>
          </a:extLst>
        </xdr:cNvPr>
        <xdr:cNvSpPr/>
      </xdr:nvSpPr>
      <xdr:spPr>
        <a:xfrm>
          <a:off x="2495604" y="3810288"/>
          <a:ext cx="428515" cy="264560"/>
        </a:xfrm>
        <a:prstGeom prst="rect">
          <a:avLst/>
        </a:prstGeom>
        <a:noFill/>
      </xdr:spPr>
      <xdr:txBody>
        <a:bodyPr wrap="none" lIns="91440" tIns="45720" rIns="91440" bIns="45720">
          <a:noAutofit/>
        </a:bodyPr>
        <a:lstStyle/>
        <a:p>
          <a:r>
            <a:rPr lang="es-ES" sz="1100" b="0">
              <a:effectLst>
                <a:outerShdw blurRad="38100" dist="19050" dir="2700000" algn="tl" rotWithShape="0">
                  <a:schemeClr val="dk1">
                    <a:alpha val="40000"/>
                  </a:schemeClr>
                </a:outerShdw>
              </a:effectLst>
              <a:latin typeface="+mn-lt"/>
              <a:ea typeface="+mn-ea"/>
              <a:cs typeface="+mn-cs"/>
            </a:rPr>
            <a:t>100%</a:t>
          </a:r>
          <a:endParaRPr lang="es-CO">
            <a:effectLst/>
          </a:endParaRPr>
        </a:p>
      </xdr:txBody>
    </xdr:sp>
    <xdr:clientData/>
  </xdr:twoCellAnchor>
  <xdr:twoCellAnchor>
    <xdr:from>
      <xdr:col>1</xdr:col>
      <xdr:colOff>3829050</xdr:colOff>
      <xdr:row>29</xdr:row>
      <xdr:rowOff>133350</xdr:rowOff>
    </xdr:from>
    <xdr:to>
      <xdr:col>2</xdr:col>
      <xdr:colOff>485775</xdr:colOff>
      <xdr:row>30</xdr:row>
      <xdr:rowOff>123825</xdr:rowOff>
    </xdr:to>
    <xdr:sp macro="" textlink="">
      <xdr:nvSpPr>
        <xdr:cNvPr id="5" name="CuadroTexto 4">
          <a:extLst>
            <a:ext uri="{FF2B5EF4-FFF2-40B4-BE49-F238E27FC236}">
              <a16:creationId xmlns:a16="http://schemas.microsoft.com/office/drawing/2014/main" id="{F50B9848-4204-482E-9070-B265BBC05A6B}"/>
            </a:ext>
          </a:extLst>
        </xdr:cNvPr>
        <xdr:cNvSpPr txBox="1"/>
      </xdr:nvSpPr>
      <xdr:spPr>
        <a:xfrm>
          <a:off x="4324350" y="6038850"/>
          <a:ext cx="676275" cy="180975"/>
        </a:xfrm>
        <a:prstGeom prst="rect">
          <a:avLst/>
        </a:prstGeom>
        <a:noFill/>
        <a:ln>
          <a:no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s-CO" sz="1100"/>
            <a:t>96,9%</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0.16298</cdr:x>
      <cdr:y>0.21802</cdr:y>
    </cdr:from>
    <cdr:to>
      <cdr:x>0.21772</cdr:x>
      <cdr:y>0.26462</cdr:y>
    </cdr:to>
    <cdr:sp macro="" textlink="">
      <cdr:nvSpPr>
        <cdr:cNvPr id="2" name="Rectángulo 1">
          <a:extLst xmlns:a="http://schemas.openxmlformats.org/drawingml/2006/main">
            <a:ext uri="{FF2B5EF4-FFF2-40B4-BE49-F238E27FC236}">
              <a16:creationId xmlns:a16="http://schemas.microsoft.com/office/drawing/2014/main" id="{CB6F0FCB-D224-40D0-B5D9-9B0DE646A568}"/>
            </a:ext>
          </a:extLst>
        </cdr:cNvPr>
        <cdr:cNvSpPr/>
      </cdr:nvSpPr>
      <cdr:spPr>
        <a:xfrm xmlns:a="http://schemas.openxmlformats.org/drawingml/2006/main">
          <a:off x="1488760" y="1237663"/>
          <a:ext cx="5000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dr:relSizeAnchor xmlns:cdr="http://schemas.openxmlformats.org/drawingml/2006/chartDrawing">
    <cdr:from>
      <cdr:x>0.36528</cdr:x>
      <cdr:y>0.58557</cdr:y>
    </cdr:from>
    <cdr:to>
      <cdr:x>0.44108</cdr:x>
      <cdr:y>0.64262</cdr:y>
    </cdr:to>
    <cdr:sp macro="" textlink="">
      <cdr:nvSpPr>
        <cdr:cNvPr id="3" name="Rectángulo 2">
          <a:extLst xmlns:a="http://schemas.openxmlformats.org/drawingml/2006/main">
            <a:ext uri="{FF2B5EF4-FFF2-40B4-BE49-F238E27FC236}">
              <a16:creationId xmlns:a16="http://schemas.microsoft.com/office/drawing/2014/main" id="{E886062A-0D55-4868-9200-3B5511AD779C}"/>
            </a:ext>
          </a:extLst>
        </cdr:cNvPr>
        <cdr:cNvSpPr/>
      </cdr:nvSpPr>
      <cdr:spPr>
        <a:xfrm xmlns:a="http://schemas.openxmlformats.org/drawingml/2006/main">
          <a:off x="3336642" y="3324228"/>
          <a:ext cx="692434" cy="32386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no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99,99%</a:t>
          </a:r>
        </a:p>
      </cdr:txBody>
    </cdr:sp>
  </cdr:relSizeAnchor>
  <cdr:relSizeAnchor xmlns:cdr="http://schemas.openxmlformats.org/drawingml/2006/chartDrawing">
    <cdr:from>
      <cdr:x>0.57098</cdr:x>
      <cdr:y>0.79404</cdr:y>
    </cdr:from>
    <cdr:to>
      <cdr:x>0.63295</cdr:x>
      <cdr:y>0.84064</cdr:y>
    </cdr:to>
    <cdr:sp macro="" textlink="">
      <cdr:nvSpPr>
        <cdr:cNvPr id="4" name="Rectángulo 3">
          <a:extLst xmlns:a="http://schemas.openxmlformats.org/drawingml/2006/main">
            <a:ext uri="{FF2B5EF4-FFF2-40B4-BE49-F238E27FC236}">
              <a16:creationId xmlns:a16="http://schemas.microsoft.com/office/drawing/2014/main" id="{7DC2329A-447C-47B2-892F-CDA18C3ABA3B}"/>
            </a:ext>
          </a:extLst>
        </cdr:cNvPr>
        <cdr:cNvSpPr/>
      </cdr:nvSpPr>
      <cdr:spPr>
        <a:xfrm xmlns:a="http://schemas.openxmlformats.org/drawingml/2006/main">
          <a:off x="5215640" y="4507687"/>
          <a:ext cx="566035"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94%</a:t>
          </a:r>
          <a:endParaRPr lang="es-CO" sz="1100" b="0" cap="none" spc="0">
            <a:ln w="0"/>
            <a:solidFill>
              <a:schemeClr val="tx1"/>
            </a:solidFill>
            <a:effectLst>
              <a:outerShdw blurRad="38100" dist="19050" dir="2700000" algn="tl" rotWithShape="0">
                <a:schemeClr val="dk1">
                  <a:alpha val="40000"/>
                </a:schemeClr>
              </a:outerShdw>
            </a:effectLst>
          </a:endParaRPr>
        </a:p>
      </cdr:txBody>
    </cdr:sp>
  </cdr:relSizeAnchor>
  <cdr:relSizeAnchor xmlns:cdr="http://schemas.openxmlformats.org/drawingml/2006/chartDrawing">
    <cdr:from>
      <cdr:x>0.76733</cdr:x>
      <cdr:y>0.82366</cdr:y>
    </cdr:from>
    <cdr:to>
      <cdr:x>0.82206</cdr:x>
      <cdr:y>0.87026</cdr:y>
    </cdr:to>
    <cdr:sp macro="" textlink="">
      <cdr:nvSpPr>
        <cdr:cNvPr id="5" name="Rectángulo 4">
          <a:extLst xmlns:a="http://schemas.openxmlformats.org/drawingml/2006/main">
            <a:ext uri="{FF2B5EF4-FFF2-40B4-BE49-F238E27FC236}">
              <a16:creationId xmlns:a16="http://schemas.microsoft.com/office/drawing/2014/main" id="{160843D7-D0BE-4586-BF20-0BD655D70589}"/>
            </a:ext>
          </a:extLst>
        </cdr:cNvPr>
        <cdr:cNvSpPr/>
      </cdr:nvSpPr>
      <cdr:spPr>
        <a:xfrm xmlns:a="http://schemas.openxmlformats.org/drawingml/2006/main">
          <a:off x="7009118" y="4675837"/>
          <a:ext cx="5000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dr:relSizeAnchor xmlns:cdr="http://schemas.openxmlformats.org/drawingml/2006/chartDrawing">
    <cdr:from>
      <cdr:x>0.60654</cdr:x>
      <cdr:y>0.80275</cdr:y>
    </cdr:from>
    <cdr:to>
      <cdr:x>0.6684</cdr:x>
      <cdr:y>0.84935</cdr:y>
    </cdr:to>
    <cdr:sp macro="" textlink="">
      <cdr:nvSpPr>
        <cdr:cNvPr id="6" name="Rectángulo 5">
          <a:extLst xmlns:a="http://schemas.openxmlformats.org/drawingml/2006/main">
            <a:ext uri="{FF2B5EF4-FFF2-40B4-BE49-F238E27FC236}">
              <a16:creationId xmlns:a16="http://schemas.microsoft.com/office/drawing/2014/main" id="{64A6AC5C-DA86-4BBE-A325-D8871C55C383}"/>
            </a:ext>
          </a:extLst>
        </cdr:cNvPr>
        <cdr:cNvSpPr/>
      </cdr:nvSpPr>
      <cdr:spPr>
        <a:xfrm xmlns:a="http://schemas.openxmlformats.org/drawingml/2006/main">
          <a:off x="5540416" y="4557133"/>
          <a:ext cx="565109"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73%</a:t>
          </a:r>
        </a:p>
      </cdr:txBody>
    </cdr:sp>
  </cdr:relSizeAnchor>
  <cdr:relSizeAnchor xmlns:cdr="http://schemas.openxmlformats.org/drawingml/2006/chartDrawing">
    <cdr:from>
      <cdr:x>0.39208</cdr:x>
      <cdr:y>0.61577</cdr:y>
    </cdr:from>
    <cdr:to>
      <cdr:x>0.46709</cdr:x>
      <cdr:y>0.66237</cdr:y>
    </cdr:to>
    <cdr:sp macro="" textlink="">
      <cdr:nvSpPr>
        <cdr:cNvPr id="7" name="Rectángulo 6">
          <a:extLst xmlns:a="http://schemas.openxmlformats.org/drawingml/2006/main">
            <a:ext uri="{FF2B5EF4-FFF2-40B4-BE49-F238E27FC236}">
              <a16:creationId xmlns:a16="http://schemas.microsoft.com/office/drawing/2014/main" id="{EDC9D0B8-51AB-47A9-9897-34552BE049D3}"/>
            </a:ext>
          </a:extLst>
        </cdr:cNvPr>
        <cdr:cNvSpPr/>
      </cdr:nvSpPr>
      <cdr:spPr>
        <a:xfrm xmlns:a="http://schemas.openxmlformats.org/drawingml/2006/main">
          <a:off x="3581401" y="3495677"/>
          <a:ext cx="685194"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98,9%</a:t>
          </a:r>
        </a:p>
      </cdr:txBody>
    </cdr:sp>
  </cdr:relSizeAnchor>
  <cdr:relSizeAnchor xmlns:cdr="http://schemas.openxmlformats.org/drawingml/2006/chartDrawing">
    <cdr:from>
      <cdr:x>0.64244</cdr:x>
      <cdr:y>0.81147</cdr:y>
    </cdr:from>
    <cdr:to>
      <cdr:x>0.70907</cdr:x>
      <cdr:y>0.85807</cdr:y>
    </cdr:to>
    <cdr:sp macro="" textlink="">
      <cdr:nvSpPr>
        <cdr:cNvPr id="8" name="Rectángulo 7">
          <a:extLst xmlns:a="http://schemas.openxmlformats.org/drawingml/2006/main">
            <a:ext uri="{FF2B5EF4-FFF2-40B4-BE49-F238E27FC236}">
              <a16:creationId xmlns:a16="http://schemas.microsoft.com/office/drawing/2014/main" id="{6FCB5E21-FCB5-41E0-A728-75E53EBE6C81}"/>
            </a:ext>
          </a:extLst>
        </cdr:cNvPr>
        <cdr:cNvSpPr/>
      </cdr:nvSpPr>
      <cdr:spPr>
        <a:xfrm xmlns:a="http://schemas.openxmlformats.org/drawingml/2006/main">
          <a:off x="5868343" y="4606636"/>
          <a:ext cx="608657"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38%</a:t>
          </a:r>
        </a:p>
      </cdr:txBody>
    </cdr:sp>
  </cdr:relSizeAnchor>
  <cdr:relSizeAnchor xmlns:cdr="http://schemas.openxmlformats.org/drawingml/2006/chartDrawing">
    <cdr:from>
      <cdr:x>0.80302</cdr:x>
      <cdr:y>0.82889</cdr:y>
    </cdr:from>
    <cdr:to>
      <cdr:x>0.85776</cdr:x>
      <cdr:y>0.87549</cdr:y>
    </cdr:to>
    <cdr:sp macro="" textlink="">
      <cdr:nvSpPr>
        <cdr:cNvPr id="10" name="Rectángulo 9">
          <a:extLst xmlns:a="http://schemas.openxmlformats.org/drawingml/2006/main">
            <a:ext uri="{FF2B5EF4-FFF2-40B4-BE49-F238E27FC236}">
              <a16:creationId xmlns:a16="http://schemas.microsoft.com/office/drawing/2014/main" id="{9DB6144D-8FB5-4C7B-9D0A-8D88BF1103DD}"/>
            </a:ext>
          </a:extLst>
        </cdr:cNvPr>
        <cdr:cNvSpPr/>
      </cdr:nvSpPr>
      <cdr:spPr>
        <a:xfrm xmlns:a="http://schemas.openxmlformats.org/drawingml/2006/main">
          <a:off x="7335172" y="4705527"/>
          <a:ext cx="500010" cy="264560"/>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dr:relSizeAnchor xmlns:cdr="http://schemas.openxmlformats.org/drawingml/2006/chartDrawing">
    <cdr:from>
      <cdr:x>0.83312</cdr:x>
      <cdr:y>0.83725</cdr:y>
    </cdr:from>
    <cdr:to>
      <cdr:x>0.91554</cdr:x>
      <cdr:y>0.88385</cdr:y>
    </cdr:to>
    <cdr:sp macro="" textlink="">
      <cdr:nvSpPr>
        <cdr:cNvPr id="11" name="Rectángulo 10">
          <a:extLst xmlns:a="http://schemas.openxmlformats.org/drawingml/2006/main">
            <a:ext uri="{FF2B5EF4-FFF2-40B4-BE49-F238E27FC236}">
              <a16:creationId xmlns:a16="http://schemas.microsoft.com/office/drawing/2014/main" id="{61A9E33F-E2C1-422A-87CD-E187BD2F4C0C}"/>
            </a:ext>
          </a:extLst>
        </cdr:cNvPr>
        <cdr:cNvSpPr/>
      </cdr:nvSpPr>
      <cdr:spPr>
        <a:xfrm xmlns:a="http://schemas.openxmlformats.org/drawingml/2006/main">
          <a:off x="7610074" y="4752977"/>
          <a:ext cx="752875" cy="264560"/>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p xmlns:a="http://schemas.openxmlformats.org/drawingml/2006/main">
          <a:pPr algn="ctr"/>
          <a:r>
            <a:rPr lang="es-ES" sz="1100" b="0" cap="none" spc="0">
              <a:ln w="0"/>
              <a:solidFill>
                <a:schemeClr val="tx1"/>
              </a:solidFill>
              <a:effectLst>
                <a:outerShdw blurRad="38100" dist="19050" dir="2700000" algn="tl" rotWithShape="0">
                  <a:schemeClr val="dk1">
                    <a:alpha val="40000"/>
                  </a:schemeClr>
                </a:outerShdw>
              </a:effectLst>
            </a:rPr>
            <a:t>100%</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790576</xdr:colOff>
      <xdr:row>15</xdr:row>
      <xdr:rowOff>19052</xdr:rowOff>
    </xdr:from>
    <xdr:to>
      <xdr:col>6</xdr:col>
      <xdr:colOff>123825</xdr:colOff>
      <xdr:row>35</xdr:row>
      <xdr:rowOff>123825</xdr:rowOff>
    </xdr:to>
    <xdr:graphicFrame macro="">
      <xdr:nvGraphicFramePr>
        <xdr:cNvPr id="2" name="Gráfico 1">
          <a:extLst>
            <a:ext uri="{FF2B5EF4-FFF2-40B4-BE49-F238E27FC236}">
              <a16:creationId xmlns:a16="http://schemas.microsoft.com/office/drawing/2014/main" id="{0D01C9A1-866E-4B71-A15F-4320EA2E5E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1443160</xdr:colOff>
      <xdr:row>15</xdr:row>
      <xdr:rowOff>0</xdr:rowOff>
    </xdr:from>
    <xdr:ext cx="4721421" cy="593239"/>
    <xdr:sp macro="" textlink="">
      <xdr:nvSpPr>
        <xdr:cNvPr id="6" name="Rectángulo 5">
          <a:extLst>
            <a:ext uri="{FF2B5EF4-FFF2-40B4-BE49-F238E27FC236}">
              <a16:creationId xmlns:a16="http://schemas.microsoft.com/office/drawing/2014/main" id="{EDDDF931-90A5-4849-94B6-7C409D2121E6}"/>
            </a:ext>
          </a:extLst>
        </xdr:cNvPr>
        <xdr:cNvSpPr/>
      </xdr:nvSpPr>
      <xdr:spPr>
        <a:xfrm>
          <a:off x="2319460" y="3000375"/>
          <a:ext cx="4721421" cy="593239"/>
        </a:xfrm>
        <a:prstGeom prst="rect">
          <a:avLst/>
        </a:prstGeom>
        <a:noFill/>
      </xdr:spPr>
      <xdr:txBody>
        <a:bodyPr wrap="none" lIns="91440" tIns="45720" rIns="91440" bIns="45720">
          <a:spAutoFit/>
        </a:bodyPr>
        <a:lstStyle/>
        <a:p>
          <a:pPr algn="ctr"/>
          <a:r>
            <a:rPr lang="es-ES" sz="16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rPr>
            <a:t>Comportamiento</a:t>
          </a:r>
          <a:r>
            <a:rPr lang="es-ES" sz="1600" b="1" cap="none" spc="0" baseline="0">
              <a:ln w="10160">
                <a:solidFill>
                  <a:schemeClr val="accent5"/>
                </a:solidFill>
                <a:prstDash val="solid"/>
              </a:ln>
              <a:solidFill>
                <a:schemeClr val="tx1"/>
              </a:solidFill>
              <a:effectLst>
                <a:outerShdw blurRad="38100" dist="22860" dir="5400000" algn="tl" rotWithShape="0">
                  <a:srgbClr val="000000">
                    <a:alpha val="30000"/>
                  </a:srgbClr>
                </a:outerShdw>
              </a:effectLst>
            </a:rPr>
            <a:t> Apropiación Vs RP´s y Obligaciones </a:t>
          </a:r>
        </a:p>
        <a:p>
          <a:pPr algn="ctr"/>
          <a:r>
            <a:rPr lang="es-ES" sz="1600" b="1" cap="none" spc="0" baseline="0">
              <a:ln w="10160">
                <a:solidFill>
                  <a:schemeClr val="accent5"/>
                </a:solidFill>
                <a:prstDash val="solid"/>
              </a:ln>
              <a:solidFill>
                <a:schemeClr val="tx1"/>
              </a:solidFill>
              <a:effectLst>
                <a:outerShdw blurRad="38100" dist="22860" dir="5400000" algn="tl" rotWithShape="0">
                  <a:srgbClr val="000000">
                    <a:alpha val="30000"/>
                  </a:srgbClr>
                </a:outerShdw>
              </a:effectLst>
            </a:rPr>
            <a:t>de Proyectos de Inversión</a:t>
          </a:r>
          <a:endParaRPr lang="es-ES" sz="16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endParaRPr>
        </a:p>
      </xdr:txBody>
    </xdr:sp>
    <xdr:clientData/>
  </xdr:oneCellAnchor>
  <xdr:twoCellAnchor editAs="oneCell">
    <xdr:from>
      <xdr:col>5</xdr:col>
      <xdr:colOff>209550</xdr:colOff>
      <xdr:row>4</xdr:row>
      <xdr:rowOff>152400</xdr:rowOff>
    </xdr:from>
    <xdr:to>
      <xdr:col>7</xdr:col>
      <xdr:colOff>542925</xdr:colOff>
      <xdr:row>14</xdr:row>
      <xdr:rowOff>47625</xdr:rowOff>
    </xdr:to>
    <xdr:pic>
      <xdr:nvPicPr>
        <xdr:cNvPr id="7" name="Imagen 6">
          <a:hlinkClick xmlns:r="http://schemas.openxmlformats.org/officeDocument/2006/relationships" r:id="rId2"/>
          <a:extLst>
            <a:ext uri="{FF2B5EF4-FFF2-40B4-BE49-F238E27FC236}">
              <a16:creationId xmlns:a16="http://schemas.microsoft.com/office/drawing/2014/main" id="{D61E0443-678F-4170-B493-080DD1DB74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8175" y="152400"/>
          <a:ext cx="1857375" cy="180022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123825</xdr:rowOff>
    </xdr:from>
    <xdr:to>
      <xdr:col>2</xdr:col>
      <xdr:colOff>929133</xdr:colOff>
      <xdr:row>3</xdr:row>
      <xdr:rowOff>180975</xdr:rowOff>
    </xdr:to>
    <xdr:pic>
      <xdr:nvPicPr>
        <xdr:cNvPr id="8" name="Imagen 7">
          <a:extLst>
            <a:ext uri="{FF2B5EF4-FFF2-40B4-BE49-F238E27FC236}">
              <a16:creationId xmlns:a16="http://schemas.microsoft.com/office/drawing/2014/main" id="{BCFF14B5-5981-46CE-ACD1-56B277696EC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123825"/>
          <a:ext cx="2529333"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1314450</xdr:colOff>
      <xdr:row>0</xdr:row>
      <xdr:rowOff>142875</xdr:rowOff>
    </xdr:from>
    <xdr:ext cx="4861209" cy="718530"/>
    <xdr:sp macro="" textlink="">
      <xdr:nvSpPr>
        <xdr:cNvPr id="9" name="Rectángulo 8">
          <a:extLst>
            <a:ext uri="{FF2B5EF4-FFF2-40B4-BE49-F238E27FC236}">
              <a16:creationId xmlns:a16="http://schemas.microsoft.com/office/drawing/2014/main" id="{DF036530-7C3A-4B09-BB8D-A47B71360091}"/>
            </a:ext>
          </a:extLst>
        </xdr:cNvPr>
        <xdr:cNvSpPr/>
      </xdr:nvSpPr>
      <xdr:spPr>
        <a:xfrm>
          <a:off x="3829050" y="142875"/>
          <a:ext cx="4861209" cy="718530"/>
        </a:xfrm>
        <a:prstGeom prst="rect">
          <a:avLst/>
        </a:prstGeom>
        <a:noFill/>
      </xdr:spPr>
      <xdr:txBody>
        <a:bodyPr wrap="square" lIns="91440" tIns="45720" rIns="91440" bIns="45720">
          <a:spAutoFit/>
        </a:bodyPr>
        <a:lstStyle/>
        <a:p>
          <a:pPr algn="ctr"/>
          <a:r>
            <a:rPr lang="es-ES" sz="2000" b="0" cap="none" spc="0">
              <a:ln w="0"/>
              <a:solidFill>
                <a:schemeClr val="tx2"/>
              </a:solidFill>
              <a:effectLst>
                <a:outerShdw blurRad="38100" dist="25400" dir="5400000" algn="ctr" rotWithShape="0">
                  <a:srgbClr val="6E747A">
                    <a:alpha val="43000"/>
                  </a:srgbClr>
                </a:outerShdw>
              </a:effectLst>
            </a:rPr>
            <a:t>Vicepresidencia Administrativa y Financiera  30 de Diciembre  de 2019</a:t>
          </a:r>
        </a:p>
      </xdr:txBody>
    </xdr:sp>
    <xdr:clientData/>
  </xdr:oneCellAnchor>
  <xdr:twoCellAnchor editAs="oneCell">
    <xdr:from>
      <xdr:col>1</xdr:col>
      <xdr:colOff>640209</xdr:colOff>
      <xdr:row>16</xdr:row>
      <xdr:rowOff>133351</xdr:rowOff>
    </xdr:from>
    <xdr:to>
      <xdr:col>1</xdr:col>
      <xdr:colOff>1006824</xdr:colOff>
      <xdr:row>19</xdr:row>
      <xdr:rowOff>85725</xdr:rowOff>
    </xdr:to>
    <xdr:pic>
      <xdr:nvPicPr>
        <xdr:cNvPr id="13" name="Imagen 12">
          <a:extLst>
            <a:ext uri="{FF2B5EF4-FFF2-40B4-BE49-F238E27FC236}">
              <a16:creationId xmlns:a16="http://schemas.microsoft.com/office/drawing/2014/main" id="{042381A7-0C0C-4CC8-8572-5A680D761FEF}"/>
            </a:ext>
          </a:extLst>
        </xdr:cNvPr>
        <xdr:cNvPicPr>
          <a:picLocks noChangeAspect="1" noChangeArrowheads="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6998" b="96869" l="10000" r="90000">
                      <a14:foregroundMark x1="26579" y1="92449" x2="26579" y2="92449"/>
                      <a14:foregroundMark x1="26579" y1="97053" x2="26579" y2="97053"/>
                      <a14:foregroundMark x1="36579" y1="88214" x2="36579" y2="88214"/>
                      <a14:foregroundMark x1="89737" y1="56722" x2="89737" y2="56722"/>
                      <a14:foregroundMark x1="72895" y1="6998" x2="72895" y2="6998"/>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1516509" y="3324226"/>
          <a:ext cx="366615"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248247</xdr:colOff>
      <xdr:row>11</xdr:row>
      <xdr:rowOff>53649</xdr:rowOff>
    </xdr:from>
    <xdr:to>
      <xdr:col>2</xdr:col>
      <xdr:colOff>370886</xdr:colOff>
      <xdr:row>13</xdr:row>
      <xdr:rowOff>155902</xdr:rowOff>
    </xdr:to>
    <xdr:sp macro="" textlink="">
      <xdr:nvSpPr>
        <xdr:cNvPr id="3" name="Bocadillo: rectángulo con esquinas redondeadas 2">
          <a:extLst>
            <a:ext uri="{FF2B5EF4-FFF2-40B4-BE49-F238E27FC236}">
              <a16:creationId xmlns:a16="http://schemas.microsoft.com/office/drawing/2014/main" id="{3D1C9A60-2673-448C-9EFA-8AA3A906BB96}"/>
            </a:ext>
          </a:extLst>
        </xdr:cNvPr>
        <xdr:cNvSpPr/>
      </xdr:nvSpPr>
      <xdr:spPr>
        <a:xfrm>
          <a:off x="1124547" y="2292024"/>
          <a:ext cx="1760939" cy="483253"/>
        </a:xfrm>
        <a:prstGeom prst="wedgeRoundRectCallout">
          <a:avLst>
            <a:gd name="adj1" fmla="val -21915"/>
            <a:gd name="adj2" fmla="val 103891"/>
            <a:gd name="adj3" fmla="val 16667"/>
          </a:avLst>
        </a:prstGeom>
        <a:ln/>
      </xdr:spPr>
      <xdr:style>
        <a:lnRef idx="0">
          <a:schemeClr val="accent4"/>
        </a:lnRef>
        <a:fillRef idx="3">
          <a:schemeClr val="accent4"/>
        </a:fillRef>
        <a:effectRef idx="3">
          <a:schemeClr val="accent4"/>
        </a:effectRef>
        <a:fontRef idx="minor">
          <a:schemeClr val="lt1"/>
        </a:fontRef>
      </xdr:style>
      <xdr:txBody>
        <a:bodyPr wrap="none" lIns="91440" tIns="45720" rIns="91440" bIns="45720" rtlCol="0" anchor="ctr">
          <a:spAutoFit/>
        </a:bodyPr>
        <a:lstStyle/>
        <a:p>
          <a:pPr algn="ctr"/>
          <a:r>
            <a:rPr lang="es-CO" sz="1100" b="0" cap="none" spc="0">
              <a:ln w="0"/>
              <a:solidFill>
                <a:schemeClr val="tx1"/>
              </a:solidFill>
              <a:effectLst>
                <a:outerShdw blurRad="38100" dist="19050" dir="2700000" algn="tl" rotWithShape="0">
                  <a:schemeClr val="dk1">
                    <a:alpha val="40000"/>
                  </a:schemeClr>
                </a:outerShdw>
              </a:effectLst>
            </a:rPr>
            <a:t>SELECCIONE</a:t>
          </a:r>
          <a:r>
            <a:rPr lang="es-CO" sz="1100" b="0" cap="none" spc="0" baseline="0">
              <a:ln w="0"/>
              <a:solidFill>
                <a:schemeClr val="tx1"/>
              </a:solidFill>
              <a:effectLst>
                <a:outerShdw blurRad="38100" dist="19050" dir="2700000" algn="tl" rotWithShape="0">
                  <a:schemeClr val="dk1">
                    <a:alpha val="40000"/>
                  </a:schemeClr>
                </a:outerShdw>
              </a:effectLst>
            </a:rPr>
            <a:t> EL PROYECTO </a:t>
          </a:r>
        </a:p>
        <a:p>
          <a:pPr algn="ctr"/>
          <a:r>
            <a:rPr lang="es-CO" sz="1100" b="0" cap="none" spc="0" baseline="0">
              <a:ln w="0"/>
              <a:solidFill>
                <a:schemeClr val="tx1"/>
              </a:solidFill>
              <a:effectLst>
                <a:outerShdw blurRad="38100" dist="19050" dir="2700000" algn="tl" rotWithShape="0">
                  <a:schemeClr val="dk1">
                    <a:alpha val="40000"/>
                  </a:schemeClr>
                </a:outerShdw>
              </a:effectLst>
            </a:rPr>
            <a:t>DE SU INTERES</a:t>
          </a:r>
          <a:endParaRPr lang="es-CO"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rri Javier Rodriguez Escobar" refreshedDate="43861.681268749999" createdVersion="6" refreshedVersion="6" minRefreshableVersion="3" recordCount="7" xr:uid="{3663E02A-B7EA-4A95-8D5A-936E9E2F42D3}">
  <cacheSource type="worksheet">
    <worksheetSource ref="A1:G8" sheet="Resumen Eje Egreso"/>
  </cacheSource>
  <cacheFields count="7">
    <cacheField name="CODIFICACION_x000a_PRESUPUESTAL" numFmtId="0">
      <sharedItems/>
    </cacheField>
    <cacheField name="DESCRIPCION" numFmtId="0">
      <sharedItems count="7">
        <s v="A-FUNCIONAMIENTO"/>
        <s v="A-01 -GASTOS DE PERSONAL"/>
        <s v="A-02 -ADQUISICIÓN DE BIENES  Y SERVICIOS"/>
        <s v="A-03-TRANSFERENCIAS CORRIENTES"/>
        <s v="A-08-GASTOS POR TRIBUTOS, MULTAS, SANCIONES E INTERESES DE MORA"/>
        <s v="B-SERVICIO DE LA DEUDA PÚBLICA"/>
        <s v="C- INVERSION"/>
      </sharedItems>
    </cacheField>
    <cacheField name="APROPIACION_x000a_ VIGENTE" numFmtId="168">
      <sharedItems containsSemiMixedTypes="0" containsString="0" containsNumber="1" minValue="3576" maxValue="2193330.470307"/>
    </cacheField>
    <cacheField name="CERTIFICADOS_x000a_ ACUMULADOS" numFmtId="168">
      <sharedItems containsSemiMixedTypes="0" containsString="0" containsNumber="1" minValue="3576" maxValue="2192545.3630152699"/>
    </cacheField>
    <cacheField name="COMPROMISOS_x000a_ ACUMULADOS" numFmtId="168">
      <sharedItems containsSemiMixedTypes="0" containsString="0" containsNumber="1" minValue="3576" maxValue="2192545.3630152699"/>
    </cacheField>
    <cacheField name="OBLIGACIONES_x000a_ ACUMULADAS" numFmtId="168">
      <sharedItems containsSemiMixedTypes="0" containsString="0" containsNumber="1" minValue="3576" maxValue="2165196.7571176603"/>
    </cacheField>
    <cacheField name="PAGOS_x000a_A CUMULADOS" numFmtId="168">
      <sharedItems containsSemiMixedTypes="0" containsString="0" containsNumber="1" minValue="3243.2498693800003" maxValue="2164323.98486091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rri Javier Rodriguez Escobar" refreshedDate="43861.686271874998" createdVersion="6" refreshedVersion="6" minRefreshableVersion="3" recordCount="35" xr:uid="{D232E3F5-B12C-4C67-9338-B72D51D80183}">
  <cacheSource type="worksheet">
    <worksheetSource ref="B1:H36" sheet="INVERSIÓN"/>
  </cacheSource>
  <cacheFields count="7">
    <cacheField name="Codigo " numFmtId="0">
      <sharedItems/>
    </cacheField>
    <cacheField name="DESCRIPCION" numFmtId="0">
      <sharedItems count="36">
        <s v="MEJORAMIENTO APOYO ESTATAL PROYECTO DE CONCESIÓN RUTA DEL SOL  SECTOR 2 NACIONAL - [PREVIO CONCEPTO DNP]"/>
        <s v="MEJORAMIENTO REHABILITACIÓN Y MANTENIMIENTO DEL CORREDOR HONDA - PUERTO SALGAR - GIRARDOT,   CUNDINAMARCA"/>
        <s v="REHABILITACIÓN MEJORAMIENTO, OPERACIÓN Y MANTENIMIENTO DEL CORREDOR PERIMETRAL DE CUNDINAMARCA, CENTRO ORIENTE  CUNDINAMARCA"/>
        <s v="MEJORAMIENTO MANTENIMIENTO DE LA CONCESIÓN CARTAGENA BARRANQUILLA  ATLÁNTICO, BOLÍVAR"/>
        <s v="MEJORAMIENTO , REHABILITACIÓN, MANTENIMIENTO Y OPERACIÓN DEL CORREDOR TRANSVERSAL DEL SISGA,EN LOS DEPARTAMENTOS DE   CUNDINAMARCA, BOYACÁ, CASANARE"/>
        <s v="MEJORAMIENTO REHABILITACIÒN, CONSTRUCCIÒN, MANTENIMIENTO Y OPERACIÒN DEL CORREDOR SANTANA - MOCOA - NEIVA, DEPARTAMENTOS DE   HUILA, PUTUMAYO, CAUCA"/>
        <s v="MEJORAMIENTO APOYO ESTATAL PROYECTO DE CONCESIÒN RUTA DEL SOL SECTOR III,   CESAR, BOLÍVAR, MAGDALENA "/>
        <s v="REHABILITACIÓN MEJORAMIENTO, CONSTRUCCIÒN, MANTENIMIENTO Y OPERACIÒN DEL CORREDOR CARTAGENA - BARRANQUILLA Y CIRCUNVALAR DE LA PROSPERIDAD, DEPARTAMENTOS DE   ATLÁNTICO, BOLÍVAR"/>
        <s v="MEJORAMIENTO CONSTRUCCIÒN, REHABILITACIÒN Y MANTENIMIENTO DEL CORREDOR VILLAVICENCIO - YOPAL DEPARTAMENTOS DEL  META, CASANARE"/>
        <s v="REHABILITACIÓN CONSTRUCCIÒN, MEJORAMIENTO, OPERACIÒN Y MANTENIMIENTO DE LA CONCESIÒN AUTOPISTA AL RIO MAGDALENA 2, DEPARTAMENTOS DE   ANTIOQUIA, SANTANDER"/>
        <s v="CONSTRUCCIÓN OPERACIÒN Y MANTENIMIENTO DE LA VÌA MULALO - LOBOGUERRERO, DEPARTAMENTO DEL  VALLE DEL CAUCA"/>
        <s v="MEJORAMIENTO CONSTRUCCIÒN, REHABILITACIÒN, OPERACIÒN Y MANTENIMIENTO DE LA CONCESIÒN AUTOPISTA AL MAR 1, DEPARTAMENTO DE   ANTIOQUIA"/>
        <s v="MEJORAMIENTO REHABILITACIÓN, CONSTRUCCIÓN, MANTENIMIENTO, Y OPERACIÓN DEL CORREDOR RUMICHACA - PASTO EN EL DEPARTAMENTO DE   NARIÑO"/>
        <s v="MEJORAMIENTO CONSTRUCCIÓN, MANTENIMIENTO Y OPERACIÓN DEL CORREDOR CONEXIÓN NORTE, AUTOPISTAS PARA LA PROSPERIDAD  ANTIOQUIA"/>
        <s v="MEJORAMIENTO CONSTRUCCION REHABILITACIÓN,  MANTENIMIENTO Y OPERACIÓN DEL CORREDOR BUCARAMANGA BARRANCABERMEJA YONDO  DEPARTAMENTOS DE   SANTANDER, ANTIOQUIA"/>
        <s v="MEJORAMIENTO REHABILITACION, CONSTRUCCION , MANTENIMIENTO  Y OPERACION CORREDOR POPAYAN - SANTANDER DE QUILICHAO EN EL DEPARTAMENTO DEL   CAUCA"/>
        <s v="MEJORAMIENTO REHABILITACIÓN, CONSTRUCCIÓN, MANTENIMIENTO Y OPERACION DEL CORREDOR BUCARAMANGA PAMPLONA   NORTE DE SANTANDER, SANTANDER"/>
        <s v="MEJORAMIENTO CONSTRUCCIÓN, OPERACIÓN, MANTENIMIENTO DE LA AUTOPISTA CONEXIÓN PACIFICO 3  ANTIOQUIA, CALDAS, RISARALDA"/>
        <s v="MEJORAMIENTO CONSTRUCCIÓN, OPERACIÓN Y MANTENIMIENTO  DE LA CONCESIÓN AUTOPISTA CONEXIÓN PACIFICO 2   ANTIOQUIA"/>
        <s v="CONSTRUCCIÓN OPERACIÓN Y MANTENIMIENTO DE LA CONCESIÓN AUTOPISTA CONEXIÓN PACIFICO 1 - AUTOPISTAS PARA LA PROSPERIDAD    ANTIOQUIA"/>
        <s v="MEJORAMIENTO DEL CORREDOR PUERTA DE HIERRO - PALMAR DE VARELA Y CARRETO - CRUZ DEL VISO EN EL DEPARTAMENTOS DE  ATLÁNTICO, BOLÍVAR, SUCRE"/>
        <s v="MEJORAMIENTO CONSTRUCCIÓN, REHABILITACIÓN, OPERACIÓN Y MANTENIMIENTO DE LA CONCESIÓN AUTOPISTA AL MAR 2  ANTIOQUIA"/>
        <s v="MEJORAMIENTO DE LA CONCESIÓN ARMENIA PEREIRA MANIZALES  RISARALDA, CALDAS, QUINDIO, VALLE DEL CAUCA"/>
        <s v="APOYO A LA OPERACIÓN DE LAS VÍAS CONCESIONADAS A TRÁVES DE IPS  NACIONAL"/>
        <s v="APOYO A LA OPERACIÒN DE LAS VÌAS PRIMARIAS CONCESIONADAS  NACIONAL"/>
        <s v="APOYO OBRAS COMPLEMENTARIAS CONTRATOS DE CONCESIÓN NACIONAL"/>
        <s v="APOYO A LA OPERACIÓN DE LOS AEROPUERTOS CONCESIONADOS  NACIONAL"/>
        <s v="REHABILITACIÓN CONSTRUCCIÓN Y MANTENIMIENTO DE LA RED FÉRREA A NIVEL NACIONAL  NACIONAL"/>
        <s v="APOYO A LA OPERACIÓN DE LAS VÍAS FÉRREAS CONCESIONADAS  NACIONAL"/>
        <s v="APOYO ESTATAL A LOS PUERTOS A NIVEL NACIONAL   NACIONAL"/>
        <s v="APOYO A LA OPERACIÒN DE LOS PUERTOS CONCESIONADOS  NACIONAL"/>
        <s v="IMPLEMENTACIÓN DEL SISTEMA INTEGRADO DE GESTIÓN Y CONTROL DE LA AGENCIA NACIONAL DE INFRAESTRUCTURA  NACIONAL"/>
        <s v="APOYO PARA LA GESTIÓN DE LA AGENCIA NACIONAL DE INFRAESTRUCTURA A TRAVÉS DE ASESORÍAS Y CONSULTORÍAS  NACIONAL"/>
        <s v="SISTEMATIZACIÓN PARA EL SERVICIO DE INFORMACIÓN DE LA GESTIÓN ADMINISTRATIVA.  NACIONAL"/>
        <s v="IMPLEMENTACION DEL SISTEMA DE GESTION DOCUMENTAL DE LA AGENCIA NACIONAL DE INFRAESTRUCTURA NACIONAL"/>
        <s v="MEJORAMIENTO APOYO ESTATAL PROYECTO DE CONCESIÒN RUTA DEL SOL SECTOR III,   CESAR, BOLÍVAR, MAGDALENA - [PREVIO CONCEPTO DNP]" u="1"/>
      </sharedItems>
    </cacheField>
    <cacheField name="APROPIACION_x000a_ VIGENTE" numFmtId="168">
      <sharedItems containsString="0" containsBlank="1" containsNumber="1" containsInteger="1" minValue="105708608" maxValue="317133290022"/>
    </cacheField>
    <cacheField name="CERTIFICADOS_x000a_ ACUMULADOS" numFmtId="168">
      <sharedItems containsSemiMixedTypes="0" containsString="0" containsNumber="1" minValue="0" maxValue="317133290022"/>
    </cacheField>
    <cacheField name="COMPROMISOS_x000a_ ACUMULADOS" numFmtId="168">
      <sharedItems containsSemiMixedTypes="0" containsString="0" containsNumber="1" minValue="0" maxValue="317133290022"/>
    </cacheField>
    <cacheField name="OBLIGACIONES_x000a_ ACUMULADAS" numFmtId="168">
      <sharedItems containsSemiMixedTypes="0" containsString="0" containsNumber="1" minValue="0" maxValue="317133290022"/>
    </cacheField>
    <cacheField name="PAGOS_x000a_ ACUMULADOS" numFmtId="168">
      <sharedItems containsSemiMixedTypes="0" containsString="0" containsNumber="1" minValue="0" maxValue="31713329002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s v="A"/>
    <x v="0"/>
    <n v="74780.665238999994"/>
    <n v="74234.668566890003"/>
    <n v="74234.668566890003"/>
    <n v="72300.636678110008"/>
    <n v="68911.063540679999"/>
  </r>
  <r>
    <s v="A-01"/>
    <x v="1"/>
    <n v="45239.427112999998"/>
    <n v="45239.427112999998"/>
    <n v="45239.427112999998"/>
    <n v="45239.427112999998"/>
    <n v="45223.433531259994"/>
  </r>
  <r>
    <s v="A-02"/>
    <x v="2"/>
    <n v="17402.665239000002"/>
    <n v="17401.770314789999"/>
    <n v="17401.770314789999"/>
    <n v="17207.358087790002"/>
    <n v="16868.380140040001"/>
  </r>
  <r>
    <s v="A-03"/>
    <x v="3"/>
    <n v="8562.5728870000003"/>
    <n v="8017.4711391000001"/>
    <n v="8017.4711391000001"/>
    <n v="6277.8514773200004"/>
    <n v="3243.2498693800003"/>
  </r>
  <r>
    <s v="A-08"/>
    <x v="4"/>
    <n v="3576"/>
    <n v="3576"/>
    <n v="3576"/>
    <n v="3576"/>
    <n v="3576"/>
  </r>
  <r>
    <s v="B"/>
    <x v="5"/>
    <n v="608283.88239899999"/>
    <n v="608283.88239834993"/>
    <n v="608283.88239834993"/>
    <n v="608283.88239834993"/>
    <n v="608283.88239834993"/>
  </r>
  <r>
    <s v="C"/>
    <x v="6"/>
    <n v="2193330.470307"/>
    <n v="2192545.3630152699"/>
    <n v="2192545.3630152699"/>
    <n v="2165196.7571176603"/>
    <n v="2164323.984860919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
  <r>
    <s v="C-2401-0600-12"/>
    <x v="0"/>
    <m/>
    <n v="0"/>
    <n v="0"/>
    <n v="0"/>
    <n v="0"/>
  </r>
  <r>
    <s v="C-2401-0600-33"/>
    <x v="1"/>
    <n v="94968487836"/>
    <n v="94968487836"/>
    <n v="94968487836"/>
    <n v="94968487836"/>
    <n v="94968487836"/>
  </r>
  <r>
    <s v="C-2401-0600-34"/>
    <x v="2"/>
    <n v="317133290022"/>
    <n v="317133290022"/>
    <n v="317133290022"/>
    <n v="317133290022"/>
    <n v="317133290022"/>
  </r>
  <r>
    <s v="C-2401-0600-35"/>
    <x v="3"/>
    <n v="1817597907"/>
    <n v="1817597907"/>
    <n v="1817597907"/>
    <n v="1817597907"/>
    <n v="1817597907"/>
  </r>
  <r>
    <s v="C-2401-0600-36"/>
    <x v="4"/>
    <n v="85398657362"/>
    <n v="85398657362"/>
    <n v="85398657362"/>
    <n v="85398657362"/>
    <n v="85398657362"/>
  </r>
  <r>
    <s v="C-2401-0600-37"/>
    <x v="5"/>
    <n v="85084867714"/>
    <n v="85084867714"/>
    <n v="85084867714"/>
    <n v="85084867714"/>
    <n v="85084867714"/>
  </r>
  <r>
    <s v="C-2401-0600-38"/>
    <x v="6"/>
    <n v="185422636103"/>
    <n v="185422636103"/>
    <n v="185422636103"/>
    <n v="185422636103"/>
    <n v="185422636103"/>
  </r>
  <r>
    <s v="C-2401-0600-39"/>
    <x v="7"/>
    <n v="145212755086"/>
    <n v="145212755086"/>
    <n v="145212755086"/>
    <n v="145212755086"/>
    <n v="145212755086"/>
  </r>
  <r>
    <s v="C-2401-0600-40"/>
    <x v="8"/>
    <n v="128974204448"/>
    <n v="128974204448"/>
    <n v="128974204448"/>
    <n v="128974204448"/>
    <n v="128974204448"/>
  </r>
  <r>
    <s v="C-2401-0600-41"/>
    <x v="9"/>
    <n v="46922713316"/>
    <n v="46922713316"/>
    <n v="46922713316"/>
    <n v="46922713316"/>
    <n v="46922713316"/>
  </r>
  <r>
    <s v="C-2401-0600-42"/>
    <x v="10"/>
    <n v="166895360500"/>
    <n v="166895360480"/>
    <n v="166895360480"/>
    <n v="166895360480"/>
    <n v="166895360480"/>
  </r>
  <r>
    <s v="C-2401-0600-43"/>
    <x v="11"/>
    <n v="55856315730"/>
    <n v="55856315730"/>
    <n v="55856315730"/>
    <n v="55856315730"/>
    <n v="55856315730"/>
  </r>
  <r>
    <s v="C-2401-0600-44"/>
    <x v="12"/>
    <n v="120513915341"/>
    <n v="120513915341"/>
    <n v="120513915341"/>
    <n v="120513915341"/>
    <n v="120513915341"/>
  </r>
  <r>
    <s v="C-2401-0600-45"/>
    <x v="13"/>
    <n v="67734163247"/>
    <n v="67734163247"/>
    <n v="67734163247"/>
    <n v="67734163247"/>
    <n v="67734163247"/>
  </r>
  <r>
    <s v="C-2401-0600-46"/>
    <x v="14"/>
    <n v="139638063006"/>
    <n v="139638063006"/>
    <n v="139638063006"/>
    <n v="139638063006"/>
    <n v="139638063006"/>
  </r>
  <r>
    <s v="C-2401-0600-47"/>
    <x v="15"/>
    <n v="80231973131"/>
    <n v="80231973131"/>
    <n v="80231973131"/>
    <n v="80231973131"/>
    <n v="80231973131"/>
  </r>
  <r>
    <s v="C-2401-0600-48"/>
    <x v="16"/>
    <n v="70818558035"/>
    <n v="70818558035"/>
    <n v="70818558035"/>
    <n v="70818558035"/>
    <n v="70818558035"/>
  </r>
  <r>
    <s v="C-2401-0600-49"/>
    <x v="17"/>
    <n v="87506671871"/>
    <n v="87506671871"/>
    <n v="87506671871"/>
    <n v="87506671871"/>
    <n v="87506671871"/>
  </r>
  <r>
    <s v="C-2401-0600-50"/>
    <x v="18"/>
    <n v="18668547325"/>
    <n v="18668547325"/>
    <n v="18668547325"/>
    <n v="18668547325"/>
    <n v="18668547325"/>
  </r>
  <r>
    <s v="C-2401-0600-51"/>
    <x v="19"/>
    <n v="100363806360"/>
    <n v="100363806360"/>
    <n v="100363806360"/>
    <n v="100363806360"/>
    <n v="100363806360"/>
  </r>
  <r>
    <s v="C-2401-0600-52"/>
    <x v="20"/>
    <n v="55246043210"/>
    <n v="55246043210"/>
    <n v="55246043210"/>
    <n v="55246043210"/>
    <n v="55246043210"/>
  </r>
  <r>
    <s v="C-2401-0600-53"/>
    <x v="21"/>
    <n v="20341711593"/>
    <n v="20341711593"/>
    <n v="20341711593"/>
    <n v="20341711593"/>
    <n v="20341711593"/>
  </r>
  <r>
    <s v="C-2401-0600-54"/>
    <x v="22"/>
    <n v="1037128057"/>
    <n v="1037128057"/>
    <n v="1037128057"/>
    <n v="1037128057"/>
    <n v="1037128057"/>
  </r>
  <r>
    <s v="C-2401-0600-55"/>
    <x v="23"/>
    <n v="1240000000"/>
    <n v="1224150283.4299998"/>
    <n v="1224150283.4299998"/>
    <n v="1179601873.4299998"/>
    <n v="1151465622.53"/>
  </r>
  <r>
    <s v="C-2401-0600-56"/>
    <x v="24"/>
    <n v="5758347974"/>
    <n v="5685782461.3500004"/>
    <n v="5685782461.3500004"/>
    <n v="5667782461.3500004"/>
    <n v="5522652359.4499998"/>
  </r>
  <r>
    <s v="C-2401-0600-58"/>
    <x v="25"/>
    <n v="400000000"/>
    <n v="389422445"/>
    <n v="389422445"/>
    <n v="389422445"/>
    <n v="372231160"/>
  </r>
  <r>
    <s v="C-2403-0600-3"/>
    <x v="26"/>
    <n v="3334480000"/>
    <n v="3259282074.1900001"/>
    <n v="3259282074.1900001"/>
    <n v="3187626635.1900001"/>
    <n v="3122502457.2399998"/>
  </r>
  <r>
    <s v="C-2404-0600-2"/>
    <x v="27"/>
    <n v="90105910621"/>
    <n v="89921768462.139999"/>
    <n v="89921768462.139999"/>
    <n v="67096201733.139999"/>
    <n v="67096201733.139999"/>
  </r>
  <r>
    <s v="C-2404-0600-3"/>
    <x v="28"/>
    <n v="1354480000"/>
    <n v="1314961512.6300001"/>
    <n v="1314961512.6300001"/>
    <n v="1248673889.6300001"/>
    <n v="1212926952.0999999"/>
  </r>
  <r>
    <s v="C-2405-0600-2"/>
    <x v="29"/>
    <n v="1427952909"/>
    <n v="1294294791.1300001"/>
    <n v="1294294791.1300001"/>
    <n v="1014294791.13"/>
    <n v="1003633399.8"/>
  </r>
  <r>
    <s v="C-2405-0600-3"/>
    <x v="30"/>
    <n v="1500000000"/>
    <n v="1488843378.45"/>
    <n v="1488843378.45"/>
    <n v="1488843378.45"/>
    <n v="1483854086.26"/>
  </r>
  <r>
    <s v="C-2499-0600-7"/>
    <x v="31"/>
    <n v="105708608"/>
    <n v="105302385.05"/>
    <n v="105302385.05"/>
    <n v="105302385.05"/>
    <n v="99783820.049999997"/>
  </r>
  <r>
    <s v="C-2499-0600-8"/>
    <x v="32"/>
    <n v="7829651160"/>
    <n v="7588474229.2399998"/>
    <n v="7588474229.2399998"/>
    <n v="4995183292.2399998"/>
    <n v="4779867474.1499996"/>
  </r>
  <r>
    <s v="C-2499-0600-9"/>
    <x v="33"/>
    <n v="3366000000"/>
    <n v="3365141977.6599998"/>
    <n v="3365141977.6599998"/>
    <n v="2105154278.5599999"/>
    <n v="1922284989.71"/>
  </r>
  <r>
    <s v="C-2499-0600-10"/>
    <x v="34"/>
    <n v="1120471835"/>
    <n v="1120471835"/>
    <n v="1120471835"/>
    <n v="931202774.49000001"/>
    <n v="769113626.49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5AC70FC-E6B6-487C-A3B0-FFE7BE7B4BBB}"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5">
  <location ref="B6:C10" firstHeaderRow="1" firstDataRow="1" firstDataCol="1"/>
  <pivotFields count="7">
    <pivotField subtotalTop="0" showAll="0"/>
    <pivotField axis="axisRow" subtotalTop="0" multipleItemSelectionAllowed="1" showAll="0">
      <items count="8">
        <item h="1" x="1"/>
        <item h="1" x="2"/>
        <item h="1" x="3"/>
        <item h="1" x="4"/>
        <item x="0"/>
        <item x="5"/>
        <item x="6"/>
        <item t="default"/>
      </items>
    </pivotField>
    <pivotField dataField="1" numFmtId="41" showAll="0"/>
    <pivotField numFmtId="41" showAll="0"/>
    <pivotField numFmtId="41" showAll="0"/>
    <pivotField numFmtId="41" showAll="0"/>
    <pivotField numFmtId="41" showAll="0"/>
  </pivotFields>
  <rowFields count="1">
    <field x="1"/>
  </rowFields>
  <rowItems count="4">
    <i>
      <x v="4"/>
    </i>
    <i>
      <x v="5"/>
    </i>
    <i>
      <x v="6"/>
    </i>
    <i t="grand">
      <x/>
    </i>
  </rowItems>
  <colItems count="1">
    <i/>
  </colItems>
  <dataFields count="1">
    <dataField name=" APROPIACION_x000a_ VIGENTE" fld="2" baseField="0" baseItem="0" numFmtId="168"/>
  </dataFields>
  <formats count="1">
    <format dxfId="30">
      <pivotArea outline="0" collapsedLevelsAreSubtotals="1" fieldPosition="0"/>
    </format>
  </formats>
  <chartFormats count="4">
    <chartFormat chart="9" format="12" series="1">
      <pivotArea type="data" outline="0" fieldPosition="0">
        <references count="1">
          <reference field="4294967294" count="1" selected="0">
            <x v="0"/>
          </reference>
        </references>
      </pivotArea>
    </chartFormat>
    <chartFormat chart="9" format="13">
      <pivotArea type="data" outline="0" fieldPosition="0">
        <references count="2">
          <reference field="4294967294" count="1" selected="0">
            <x v="0"/>
          </reference>
          <reference field="1" count="1" selected="0">
            <x v="4"/>
          </reference>
        </references>
      </pivotArea>
    </chartFormat>
    <chartFormat chart="9" format="14">
      <pivotArea type="data" outline="0" fieldPosition="0">
        <references count="2">
          <reference field="4294967294" count="1" selected="0">
            <x v="0"/>
          </reference>
          <reference field="1" count="1" selected="0">
            <x v="5"/>
          </reference>
        </references>
      </pivotArea>
    </chartFormat>
    <chartFormat chart="9" format="15">
      <pivotArea type="data" outline="0" fieldPosition="0">
        <references count="2">
          <reference field="4294967294" count="1" selected="0">
            <x v="0"/>
          </reference>
          <reference field="1"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AE0A195-DF6B-4AAF-9650-6B60B8A72258}"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0">
  <location ref="B6:F10" firstHeaderRow="0" firstDataRow="1" firstDataCol="1"/>
  <pivotFields count="7">
    <pivotField subtotalTop="0" showAll="0"/>
    <pivotField axis="axisRow" subtotalTop="0" multipleItemSelectionAllowed="1" showAll="0">
      <items count="8">
        <item x="0"/>
        <item h="1" x="1"/>
        <item h="1" x="2"/>
        <item h="1" x="3"/>
        <item h="1" x="4"/>
        <item x="5"/>
        <item x="6"/>
        <item t="default"/>
      </items>
    </pivotField>
    <pivotField dataField="1" numFmtId="41" showAll="0"/>
    <pivotField numFmtId="41" showAll="0"/>
    <pivotField dataField="1" numFmtId="41" showAll="0"/>
    <pivotField dataField="1" numFmtId="41" showAll="0"/>
    <pivotField dataField="1" numFmtId="41" showAll="0"/>
  </pivotFields>
  <rowFields count="1">
    <field x="1"/>
  </rowFields>
  <rowItems count="4">
    <i>
      <x/>
    </i>
    <i>
      <x v="5"/>
    </i>
    <i>
      <x v="6"/>
    </i>
    <i t="grand">
      <x/>
    </i>
  </rowItems>
  <colFields count="1">
    <field x="-2"/>
  </colFields>
  <colItems count="4">
    <i>
      <x/>
    </i>
    <i i="1">
      <x v="1"/>
    </i>
    <i i="2">
      <x v="2"/>
    </i>
    <i i="3">
      <x v="3"/>
    </i>
  </colItems>
  <dataFields count="4">
    <dataField name="APROPIACION" fld="2" baseField="1" baseItem="7" numFmtId="165"/>
    <dataField name="COMPROMISOS" fld="4" baseField="2" baseItem="1048829" numFmtId="41"/>
    <dataField name=" OBLIGACIONES" fld="5" baseField="1" baseItem="8"/>
    <dataField name=" PAGOS" fld="6" baseField="1" baseItem="9"/>
  </dataFields>
  <formats count="14">
    <format dxfId="29">
      <pivotArea outline="0" fieldPosition="0">
        <references count="1">
          <reference field="4294967294" count="1">
            <x v="0"/>
          </reference>
        </references>
      </pivotArea>
    </format>
    <format dxfId="28">
      <pivotArea outline="0" fieldPosition="0">
        <references count="1">
          <reference field="4294967294" count="1">
            <x v="2"/>
          </reference>
        </references>
      </pivotArea>
    </format>
    <format dxfId="27">
      <pivotArea outline="0" fieldPosition="0">
        <references count="1">
          <reference field="4294967294" count="1">
            <x v="3"/>
          </reference>
        </references>
      </pivotArea>
    </format>
    <format dxfId="26">
      <pivotArea outline="0" fieldPosition="0">
        <references count="1">
          <reference field="4294967294" count="1">
            <x v="0"/>
          </reference>
        </references>
      </pivotArea>
    </format>
    <format dxfId="25">
      <pivotArea outline="0" fieldPosition="0">
        <references count="1">
          <reference field="4294967294" count="1">
            <x v="2"/>
          </reference>
        </references>
      </pivotArea>
    </format>
    <format dxfId="24">
      <pivotArea outline="0" fieldPosition="0">
        <references count="1">
          <reference field="4294967294" count="1">
            <x v="3"/>
          </reference>
        </references>
      </pivotArea>
    </format>
    <format dxfId="23">
      <pivotArea outline="0" fieldPosition="0">
        <references count="1">
          <reference field="4294967294" count="1">
            <x v="0"/>
          </reference>
        </references>
      </pivotArea>
    </format>
    <format dxfId="22">
      <pivotArea collapsedLevelsAreSubtotals="1" fieldPosition="0">
        <references count="2">
          <reference field="4294967294" count="1" selected="0">
            <x v="0"/>
          </reference>
          <reference field="1" count="0"/>
        </references>
      </pivotArea>
    </format>
    <format dxfId="21">
      <pivotArea field="1" grandRow="1" outline="0" collapsedLevelsAreSubtotals="1" axis="axisRow" fieldPosition="0">
        <references count="1">
          <reference field="4294967294" count="1" selected="0">
            <x v="0"/>
          </reference>
        </references>
      </pivotArea>
    </format>
    <format dxfId="20">
      <pivotArea field="1" grandRow="1" outline="0" collapsedLevelsAreSubtotals="1" axis="axisRow" fieldPosition="0">
        <references count="1">
          <reference field="4294967294" count="1" selected="0">
            <x v="0"/>
          </reference>
        </references>
      </pivotArea>
    </format>
    <format dxfId="19">
      <pivotArea collapsedLevelsAreSubtotals="1" fieldPosition="0">
        <references count="2">
          <reference field="4294967294" count="1" selected="0">
            <x v="1"/>
          </reference>
          <reference field="1" count="0"/>
        </references>
      </pivotArea>
    </format>
    <format dxfId="18">
      <pivotArea outline="0" fieldPosition="0">
        <references count="1">
          <reference field="4294967294" count="1">
            <x v="1"/>
          </reference>
        </references>
      </pivotArea>
    </format>
    <format dxfId="17">
      <pivotArea outline="0" collapsedLevelsAreSubtotals="1" fieldPosition="0">
        <references count="1">
          <reference field="4294967294" count="1" selected="0">
            <x v="1"/>
          </reference>
        </references>
      </pivotArea>
    </format>
    <format dxfId="16">
      <pivotArea outline="0" collapsedLevelsAreSubtotals="1" fieldPosition="0"/>
    </format>
  </formats>
  <chartFormats count="11">
    <chartFormat chart="29" format="0" series="1">
      <pivotArea type="data" outline="0" fieldPosition="0">
        <references count="1">
          <reference field="4294967294" count="1" selected="0">
            <x v="1"/>
          </reference>
        </references>
      </pivotArea>
    </chartFormat>
    <chartFormat chart="29" format="1" series="1">
      <pivotArea type="data" outline="0" fieldPosition="0">
        <references count="1">
          <reference field="4294967294" count="1" selected="0">
            <x v="2"/>
          </reference>
        </references>
      </pivotArea>
    </chartFormat>
    <chartFormat chart="29" format="2" series="1">
      <pivotArea type="data" outline="0" fieldPosition="0">
        <references count="1">
          <reference field="4294967294" count="1" selected="0">
            <x v="3"/>
          </reference>
        </references>
      </pivotArea>
    </chartFormat>
    <chartFormat chart="29" format="9" series="1">
      <pivotArea type="data" outline="0" fieldPosition="0">
        <references count="1">
          <reference field="4294967294" count="1" selected="0">
            <x v="0"/>
          </reference>
        </references>
      </pivotArea>
    </chartFormat>
    <chartFormat chart="29" format="16">
      <pivotArea type="data" outline="0" fieldPosition="0">
        <references count="2">
          <reference field="4294967294" count="1" selected="0">
            <x v="3"/>
          </reference>
          <reference field="1" count="1" selected="0">
            <x v="0"/>
          </reference>
        </references>
      </pivotArea>
    </chartFormat>
    <chartFormat chart="29" format="17">
      <pivotArea type="data" outline="0" fieldPosition="0">
        <references count="2">
          <reference field="4294967294" count="1" selected="0">
            <x v="2"/>
          </reference>
          <reference field="1" count="1" selected="0">
            <x v="0"/>
          </reference>
        </references>
      </pivotArea>
    </chartFormat>
    <chartFormat chart="29" format="18">
      <pivotArea type="data" outline="0" fieldPosition="0">
        <references count="2">
          <reference field="4294967294" count="1" selected="0">
            <x v="2"/>
          </reference>
          <reference field="1" count="1" selected="0">
            <x v="5"/>
          </reference>
        </references>
      </pivotArea>
    </chartFormat>
    <chartFormat chart="29" format="19">
      <pivotArea type="data" outline="0" fieldPosition="0">
        <references count="2">
          <reference field="4294967294" count="1" selected="0">
            <x v="3"/>
          </reference>
          <reference field="1" count="1" selected="0">
            <x v="5"/>
          </reference>
        </references>
      </pivotArea>
    </chartFormat>
    <chartFormat chart="29" format="20">
      <pivotArea type="data" outline="0" fieldPosition="0">
        <references count="2">
          <reference field="4294967294" count="1" selected="0">
            <x v="2"/>
          </reference>
          <reference field="1" count="1" selected="0">
            <x v="6"/>
          </reference>
        </references>
      </pivotArea>
    </chartFormat>
    <chartFormat chart="29" format="21">
      <pivotArea type="data" outline="0" fieldPosition="0">
        <references count="2">
          <reference field="4294967294" count="1" selected="0">
            <x v="3"/>
          </reference>
          <reference field="1" count="1" selected="0">
            <x v="6"/>
          </reference>
        </references>
      </pivotArea>
    </chartFormat>
    <chartFormat chart="29" format="22">
      <pivotArea type="data" outline="0" fieldPosition="0">
        <references count="2">
          <reference field="4294967294" count="1" selected="0">
            <x v="1"/>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732316D-FC7A-4A6B-803F-8C0D7F628297}"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3">
  <location ref="B6:F11" firstHeaderRow="0" firstDataRow="1" firstDataCol="1"/>
  <pivotFields count="7">
    <pivotField subtotalTop="0" showAll="0"/>
    <pivotField axis="axisRow" subtotalTop="0" multipleItemSelectionAllowed="1" showAll="0">
      <items count="8">
        <item h="1" x="0"/>
        <item x="1"/>
        <item x="2"/>
        <item x="3"/>
        <item x="4"/>
        <item h="1" x="5"/>
        <item h="1" x="6"/>
        <item t="default"/>
      </items>
    </pivotField>
    <pivotField dataField="1" numFmtId="41" showAll="0"/>
    <pivotField numFmtId="41" showAll="0"/>
    <pivotField dataField="1" numFmtId="41" showAll="0"/>
    <pivotField dataField="1" numFmtId="41" showAll="0"/>
    <pivotField dataField="1" numFmtId="41" showAll="0"/>
  </pivotFields>
  <rowFields count="1">
    <field x="1"/>
  </rowFields>
  <rowItems count="5">
    <i>
      <x v="1"/>
    </i>
    <i>
      <x v="2"/>
    </i>
    <i>
      <x v="3"/>
    </i>
    <i>
      <x v="4"/>
    </i>
    <i t="grand">
      <x/>
    </i>
  </rowItems>
  <colFields count="1">
    <field x="-2"/>
  </colFields>
  <colItems count="4">
    <i>
      <x/>
    </i>
    <i i="1">
      <x v="1"/>
    </i>
    <i i="2">
      <x v="2"/>
    </i>
    <i i="3">
      <x v="3"/>
    </i>
  </colItems>
  <dataFields count="4">
    <dataField name=" APROPIACION_x000a_ VIGENTE" fld="2" baseField="0" baseItem="0"/>
    <dataField name=" COMPROMISOS_x000a_ ACUMULADOS" fld="4" baseField="0" baseItem="0"/>
    <dataField name=" OBLIGACIONES_x000a_ ACUMULADAS" fld="5" baseField="0" baseItem="0"/>
    <dataField name=" PAGOS_x000a_ ACUMULADOS" fld="6" baseField="0" baseItem="0"/>
  </dataFields>
  <formats count="8">
    <format dxfId="15">
      <pivotArea dataOnly="0" labelOnly="1" fieldPosition="0">
        <references count="1">
          <reference field="1" count="1">
            <x v="4"/>
          </reference>
        </references>
      </pivotArea>
    </format>
    <format dxfId="14">
      <pivotArea dataOnly="0" labelOnly="1" outline="0" fieldPosition="0">
        <references count="1">
          <reference field="4294967294" count="1">
            <x v="1"/>
          </reference>
        </references>
      </pivotArea>
    </format>
    <format dxfId="13">
      <pivotArea dataOnly="0" labelOnly="1" outline="0" fieldPosition="0">
        <references count="1">
          <reference field="4294967294" count="1">
            <x v="2"/>
          </reference>
        </references>
      </pivotArea>
    </format>
    <format dxfId="12">
      <pivotArea dataOnly="0" labelOnly="1" outline="0" fieldPosition="0">
        <references count="1">
          <reference field="4294967294" count="1">
            <x v="3"/>
          </reference>
        </references>
      </pivotArea>
    </format>
    <format dxfId="11">
      <pivotArea dataOnly="0" labelOnly="1" outline="0" fieldPosition="0">
        <references count="1">
          <reference field="4294967294" count="1">
            <x v="0"/>
          </reference>
        </references>
      </pivotArea>
    </format>
    <format dxfId="10">
      <pivotArea dataOnly="0" labelOnly="1" outline="0" fieldPosition="0">
        <references count="1">
          <reference field="4294967294" count="4">
            <x v="0"/>
            <x v="1"/>
            <x v="2"/>
            <x v="3"/>
          </reference>
        </references>
      </pivotArea>
    </format>
    <format dxfId="9">
      <pivotArea dataOnly="0" labelOnly="1" outline="0" fieldPosition="0">
        <references count="1">
          <reference field="4294967294" count="4">
            <x v="0"/>
            <x v="1"/>
            <x v="2"/>
            <x v="3"/>
          </reference>
        </references>
      </pivotArea>
    </format>
    <format dxfId="8">
      <pivotArea outline="0" collapsedLevelsAreSubtotals="1" fieldPosition="0"/>
    </format>
  </formats>
  <chartFormats count="11">
    <chartFormat chart="10" format="13" series="1">
      <pivotArea type="data" outline="0" fieldPosition="0">
        <references count="1">
          <reference field="4294967294" count="1" selected="0">
            <x v="1"/>
          </reference>
        </references>
      </pivotArea>
    </chartFormat>
    <chartFormat chart="10" format="14" series="1">
      <pivotArea type="data" outline="0" fieldPosition="0">
        <references count="1">
          <reference field="4294967294" count="1" selected="0">
            <x v="2"/>
          </reference>
        </references>
      </pivotArea>
    </chartFormat>
    <chartFormat chart="10" format="15" series="1">
      <pivotArea type="data" outline="0" fieldPosition="0">
        <references count="1">
          <reference field="4294967294" count="1" selected="0">
            <x v="3"/>
          </reference>
        </references>
      </pivotArea>
    </chartFormat>
    <chartFormat chart="29" format="0" series="1">
      <pivotArea type="data" outline="0" fieldPosition="0">
        <references count="1">
          <reference field="4294967294" count="1" selected="0">
            <x v="1"/>
          </reference>
        </references>
      </pivotArea>
    </chartFormat>
    <chartFormat chart="29" format="1" series="1">
      <pivotArea type="data" outline="0" fieldPosition="0">
        <references count="1">
          <reference field="4294967294" count="1" selected="0">
            <x v="2"/>
          </reference>
        </references>
      </pivotArea>
    </chartFormat>
    <chartFormat chart="29" format="2" series="1">
      <pivotArea type="data" outline="0" fieldPosition="0">
        <references count="1">
          <reference field="4294967294" count="1" selected="0">
            <x v="3"/>
          </reference>
        </references>
      </pivotArea>
    </chartFormat>
    <chartFormat chart="30" format="9" series="1">
      <pivotArea type="data" outline="0" fieldPosition="0">
        <references count="1">
          <reference field="4294967294" count="1" selected="0">
            <x v="1"/>
          </reference>
        </references>
      </pivotArea>
    </chartFormat>
    <chartFormat chart="30" format="12" series="1">
      <pivotArea type="data" outline="0" fieldPosition="0">
        <references count="1">
          <reference field="4294967294" count="1" selected="0">
            <x v="2"/>
          </reference>
        </references>
      </pivotArea>
    </chartFormat>
    <chartFormat chart="30" format="15" series="1">
      <pivotArea type="data" outline="0" fieldPosition="0">
        <references count="1">
          <reference field="4294967294" count="1" selected="0">
            <x v="3"/>
          </reference>
        </references>
      </pivotArea>
    </chartFormat>
    <chartFormat chart="30" format="25" series="1">
      <pivotArea type="data" outline="0" fieldPosition="0">
        <references count="1">
          <reference field="4294967294" count="1" selected="0">
            <x v="0"/>
          </reference>
        </references>
      </pivotArea>
    </chartFormat>
    <chartFormat chart="30" format="26">
      <pivotArea type="data" outline="0" fieldPosition="0">
        <references count="2">
          <reference field="4294967294" count="1" selected="0">
            <x v="2"/>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C274EA8-A582-4471-8B76-6B6798E0896E}" name="TablaDinámica1"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7">
  <location ref="B8:E9" firstHeaderRow="0" firstDataRow="1" firstDataCol="0" rowPageCount="1" colPageCount="1"/>
  <pivotFields count="7">
    <pivotField showAll="0"/>
    <pivotField axis="axisPage" subtotalTop="0" multipleItemSelectionAllowed="1" showAll="0">
      <items count="37">
        <item x="1"/>
        <item x="2"/>
        <item x="3"/>
        <item x="4"/>
        <item x="5"/>
        <item m="1" x="35"/>
        <item x="7"/>
        <item x="8"/>
        <item x="9"/>
        <item x="10"/>
        <item x="11"/>
        <item x="12"/>
        <item x="13"/>
        <item x="14"/>
        <item x="15"/>
        <item x="16"/>
        <item x="17"/>
        <item x="18"/>
        <item x="19"/>
        <item x="20"/>
        <item x="21"/>
        <item x="22"/>
        <item x="23"/>
        <item x="24"/>
        <item x="26"/>
        <item x="27"/>
        <item x="28"/>
        <item x="29"/>
        <item x="30"/>
        <item x="31"/>
        <item x="32"/>
        <item x="33"/>
        <item x="34"/>
        <item x="0"/>
        <item x="25"/>
        <item x="6"/>
        <item t="default"/>
      </items>
    </pivotField>
    <pivotField dataField="1" numFmtId="41" subtotalTop="0" showAll="0"/>
    <pivotField numFmtId="41" subtotalTop="0" showAll="0"/>
    <pivotField dataField="1" numFmtId="41" subtotalTop="0" showAll="0"/>
    <pivotField dataField="1" numFmtId="41" subtotalTop="0" showAll="0"/>
    <pivotField dataField="1" numFmtId="41" subtotalTop="0" showAll="0"/>
  </pivotFields>
  <rowItems count="1">
    <i/>
  </rowItems>
  <colFields count="1">
    <field x="-2"/>
  </colFields>
  <colItems count="4">
    <i>
      <x/>
    </i>
    <i i="1">
      <x v="1"/>
    </i>
    <i i="2">
      <x v="2"/>
    </i>
    <i i="3">
      <x v="3"/>
    </i>
  </colItems>
  <pageFields count="1">
    <pageField fld="1" hier="-1"/>
  </pageFields>
  <dataFields count="4">
    <dataField name="1 APROPIACION_x000a_ VIGENTE" fld="2" baseField="0" baseItem="0"/>
    <dataField name="2 COMPROMISOS_x000a_ ACUMULADOS" fld="4" baseField="0" baseItem="0"/>
    <dataField name="3 OBLIGACIONES_x000a_ ACUMULADAS" fld="5" baseField="0" baseItem="0" numFmtId="166"/>
    <dataField name=" PAGOS_x000a_ ACUMULADOS" fld="6" baseField="0" baseItem="0" numFmtId="166"/>
  </dataFields>
  <formats count="8">
    <format dxfId="7">
      <pivotArea collapsedLevelsAreSubtotals="1" fieldPosition="0">
        <references count="1">
          <reference field="1" count="0"/>
        </references>
      </pivotArea>
    </format>
    <format dxfId="6">
      <pivotArea grandRow="1" outline="0" collapsedLevelsAreSubtotals="1" fieldPosition="0"/>
    </format>
    <format dxfId="5">
      <pivotArea collapsedLevelsAreSubtotals="1" fieldPosition="0">
        <references count="1">
          <reference field="1" count="0"/>
        </references>
      </pivotArea>
    </format>
    <format dxfId="4">
      <pivotArea outline="0" collapsedLevelsAreSubtotals="1" fieldPosition="0">
        <references count="1">
          <reference field="4294967294" count="2" selected="0">
            <x v="2"/>
            <x v="3"/>
          </reference>
        </references>
      </pivotArea>
    </format>
    <format dxfId="3">
      <pivotArea outline="0" collapsedLevelsAreSubtotals="1" fieldPosition="0">
        <references count="1">
          <reference field="4294967294" count="2" selected="0">
            <x v="2"/>
            <x v="3"/>
          </reference>
        </references>
      </pivotArea>
    </format>
    <format dxfId="2">
      <pivotArea dataOnly="0" outline="0" fieldPosition="0">
        <references count="1">
          <reference field="1" count="0"/>
        </references>
      </pivotArea>
    </format>
    <format dxfId="1">
      <pivotArea field="1" type="button" dataOnly="0" labelOnly="1" outline="0" axis="axisPage" fieldPosition="0"/>
    </format>
    <format dxfId="0">
      <pivotArea outline="0" collapsedLevelsAreSubtotals="1" fieldPosition="0"/>
    </format>
  </formats>
  <chartFormats count="8">
    <chartFormat chart="36" format="0" series="1">
      <pivotArea type="data" outline="0" fieldPosition="0">
        <references count="1">
          <reference field="4294967294" count="1" selected="0">
            <x v="0"/>
          </reference>
        </references>
      </pivotArea>
    </chartFormat>
    <chartFormat chart="36" format="1" series="1">
      <pivotArea type="data" outline="0" fieldPosition="0">
        <references count="1">
          <reference field="4294967294" count="1" selected="0">
            <x v="1"/>
          </reference>
        </references>
      </pivotArea>
    </chartFormat>
    <chartFormat chart="36" format="2" series="1">
      <pivotArea type="data" outline="0" fieldPosition="0">
        <references count="1">
          <reference field="4294967294" count="1" selected="0">
            <x v="2"/>
          </reference>
        </references>
      </pivotArea>
    </chartFormat>
    <chartFormat chart="36" format="3">
      <pivotArea type="data" outline="0" fieldPosition="0">
        <references count="1">
          <reference field="4294967294" count="1" selected="0">
            <x v="1"/>
          </reference>
        </references>
      </pivotArea>
    </chartFormat>
    <chartFormat chart="36" format="4">
      <pivotArea type="data" outline="0" fieldPosition="0">
        <references count="1">
          <reference field="4294967294" count="1" selected="0">
            <x v="0"/>
          </reference>
        </references>
      </pivotArea>
    </chartFormat>
    <chartFormat chart="36" format="5">
      <pivotArea type="data" outline="0" fieldPosition="0">
        <references count="1">
          <reference field="4294967294" count="1" selected="0">
            <x v="2"/>
          </reference>
        </references>
      </pivotArea>
    </chartFormat>
    <chartFormat chart="36" format="6" series="1">
      <pivotArea type="data" outline="0" fieldPosition="0">
        <references count="1">
          <reference field="4294967294" count="1" selected="0">
            <x v="3"/>
          </reference>
        </references>
      </pivotArea>
    </chartFormat>
    <chartFormat chart="36" format="7">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wrap="none" lIns="91440" tIns="45720" rIns="91440" bIns="45720">
        <a:spAutoFit/>
      </a:bodyPr>
      <a:lstStyle>
        <a:defPPr algn="ctr">
          <a:defRPr sz="1100" b="0" cap="none" spc="0">
            <a:ln w="0"/>
            <a:solidFill>
              <a:schemeClr val="tx1"/>
            </a:solidFill>
            <a:effectLst>
              <a:outerShdw blurRad="38100" dist="19050" dir="2700000" algn="tl" rotWithShape="0">
                <a:schemeClr val="dk1">
                  <a:alpha val="40000"/>
                </a:schemeClr>
              </a:outerShdw>
            </a:effectLst>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65FA1-5E8F-44E3-832A-804E659E901B}">
  <sheetPr>
    <tabColor theme="5" tint="-0.249977111117893"/>
  </sheetPr>
  <dimension ref="B9:B14"/>
  <sheetViews>
    <sheetView showGridLines="0" showRowColHeaders="0" workbookViewId="0">
      <selection activeCell="B10" sqref="B10"/>
    </sheetView>
  </sheetViews>
  <sheetFormatPr baseColWidth="10" defaultRowHeight="15" x14ac:dyDescent="0.25"/>
  <cols>
    <col min="1" max="1" width="31.140625" bestFit="1" customWidth="1"/>
    <col min="2" max="2" width="165.5703125" bestFit="1" customWidth="1"/>
  </cols>
  <sheetData>
    <row r="9" spans="2:2" ht="36" x14ac:dyDescent="0.55000000000000004">
      <c r="B9" s="17"/>
    </row>
    <row r="10" spans="2:2" ht="36" x14ac:dyDescent="0.55000000000000004">
      <c r="B10" s="18" t="s">
        <v>104</v>
      </c>
    </row>
    <row r="11" spans="2:2" ht="36" x14ac:dyDescent="0.55000000000000004">
      <c r="B11" s="18" t="s">
        <v>111</v>
      </c>
    </row>
    <row r="12" spans="2:2" ht="36" x14ac:dyDescent="0.55000000000000004">
      <c r="B12" s="18" t="s">
        <v>105</v>
      </c>
    </row>
    <row r="13" spans="2:2" ht="36" x14ac:dyDescent="0.55000000000000004">
      <c r="B13" s="18" t="s">
        <v>106</v>
      </c>
    </row>
    <row r="14" spans="2:2" ht="36" x14ac:dyDescent="0.55000000000000004">
      <c r="B14" s="19"/>
    </row>
  </sheetData>
  <hyperlinks>
    <hyperlink ref="B10" location="'Participación Apropiación '!A1" display="Porcentaje Participación de la apropiación  por concepto de Gasto" xr:uid="{C7DF8F8B-1624-4F34-A767-D70773455608}"/>
    <hyperlink ref="B11" location="'APR VS RP  Y OBLIGACIÓN Y PAGO'!A1" display="Ejecución Acumulada al  31/05/2019" xr:uid="{01632E50-8706-4619-8261-1DDC841E2602}"/>
    <hyperlink ref="B12" location="'APR,RP´S,OBL Y PAGO FUNCIONAMIE'!A1" display="Comparativo presupuesto de Funcionamiento " xr:uid="{1CA02944-74A0-446B-9897-3F86F20E2FAA}"/>
    <hyperlink ref="B13" location="'INVERSIÓN APR VS RP Y OBLI'!A1" display="Detalle Ejecución Preupuestal por Proyecto de Inversión " xr:uid="{104822A4-DCDD-43FD-8B4E-B8A60777A614}"/>
  </hyperlink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6:J57"/>
  <sheetViews>
    <sheetView showGridLines="0" showRowColHeaders="0" tabSelected="1" workbookViewId="0">
      <selection activeCell="E7" sqref="E7"/>
    </sheetView>
  </sheetViews>
  <sheetFormatPr baseColWidth="10" defaultRowHeight="15" x14ac:dyDescent="0.25"/>
  <cols>
    <col min="2" max="2" width="31.140625" bestFit="1" customWidth="1"/>
    <col min="3" max="3" width="23.5703125" bestFit="1" customWidth="1"/>
  </cols>
  <sheetData>
    <row r="6" spans="2:6" x14ac:dyDescent="0.25">
      <c r="B6" s="6" t="s">
        <v>5</v>
      </c>
      <c r="C6" t="s">
        <v>23</v>
      </c>
    </row>
    <row r="7" spans="2:6" x14ac:dyDescent="0.25">
      <c r="B7" s="2" t="s">
        <v>28</v>
      </c>
      <c r="C7" s="34">
        <v>74780.665238999994</v>
      </c>
    </row>
    <row r="8" spans="2:6" x14ac:dyDescent="0.25">
      <c r="B8" s="2" t="s">
        <v>29</v>
      </c>
      <c r="C8" s="34">
        <v>608283.88239899999</v>
      </c>
    </row>
    <row r="9" spans="2:6" x14ac:dyDescent="0.25">
      <c r="B9" s="2" t="s">
        <v>30</v>
      </c>
      <c r="C9" s="34">
        <v>2193330.470307</v>
      </c>
    </row>
    <row r="10" spans="2:6" x14ac:dyDescent="0.25">
      <c r="B10" s="2" t="s">
        <v>6</v>
      </c>
      <c r="C10" s="34">
        <v>2876395.017945</v>
      </c>
    </row>
    <row r="12" spans="2:6" x14ac:dyDescent="0.25">
      <c r="F12" s="9" t="s">
        <v>21</v>
      </c>
    </row>
    <row r="38" spans="2:10" ht="15.75" thickBot="1" x14ac:dyDescent="0.3"/>
    <row r="39" spans="2:10" ht="15.75" thickTop="1" x14ac:dyDescent="0.25">
      <c r="B39" s="58" t="s">
        <v>114</v>
      </c>
      <c r="C39" s="59"/>
      <c r="D39" s="59"/>
      <c r="E39" s="59"/>
      <c r="F39" s="59"/>
      <c r="G39" s="59"/>
      <c r="H39" s="59"/>
      <c r="I39" s="59"/>
      <c r="J39" s="60"/>
    </row>
    <row r="40" spans="2:10" x14ac:dyDescent="0.25">
      <c r="B40" s="61"/>
      <c r="C40" s="62"/>
      <c r="D40" s="62"/>
      <c r="E40" s="62"/>
      <c r="F40" s="62"/>
      <c r="G40" s="62"/>
      <c r="H40" s="62"/>
      <c r="I40" s="62"/>
      <c r="J40" s="63"/>
    </row>
    <row r="41" spans="2:10" x14ac:dyDescent="0.25">
      <c r="B41" s="61"/>
      <c r="C41" s="62"/>
      <c r="D41" s="62"/>
      <c r="E41" s="62"/>
      <c r="F41" s="62"/>
      <c r="G41" s="62"/>
      <c r="H41" s="62"/>
      <c r="I41" s="62"/>
      <c r="J41" s="63"/>
    </row>
    <row r="42" spans="2:10" x14ac:dyDescent="0.25">
      <c r="B42" s="61"/>
      <c r="C42" s="62"/>
      <c r="D42" s="62"/>
      <c r="E42" s="62"/>
      <c r="F42" s="62"/>
      <c r="G42" s="62"/>
      <c r="H42" s="62"/>
      <c r="I42" s="62"/>
      <c r="J42" s="63"/>
    </row>
    <row r="43" spans="2:10" x14ac:dyDescent="0.25">
      <c r="B43" s="61"/>
      <c r="C43" s="62"/>
      <c r="D43" s="62"/>
      <c r="E43" s="62"/>
      <c r="F43" s="62"/>
      <c r="G43" s="62"/>
      <c r="H43" s="62"/>
      <c r="I43" s="62"/>
      <c r="J43" s="63"/>
    </row>
    <row r="44" spans="2:10" x14ac:dyDescent="0.25">
      <c r="B44" s="61"/>
      <c r="C44" s="62"/>
      <c r="D44" s="62"/>
      <c r="E44" s="62"/>
      <c r="F44" s="62"/>
      <c r="G44" s="62"/>
      <c r="H44" s="62"/>
      <c r="I44" s="62"/>
      <c r="J44" s="63"/>
    </row>
    <row r="45" spans="2:10" ht="45.75" customHeight="1" thickBot="1" x14ac:dyDescent="0.3">
      <c r="B45" s="64"/>
      <c r="C45" s="65"/>
      <c r="D45" s="65"/>
      <c r="E45" s="65"/>
      <c r="F45" s="65"/>
      <c r="G45" s="65"/>
      <c r="H45" s="65"/>
      <c r="I45" s="65"/>
      <c r="J45" s="66"/>
    </row>
    <row r="46" spans="2:10" ht="15.75" thickTop="1" x14ac:dyDescent="0.25"/>
    <row r="47" spans="2:10" ht="15.75" thickBot="1" x14ac:dyDescent="0.3"/>
    <row r="48" spans="2:10" ht="15.75" thickTop="1" x14ac:dyDescent="0.25">
      <c r="B48" s="69" t="s">
        <v>113</v>
      </c>
      <c r="C48" s="70"/>
      <c r="D48" s="70"/>
      <c r="E48" s="70"/>
      <c r="F48" s="70"/>
      <c r="G48" s="70"/>
      <c r="H48" s="70"/>
      <c r="I48" s="70"/>
      <c r="J48" s="71"/>
    </row>
    <row r="49" spans="2:10" x14ac:dyDescent="0.25">
      <c r="B49" s="72"/>
      <c r="C49" s="68"/>
      <c r="D49" s="68"/>
      <c r="E49" s="68"/>
      <c r="F49" s="68"/>
      <c r="G49" s="68"/>
      <c r="H49" s="68"/>
      <c r="I49" s="68"/>
      <c r="J49" s="73"/>
    </row>
    <row r="50" spans="2:10" x14ac:dyDescent="0.25">
      <c r="B50" s="72"/>
      <c r="C50" s="68"/>
      <c r="D50" s="68"/>
      <c r="E50" s="68"/>
      <c r="F50" s="68"/>
      <c r="G50" s="68"/>
      <c r="H50" s="68"/>
      <c r="I50" s="68"/>
      <c r="J50" s="73"/>
    </row>
    <row r="51" spans="2:10" x14ac:dyDescent="0.25">
      <c r="B51" s="72"/>
      <c r="C51" s="68"/>
      <c r="D51" s="68"/>
      <c r="E51" s="68"/>
      <c r="F51" s="68"/>
      <c r="G51" s="68"/>
      <c r="H51" s="68"/>
      <c r="I51" s="68"/>
      <c r="J51" s="73"/>
    </row>
    <row r="52" spans="2:10" ht="49.5" customHeight="1" x14ac:dyDescent="0.25">
      <c r="B52" s="72"/>
      <c r="C52" s="68"/>
      <c r="D52" s="68"/>
      <c r="E52" s="68"/>
      <c r="F52" s="68"/>
      <c r="G52" s="68"/>
      <c r="H52" s="68"/>
      <c r="I52" s="68"/>
      <c r="J52" s="73"/>
    </row>
    <row r="53" spans="2:10" x14ac:dyDescent="0.25">
      <c r="B53" s="72"/>
      <c r="C53" s="68"/>
      <c r="D53" s="68"/>
      <c r="E53" s="68"/>
      <c r="F53" s="68"/>
      <c r="G53" s="68"/>
      <c r="H53" s="68"/>
      <c r="I53" s="68"/>
      <c r="J53" s="73"/>
    </row>
    <row r="54" spans="2:10" x14ac:dyDescent="0.25">
      <c r="B54" s="72"/>
      <c r="C54" s="68"/>
      <c r="D54" s="68"/>
      <c r="E54" s="68"/>
      <c r="F54" s="68"/>
      <c r="G54" s="68"/>
      <c r="H54" s="68"/>
      <c r="I54" s="68"/>
      <c r="J54" s="73"/>
    </row>
    <row r="55" spans="2:10" x14ac:dyDescent="0.25">
      <c r="B55" s="72"/>
      <c r="C55" s="68"/>
      <c r="D55" s="68"/>
      <c r="E55" s="68"/>
      <c r="F55" s="68"/>
      <c r="G55" s="68"/>
      <c r="H55" s="68"/>
      <c r="I55" s="68"/>
      <c r="J55" s="73"/>
    </row>
    <row r="56" spans="2:10" ht="80.25" customHeight="1" thickBot="1" x14ac:dyDescent="0.3">
      <c r="B56" s="74"/>
      <c r="C56" s="75"/>
      <c r="D56" s="75"/>
      <c r="E56" s="75"/>
      <c r="F56" s="75"/>
      <c r="G56" s="75"/>
      <c r="H56" s="75"/>
      <c r="I56" s="75"/>
      <c r="J56" s="76"/>
    </row>
    <row r="57" spans="2:10" ht="15.75" thickTop="1" x14ac:dyDescent="0.25"/>
  </sheetData>
  <mergeCells count="2">
    <mergeCell ref="B39:J45"/>
    <mergeCell ref="B48:J56"/>
  </mergeCells>
  <pageMargins left="0.70866141732283472" right="0.70866141732283472" top="0.74803149606299213" bottom="0.74803149606299213" header="0.31496062992125984" footer="0.31496062992125984"/>
  <pageSetup scale="74" orientation="landscape"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workbookViewId="0">
      <selection activeCell="F8" sqref="F8"/>
    </sheetView>
  </sheetViews>
  <sheetFormatPr baseColWidth="10" defaultRowHeight="15" x14ac:dyDescent="0.25"/>
  <cols>
    <col min="1" max="1" width="27" style="3" customWidth="1"/>
    <col min="2" max="2" width="29.7109375" bestFit="1" customWidth="1"/>
    <col min="3" max="3" width="36.42578125" style="1" customWidth="1"/>
    <col min="4" max="4" width="27.28515625" style="1" customWidth="1"/>
    <col min="5" max="5" width="30.42578125" style="1" bestFit="1" customWidth="1"/>
    <col min="6" max="6" width="29.7109375" style="1" bestFit="1" customWidth="1"/>
    <col min="7" max="7" width="22.7109375" style="1" bestFit="1" customWidth="1"/>
    <col min="8" max="9" width="16.28515625" bestFit="1" customWidth="1"/>
  </cols>
  <sheetData>
    <row r="1" spans="1:7" ht="30" x14ac:dyDescent="0.25">
      <c r="A1" s="4" t="s">
        <v>0</v>
      </c>
      <c r="B1" s="5" t="s">
        <v>1</v>
      </c>
      <c r="C1" s="8" t="s">
        <v>7</v>
      </c>
      <c r="D1" s="8" t="s">
        <v>8</v>
      </c>
      <c r="E1" s="8" t="s">
        <v>9</v>
      </c>
      <c r="F1" s="8" t="s">
        <v>10</v>
      </c>
      <c r="G1" s="8" t="s">
        <v>11</v>
      </c>
    </row>
    <row r="2" spans="1:7" x14ac:dyDescent="0.25">
      <c r="A2" s="4" t="s">
        <v>2</v>
      </c>
      <c r="B2" s="5" t="s">
        <v>28</v>
      </c>
      <c r="C2" s="36">
        <v>74780.665238999994</v>
      </c>
      <c r="D2" s="36">
        <v>74234.668566890003</v>
      </c>
      <c r="E2" s="36">
        <v>74234.668566890003</v>
      </c>
      <c r="F2" s="36">
        <v>72300.636678110008</v>
      </c>
      <c r="G2" s="36">
        <v>68911.063540679999</v>
      </c>
    </row>
    <row r="3" spans="1:7" x14ac:dyDescent="0.25">
      <c r="A3" s="4" t="s">
        <v>24</v>
      </c>
      <c r="B3" s="5" t="s">
        <v>31</v>
      </c>
      <c r="C3" s="36">
        <v>45239.427112999998</v>
      </c>
      <c r="D3" s="36">
        <v>45239.427112999998</v>
      </c>
      <c r="E3" s="36">
        <v>45239.427112999998</v>
      </c>
      <c r="F3" s="36">
        <v>45239.427112999998</v>
      </c>
      <c r="G3" s="36">
        <v>45223.433531259994</v>
      </c>
    </row>
    <row r="4" spans="1:7" x14ac:dyDescent="0.25">
      <c r="A4" s="4" t="s">
        <v>25</v>
      </c>
      <c r="B4" s="5" t="s">
        <v>32</v>
      </c>
      <c r="C4" s="36">
        <v>17402.665239000002</v>
      </c>
      <c r="D4" s="36">
        <v>17401.770314789999</v>
      </c>
      <c r="E4" s="36">
        <v>17401.770314789999</v>
      </c>
      <c r="F4" s="36">
        <v>17207.358087790002</v>
      </c>
      <c r="G4" s="36">
        <v>16868.380140040001</v>
      </c>
    </row>
    <row r="5" spans="1:7" x14ac:dyDescent="0.25">
      <c r="A5" s="4" t="s">
        <v>26</v>
      </c>
      <c r="B5" s="5" t="s">
        <v>33</v>
      </c>
      <c r="C5" s="36">
        <v>8562.5728870000003</v>
      </c>
      <c r="D5" s="36">
        <v>8017.4711391000001</v>
      </c>
      <c r="E5" s="36">
        <v>8017.4711391000001</v>
      </c>
      <c r="F5" s="36">
        <v>6277.8514773200004</v>
      </c>
      <c r="G5" s="36">
        <v>3243.2498693800003</v>
      </c>
    </row>
    <row r="6" spans="1:7" x14ac:dyDescent="0.25">
      <c r="A6" s="4" t="s">
        <v>27</v>
      </c>
      <c r="B6" s="5" t="s">
        <v>34</v>
      </c>
      <c r="C6" s="36">
        <v>3576</v>
      </c>
      <c r="D6" s="36">
        <v>3576</v>
      </c>
      <c r="E6" s="36">
        <v>3576</v>
      </c>
      <c r="F6" s="36">
        <v>3576</v>
      </c>
      <c r="G6" s="36">
        <v>3576</v>
      </c>
    </row>
    <row r="7" spans="1:7" x14ac:dyDescent="0.25">
      <c r="A7" s="4" t="s">
        <v>3</v>
      </c>
      <c r="B7" s="5" t="s">
        <v>29</v>
      </c>
      <c r="C7" s="36">
        <v>608283.88239899999</v>
      </c>
      <c r="D7" s="36">
        <v>608283.88239834993</v>
      </c>
      <c r="E7" s="36">
        <v>608283.88239834993</v>
      </c>
      <c r="F7" s="36">
        <v>608283.88239834993</v>
      </c>
      <c r="G7" s="36">
        <v>608283.88239834993</v>
      </c>
    </row>
    <row r="8" spans="1:7" x14ac:dyDescent="0.25">
      <c r="A8" s="4" t="s">
        <v>4</v>
      </c>
      <c r="B8" s="5" t="s">
        <v>30</v>
      </c>
      <c r="C8" s="36">
        <v>2193330.470307</v>
      </c>
      <c r="D8" s="36">
        <v>2192545.3630152699</v>
      </c>
      <c r="E8" s="36">
        <v>2192545.3630152699</v>
      </c>
      <c r="F8" s="36">
        <v>2165196.7571176603</v>
      </c>
      <c r="G8" s="36">
        <v>2164323.9848609199</v>
      </c>
    </row>
    <row r="9" spans="1:7" x14ac:dyDescent="0.25">
      <c r="B9" s="1"/>
      <c r="F9"/>
      <c r="G9"/>
    </row>
    <row r="10" spans="1:7" x14ac:dyDescent="0.25">
      <c r="B10" s="1"/>
      <c r="C10" s="1">
        <f>+SUM(C3:C8)</f>
        <v>2876395.017945</v>
      </c>
      <c r="D10" s="1">
        <f t="shared" ref="D10:G10" si="0">+SUM(D3:D8)</f>
        <v>2875063.9139805101</v>
      </c>
      <c r="E10" s="1">
        <f t="shared" si="0"/>
        <v>2875063.9139805101</v>
      </c>
      <c r="F10" s="1">
        <f t="shared" si="0"/>
        <v>2845781.2761941203</v>
      </c>
      <c r="G10" s="1">
        <f t="shared" si="0"/>
        <v>2841518.9307999499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9"/>
  <sheetViews>
    <sheetView topLeftCell="C1" workbookViewId="0">
      <selection activeCell="I1" sqref="I1"/>
    </sheetView>
  </sheetViews>
  <sheetFormatPr baseColWidth="10" defaultRowHeight="15" x14ac:dyDescent="0.25"/>
  <cols>
    <col min="2" max="2" width="14.28515625" bestFit="1" customWidth="1"/>
    <col min="3" max="3" width="94.42578125" customWidth="1"/>
    <col min="4" max="4" width="23" style="1" bestFit="1" customWidth="1"/>
    <col min="5" max="5" width="33.28515625" style="1" bestFit="1" customWidth="1"/>
    <col min="6" max="6" width="30.7109375" style="1" bestFit="1" customWidth="1"/>
    <col min="7" max="7" width="30.5703125" style="1" bestFit="1" customWidth="1"/>
    <col min="8" max="8" width="23" style="1" bestFit="1" customWidth="1"/>
    <col min="9" max="9" width="16.28515625" bestFit="1" customWidth="1"/>
  </cols>
  <sheetData>
    <row r="1" spans="2:9" ht="15.75" thickBot="1" x14ac:dyDescent="0.3">
      <c r="B1" s="33" t="s">
        <v>35</v>
      </c>
      <c r="C1" s="33" t="s">
        <v>1</v>
      </c>
      <c r="D1" s="39" t="s">
        <v>7</v>
      </c>
      <c r="E1" s="39" t="s">
        <v>8</v>
      </c>
      <c r="F1" s="39" t="s">
        <v>9</v>
      </c>
      <c r="G1" s="39" t="s">
        <v>10</v>
      </c>
      <c r="H1" s="39" t="s">
        <v>14</v>
      </c>
    </row>
    <row r="2" spans="2:9" ht="30.75" thickTop="1" x14ac:dyDescent="0.25">
      <c r="B2" s="29" t="s">
        <v>36</v>
      </c>
      <c r="C2" s="29" t="s">
        <v>107</v>
      </c>
      <c r="D2" s="40"/>
      <c r="E2" s="40">
        <v>0</v>
      </c>
      <c r="F2" s="40">
        <v>0</v>
      </c>
      <c r="G2" s="40">
        <v>0</v>
      </c>
      <c r="H2" s="40">
        <v>0</v>
      </c>
      <c r="I2" s="7"/>
    </row>
    <row r="3" spans="2:9" ht="30" x14ac:dyDescent="0.25">
      <c r="B3" s="29" t="s">
        <v>37</v>
      </c>
      <c r="C3" s="29" t="s">
        <v>38</v>
      </c>
      <c r="D3" s="40">
        <v>94968487836</v>
      </c>
      <c r="E3" s="40">
        <v>94968487836</v>
      </c>
      <c r="F3" s="40">
        <v>94968487836</v>
      </c>
      <c r="G3" s="40">
        <v>94968487836</v>
      </c>
      <c r="H3" s="40">
        <v>94968487836</v>
      </c>
      <c r="I3" s="7"/>
    </row>
    <row r="4" spans="2:9" ht="30" x14ac:dyDescent="0.25">
      <c r="B4" s="29" t="s">
        <v>39</v>
      </c>
      <c r="C4" s="29" t="s">
        <v>40</v>
      </c>
      <c r="D4" s="40">
        <v>317133290022</v>
      </c>
      <c r="E4" s="40">
        <v>317133290022</v>
      </c>
      <c r="F4" s="40">
        <v>317133290022</v>
      </c>
      <c r="G4" s="40">
        <v>317133290022</v>
      </c>
      <c r="H4" s="40">
        <v>317133290022</v>
      </c>
      <c r="I4" s="7"/>
    </row>
    <row r="5" spans="2:9" ht="30" x14ac:dyDescent="0.25">
      <c r="B5" s="29" t="s">
        <v>41</v>
      </c>
      <c r="C5" s="29" t="s">
        <v>42</v>
      </c>
      <c r="D5" s="40">
        <v>1817597907</v>
      </c>
      <c r="E5" s="40">
        <v>1817597907</v>
      </c>
      <c r="F5" s="40">
        <v>1817597907</v>
      </c>
      <c r="G5" s="40">
        <v>1817597907</v>
      </c>
      <c r="H5" s="40">
        <v>1817597907</v>
      </c>
      <c r="I5" s="7"/>
    </row>
    <row r="6" spans="2:9" ht="30" x14ac:dyDescent="0.25">
      <c r="B6" s="29" t="s">
        <v>43</v>
      </c>
      <c r="C6" s="29" t="s">
        <v>44</v>
      </c>
      <c r="D6" s="40">
        <v>85398657362</v>
      </c>
      <c r="E6" s="40">
        <v>85398657362</v>
      </c>
      <c r="F6" s="40">
        <v>85398657362</v>
      </c>
      <c r="G6" s="40">
        <v>85398657362</v>
      </c>
      <c r="H6" s="40">
        <v>85398657362</v>
      </c>
      <c r="I6" s="7"/>
    </row>
    <row r="7" spans="2:9" ht="30" x14ac:dyDescent="0.25">
      <c r="B7" s="29" t="s">
        <v>45</v>
      </c>
      <c r="C7" s="29" t="s">
        <v>46</v>
      </c>
      <c r="D7" s="40">
        <v>85084867714</v>
      </c>
      <c r="E7" s="40">
        <v>85084867714</v>
      </c>
      <c r="F7" s="40">
        <v>85084867714</v>
      </c>
      <c r="G7" s="40">
        <v>85084867714</v>
      </c>
      <c r="H7" s="40">
        <v>85084867714</v>
      </c>
      <c r="I7" s="7"/>
    </row>
    <row r="8" spans="2:9" ht="30" x14ac:dyDescent="0.25">
      <c r="B8" s="29" t="s">
        <v>47</v>
      </c>
      <c r="C8" s="29" t="s">
        <v>112</v>
      </c>
      <c r="D8" s="40">
        <v>185422636103</v>
      </c>
      <c r="E8" s="40">
        <v>185422636103</v>
      </c>
      <c r="F8" s="40">
        <v>185422636103</v>
      </c>
      <c r="G8" s="40">
        <v>185422636103</v>
      </c>
      <c r="H8" s="40">
        <v>185422636103</v>
      </c>
      <c r="I8" s="7"/>
    </row>
    <row r="9" spans="2:9" ht="45" x14ac:dyDescent="0.25">
      <c r="B9" s="29" t="s">
        <v>48</v>
      </c>
      <c r="C9" s="29" t="s">
        <v>49</v>
      </c>
      <c r="D9" s="40">
        <v>145212755086</v>
      </c>
      <c r="E9" s="40">
        <v>145212755086</v>
      </c>
      <c r="F9" s="40">
        <v>145212755086</v>
      </c>
      <c r="G9" s="40">
        <v>145212755086</v>
      </c>
      <c r="H9" s="40">
        <v>145212755086</v>
      </c>
      <c r="I9" s="7"/>
    </row>
    <row r="10" spans="2:9" ht="30" x14ac:dyDescent="0.25">
      <c r="B10" s="29" t="s">
        <v>50</v>
      </c>
      <c r="C10" s="29" t="s">
        <v>51</v>
      </c>
      <c r="D10" s="40">
        <v>128974204448</v>
      </c>
      <c r="E10" s="40">
        <v>128974204448</v>
      </c>
      <c r="F10" s="40">
        <v>128974204448</v>
      </c>
      <c r="G10" s="40">
        <v>128974204448</v>
      </c>
      <c r="H10" s="40">
        <v>128974204448</v>
      </c>
      <c r="I10" s="7"/>
    </row>
    <row r="11" spans="2:9" ht="30" x14ac:dyDescent="0.25">
      <c r="B11" s="29" t="s">
        <v>52</v>
      </c>
      <c r="C11" s="29" t="s">
        <v>53</v>
      </c>
      <c r="D11" s="40">
        <v>46922713316</v>
      </c>
      <c r="E11" s="40">
        <v>46922713316</v>
      </c>
      <c r="F11" s="40">
        <v>46922713316</v>
      </c>
      <c r="G11" s="40">
        <v>46922713316</v>
      </c>
      <c r="H11" s="40">
        <v>46922713316</v>
      </c>
      <c r="I11" s="7"/>
    </row>
    <row r="12" spans="2:9" ht="30" x14ac:dyDescent="0.25">
      <c r="B12" s="29" t="s">
        <v>54</v>
      </c>
      <c r="C12" s="29" t="s">
        <v>55</v>
      </c>
      <c r="D12" s="40">
        <v>166895360500</v>
      </c>
      <c r="E12" s="40">
        <v>166895360480</v>
      </c>
      <c r="F12" s="40">
        <v>166895360480</v>
      </c>
      <c r="G12" s="40">
        <v>166895360480</v>
      </c>
      <c r="H12" s="40">
        <v>166895360480</v>
      </c>
      <c r="I12" s="7"/>
    </row>
    <row r="13" spans="2:9" ht="30" x14ac:dyDescent="0.25">
      <c r="B13" s="29" t="s">
        <v>56</v>
      </c>
      <c r="C13" s="29" t="s">
        <v>57</v>
      </c>
      <c r="D13" s="40">
        <v>55856315730</v>
      </c>
      <c r="E13" s="40">
        <v>55856315730</v>
      </c>
      <c r="F13" s="40">
        <v>55856315730</v>
      </c>
      <c r="G13" s="40">
        <v>55856315730</v>
      </c>
      <c r="H13" s="40">
        <v>55856315730</v>
      </c>
      <c r="I13" s="7"/>
    </row>
    <row r="14" spans="2:9" ht="30" x14ac:dyDescent="0.25">
      <c r="B14" s="29" t="s">
        <v>58</v>
      </c>
      <c r="C14" s="29" t="s">
        <v>59</v>
      </c>
      <c r="D14" s="40">
        <v>120513915341</v>
      </c>
      <c r="E14" s="40">
        <v>120513915341</v>
      </c>
      <c r="F14" s="40">
        <v>120513915341</v>
      </c>
      <c r="G14" s="40">
        <v>120513915341</v>
      </c>
      <c r="H14" s="40">
        <v>120513915341</v>
      </c>
      <c r="I14" s="7"/>
    </row>
    <row r="15" spans="2:9" ht="30" x14ac:dyDescent="0.25">
      <c r="B15" s="29" t="s">
        <v>60</v>
      </c>
      <c r="C15" s="29" t="s">
        <v>61</v>
      </c>
      <c r="D15" s="40">
        <v>67734163247</v>
      </c>
      <c r="E15" s="40">
        <v>67734163247</v>
      </c>
      <c r="F15" s="40">
        <v>67734163247</v>
      </c>
      <c r="G15" s="40">
        <v>67734163247</v>
      </c>
      <c r="H15" s="40">
        <v>67734163247</v>
      </c>
      <c r="I15" s="7"/>
    </row>
    <row r="16" spans="2:9" ht="30" x14ac:dyDescent="0.25">
      <c r="B16" s="29" t="s">
        <v>62</v>
      </c>
      <c r="C16" s="29" t="s">
        <v>63</v>
      </c>
      <c r="D16" s="40">
        <v>139638063006</v>
      </c>
      <c r="E16" s="40">
        <v>139638063006</v>
      </c>
      <c r="F16" s="40">
        <v>139638063006</v>
      </c>
      <c r="G16" s="40">
        <v>139638063006</v>
      </c>
      <c r="H16" s="40">
        <v>139638063006</v>
      </c>
      <c r="I16" s="7"/>
    </row>
    <row r="17" spans="2:9" ht="30" x14ac:dyDescent="0.25">
      <c r="B17" s="29" t="s">
        <v>64</v>
      </c>
      <c r="C17" s="29" t="s">
        <v>65</v>
      </c>
      <c r="D17" s="40">
        <v>80231973131</v>
      </c>
      <c r="E17" s="40">
        <v>80231973131</v>
      </c>
      <c r="F17" s="40">
        <v>80231973131</v>
      </c>
      <c r="G17" s="40">
        <v>80231973131</v>
      </c>
      <c r="H17" s="40">
        <v>80231973131</v>
      </c>
      <c r="I17" s="7"/>
    </row>
    <row r="18" spans="2:9" ht="30" x14ac:dyDescent="0.25">
      <c r="B18" s="29" t="s">
        <v>66</v>
      </c>
      <c r="C18" s="29" t="s">
        <v>67</v>
      </c>
      <c r="D18" s="40">
        <v>70818558035</v>
      </c>
      <c r="E18" s="40">
        <v>70818558035</v>
      </c>
      <c r="F18" s="40">
        <v>70818558035</v>
      </c>
      <c r="G18" s="40">
        <v>70818558035</v>
      </c>
      <c r="H18" s="40">
        <v>70818558035</v>
      </c>
      <c r="I18" s="7"/>
    </row>
    <row r="19" spans="2:9" ht="30" x14ac:dyDescent="0.25">
      <c r="B19" s="29" t="s">
        <v>68</v>
      </c>
      <c r="C19" s="29" t="s">
        <v>69</v>
      </c>
      <c r="D19" s="40">
        <v>87506671871</v>
      </c>
      <c r="E19" s="40">
        <v>87506671871</v>
      </c>
      <c r="F19" s="40">
        <v>87506671871</v>
      </c>
      <c r="G19" s="40">
        <v>87506671871</v>
      </c>
      <c r="H19" s="40">
        <v>87506671871</v>
      </c>
      <c r="I19" s="7"/>
    </row>
    <row r="20" spans="2:9" ht="30" x14ac:dyDescent="0.25">
      <c r="B20" s="29" t="s">
        <v>70</v>
      </c>
      <c r="C20" s="29" t="s">
        <v>71</v>
      </c>
      <c r="D20" s="40">
        <v>18668547325</v>
      </c>
      <c r="E20" s="40">
        <v>18668547325</v>
      </c>
      <c r="F20" s="40">
        <v>18668547325</v>
      </c>
      <c r="G20" s="40">
        <v>18668547325</v>
      </c>
      <c r="H20" s="40">
        <v>18668547325</v>
      </c>
      <c r="I20" s="7"/>
    </row>
    <row r="21" spans="2:9" ht="30" x14ac:dyDescent="0.25">
      <c r="B21" s="29" t="s">
        <v>72</v>
      </c>
      <c r="C21" s="29" t="s">
        <v>73</v>
      </c>
      <c r="D21" s="40">
        <v>100363806360</v>
      </c>
      <c r="E21" s="40">
        <v>100363806360</v>
      </c>
      <c r="F21" s="40">
        <v>100363806360</v>
      </c>
      <c r="G21" s="40">
        <v>100363806360</v>
      </c>
      <c r="H21" s="40">
        <v>100363806360</v>
      </c>
      <c r="I21" s="7"/>
    </row>
    <row r="22" spans="2:9" ht="30" x14ac:dyDescent="0.25">
      <c r="B22" s="29" t="s">
        <v>74</v>
      </c>
      <c r="C22" s="29" t="s">
        <v>75</v>
      </c>
      <c r="D22" s="40">
        <v>55246043210</v>
      </c>
      <c r="E22" s="40">
        <v>55246043210</v>
      </c>
      <c r="F22" s="40">
        <v>55246043210</v>
      </c>
      <c r="G22" s="40">
        <v>55246043210</v>
      </c>
      <c r="H22" s="40">
        <v>55246043210</v>
      </c>
      <c r="I22" s="7"/>
    </row>
    <row r="23" spans="2:9" ht="30" x14ac:dyDescent="0.25">
      <c r="B23" s="29" t="s">
        <v>76</v>
      </c>
      <c r="C23" s="29" t="s">
        <v>77</v>
      </c>
      <c r="D23" s="40">
        <v>20341711593</v>
      </c>
      <c r="E23" s="40">
        <v>20341711593</v>
      </c>
      <c r="F23" s="40">
        <v>20341711593</v>
      </c>
      <c r="G23" s="40">
        <v>20341711593</v>
      </c>
      <c r="H23" s="40">
        <v>20341711593</v>
      </c>
      <c r="I23" s="7"/>
    </row>
    <row r="24" spans="2:9" ht="30" x14ac:dyDescent="0.25">
      <c r="B24" s="29" t="s">
        <v>78</v>
      </c>
      <c r="C24" s="29" t="s">
        <v>79</v>
      </c>
      <c r="D24" s="40">
        <v>1037128057</v>
      </c>
      <c r="E24" s="40">
        <v>1037128057</v>
      </c>
      <c r="F24" s="40">
        <v>1037128057</v>
      </c>
      <c r="G24" s="40">
        <v>1037128057</v>
      </c>
      <c r="H24" s="40">
        <v>1037128057</v>
      </c>
      <c r="I24" s="7"/>
    </row>
    <row r="25" spans="2:9" x14ac:dyDescent="0.25">
      <c r="B25" s="30" t="s">
        <v>80</v>
      </c>
      <c r="C25" s="30" t="s">
        <v>81</v>
      </c>
      <c r="D25" s="32">
        <v>1240000000</v>
      </c>
      <c r="E25" s="32">
        <v>1224150283.4299998</v>
      </c>
      <c r="F25" s="32">
        <v>1224150283.4299998</v>
      </c>
      <c r="G25" s="32">
        <v>1179601873.4299998</v>
      </c>
      <c r="H25" s="32">
        <v>1151465622.53</v>
      </c>
      <c r="I25" s="7"/>
    </row>
    <row r="26" spans="2:9" x14ac:dyDescent="0.25">
      <c r="B26" s="30" t="s">
        <v>82</v>
      </c>
      <c r="C26" s="30" t="s">
        <v>83</v>
      </c>
      <c r="D26" s="32">
        <v>5758347974</v>
      </c>
      <c r="E26" s="32">
        <v>5685782461.3500004</v>
      </c>
      <c r="F26" s="32">
        <v>5685782461.3500004</v>
      </c>
      <c r="G26" s="32">
        <v>5667782461.3500004</v>
      </c>
      <c r="H26" s="32">
        <v>5522652359.4499998</v>
      </c>
      <c r="I26" s="7"/>
    </row>
    <row r="27" spans="2:9" x14ac:dyDescent="0.25">
      <c r="B27" s="30" t="s">
        <v>108</v>
      </c>
      <c r="C27" s="30" t="s">
        <v>109</v>
      </c>
      <c r="D27" s="32">
        <v>400000000</v>
      </c>
      <c r="E27" s="32">
        <v>389422445</v>
      </c>
      <c r="F27" s="32">
        <v>389422445</v>
      </c>
      <c r="G27" s="32">
        <v>389422445</v>
      </c>
      <c r="H27" s="32">
        <v>372231160</v>
      </c>
      <c r="I27" s="7"/>
    </row>
    <row r="28" spans="2:9" x14ac:dyDescent="0.25">
      <c r="B28" s="30" t="s">
        <v>84</v>
      </c>
      <c r="C28" s="30" t="s">
        <v>85</v>
      </c>
      <c r="D28" s="32">
        <v>3334480000</v>
      </c>
      <c r="E28" s="32">
        <v>3259282074.1900001</v>
      </c>
      <c r="F28" s="32">
        <v>3259282074.1900001</v>
      </c>
      <c r="G28" s="32">
        <v>3187626635.1900001</v>
      </c>
      <c r="H28" s="32">
        <v>3122502457.2399998</v>
      </c>
      <c r="I28" s="7"/>
    </row>
    <row r="29" spans="2:9" x14ac:dyDescent="0.25">
      <c r="B29" s="29" t="s">
        <v>86</v>
      </c>
      <c r="C29" s="29" t="s">
        <v>87</v>
      </c>
      <c r="D29" s="40">
        <v>90105910621</v>
      </c>
      <c r="E29" s="40">
        <v>89921768462.139999</v>
      </c>
      <c r="F29" s="40">
        <v>89921768462.139999</v>
      </c>
      <c r="G29" s="40">
        <v>67096201733.139999</v>
      </c>
      <c r="H29" s="40">
        <v>67096201733.139999</v>
      </c>
      <c r="I29" s="7"/>
    </row>
    <row r="30" spans="2:9" x14ac:dyDescent="0.25">
      <c r="B30" s="30" t="s">
        <v>88</v>
      </c>
      <c r="C30" s="30" t="s">
        <v>89</v>
      </c>
      <c r="D30" s="32">
        <v>1354480000</v>
      </c>
      <c r="E30" s="32">
        <v>1314961512.6300001</v>
      </c>
      <c r="F30" s="32">
        <v>1314961512.6300001</v>
      </c>
      <c r="G30" s="32">
        <v>1248673889.6300001</v>
      </c>
      <c r="H30" s="32">
        <v>1212926952.0999999</v>
      </c>
      <c r="I30" s="7"/>
    </row>
    <row r="31" spans="2:9" x14ac:dyDescent="0.25">
      <c r="B31" s="30" t="s">
        <v>90</v>
      </c>
      <c r="C31" s="30" t="s">
        <v>91</v>
      </c>
      <c r="D31" s="32">
        <v>1427952909</v>
      </c>
      <c r="E31" s="32">
        <v>1294294791.1300001</v>
      </c>
      <c r="F31" s="32">
        <v>1294294791.1300001</v>
      </c>
      <c r="G31" s="32">
        <v>1014294791.13</v>
      </c>
      <c r="H31" s="32">
        <v>1003633399.8</v>
      </c>
      <c r="I31" s="7"/>
    </row>
    <row r="32" spans="2:9" x14ac:dyDescent="0.25">
      <c r="B32" s="30" t="s">
        <v>92</v>
      </c>
      <c r="C32" s="30" t="s">
        <v>93</v>
      </c>
      <c r="D32" s="32">
        <v>1500000000</v>
      </c>
      <c r="E32" s="32">
        <v>1488843378.45</v>
      </c>
      <c r="F32" s="32">
        <v>1488843378.45</v>
      </c>
      <c r="G32" s="32">
        <v>1488843378.45</v>
      </c>
      <c r="H32" s="32">
        <v>1483854086.26</v>
      </c>
      <c r="I32" s="7"/>
    </row>
    <row r="33" spans="2:9" ht="30" x14ac:dyDescent="0.25">
      <c r="B33" s="30" t="s">
        <v>94</v>
      </c>
      <c r="C33" s="30" t="s">
        <v>95</v>
      </c>
      <c r="D33" s="32">
        <v>105708608</v>
      </c>
      <c r="E33" s="32">
        <v>105302385.05</v>
      </c>
      <c r="F33" s="32">
        <v>105302385.05</v>
      </c>
      <c r="G33" s="32">
        <v>105302385.05</v>
      </c>
      <c r="H33" s="32">
        <v>99783820.049999997</v>
      </c>
      <c r="I33" s="7"/>
    </row>
    <row r="34" spans="2:9" ht="30" x14ac:dyDescent="0.25">
      <c r="B34" s="30" t="s">
        <v>96</v>
      </c>
      <c r="C34" s="30" t="s">
        <v>97</v>
      </c>
      <c r="D34" s="32">
        <v>7829651160</v>
      </c>
      <c r="E34" s="32">
        <v>7588474229.2399998</v>
      </c>
      <c r="F34" s="32">
        <v>7588474229.2399998</v>
      </c>
      <c r="G34" s="32">
        <v>4995183292.2399998</v>
      </c>
      <c r="H34" s="32">
        <v>4779867474.1499996</v>
      </c>
      <c r="I34" s="7"/>
    </row>
    <row r="35" spans="2:9" x14ac:dyDescent="0.25">
      <c r="B35" s="31" t="s">
        <v>98</v>
      </c>
      <c r="C35" s="31" t="s">
        <v>99</v>
      </c>
      <c r="D35" s="32">
        <v>3366000000</v>
      </c>
      <c r="E35" s="32">
        <v>3365141977.6599998</v>
      </c>
      <c r="F35" s="32">
        <v>3365141977.6599998</v>
      </c>
      <c r="G35" s="32">
        <v>2105154278.5599999</v>
      </c>
      <c r="H35" s="32">
        <v>1922284989.71</v>
      </c>
      <c r="I35" s="7"/>
    </row>
    <row r="36" spans="2:9" ht="30" x14ac:dyDescent="0.25">
      <c r="B36" s="31" t="s">
        <v>102</v>
      </c>
      <c r="C36" s="31" t="s">
        <v>103</v>
      </c>
      <c r="D36" s="41">
        <v>1120471835</v>
      </c>
      <c r="E36" s="41">
        <v>1120471835</v>
      </c>
      <c r="F36" s="41">
        <v>1120471835</v>
      </c>
      <c r="G36" s="41">
        <v>931202774.49000001</v>
      </c>
      <c r="H36" s="41">
        <v>769113626.49000001</v>
      </c>
      <c r="I36" s="7"/>
    </row>
    <row r="37" spans="2:9" x14ac:dyDescent="0.25">
      <c r="C37" s="1"/>
      <c r="D37" s="42"/>
      <c r="E37" s="42"/>
      <c r="F37" s="42"/>
      <c r="G37" s="42"/>
      <c r="H37" s="42"/>
    </row>
    <row r="38" spans="2:9" x14ac:dyDescent="0.25">
      <c r="C38" s="1"/>
      <c r="D38" s="42">
        <f>+SUM(D2:D36)</f>
        <v>2193330470307</v>
      </c>
      <c r="E38" s="42"/>
      <c r="F38" s="42"/>
      <c r="G38" s="42"/>
      <c r="H38" s="42"/>
    </row>
    <row r="39" spans="2:9" x14ac:dyDescent="0.25">
      <c r="C3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6:N61"/>
  <sheetViews>
    <sheetView showGridLines="0" showRowColHeaders="0" topLeftCell="A4" workbookViewId="0"/>
  </sheetViews>
  <sheetFormatPr baseColWidth="10" defaultRowHeight="15" x14ac:dyDescent="0.25"/>
  <cols>
    <col min="2" max="2" width="31.140625" bestFit="1" customWidth="1"/>
    <col min="3" max="3" width="13.5703125" bestFit="1" customWidth="1"/>
    <col min="4" max="4" width="15" bestFit="1" customWidth="1"/>
    <col min="5" max="5" width="14.7109375" bestFit="1" customWidth="1"/>
    <col min="6" max="6" width="13.140625" bestFit="1" customWidth="1"/>
  </cols>
  <sheetData>
    <row r="6" spans="1:14" x14ac:dyDescent="0.25">
      <c r="B6" s="6" t="s">
        <v>5</v>
      </c>
      <c r="C6" t="s">
        <v>22</v>
      </c>
      <c r="D6" t="s">
        <v>101</v>
      </c>
      <c r="E6" t="s">
        <v>19</v>
      </c>
      <c r="F6" t="s">
        <v>20</v>
      </c>
    </row>
    <row r="7" spans="1:14" x14ac:dyDescent="0.25">
      <c r="B7" s="2" t="s">
        <v>28</v>
      </c>
      <c r="C7" s="34">
        <v>74780.665238999994</v>
      </c>
      <c r="D7" s="34">
        <v>74234.668566890003</v>
      </c>
      <c r="E7" s="34">
        <v>72300.636678110008</v>
      </c>
      <c r="F7" s="34">
        <v>68911.063540679999</v>
      </c>
    </row>
    <row r="8" spans="1:14" x14ac:dyDescent="0.25">
      <c r="B8" s="2" t="s">
        <v>29</v>
      </c>
      <c r="C8" s="34">
        <v>608283.88239899999</v>
      </c>
      <c r="D8" s="34">
        <v>608283.88239834993</v>
      </c>
      <c r="E8" s="34">
        <v>608283.88239834993</v>
      </c>
      <c r="F8" s="34">
        <v>608283.88239834993</v>
      </c>
    </row>
    <row r="9" spans="1:14" x14ac:dyDescent="0.25">
      <c r="B9" s="2" t="s">
        <v>30</v>
      </c>
      <c r="C9" s="34">
        <v>2193330.470307</v>
      </c>
      <c r="D9" s="34">
        <v>2192545.3630152699</v>
      </c>
      <c r="E9" s="34">
        <v>2165196.7571176603</v>
      </c>
      <c r="F9" s="34">
        <v>2164323.9848609199</v>
      </c>
    </row>
    <row r="10" spans="1:14" x14ac:dyDescent="0.25">
      <c r="B10" s="2" t="s">
        <v>6</v>
      </c>
      <c r="C10" s="34">
        <v>2876395.017945</v>
      </c>
      <c r="D10" s="34">
        <v>2875063.9139805101</v>
      </c>
      <c r="E10" s="34">
        <v>2845781.2761941203</v>
      </c>
      <c r="F10" s="34">
        <v>2841518.9307999499</v>
      </c>
      <c r="H10" s="9"/>
      <c r="J10" s="9"/>
    </row>
    <row r="16" spans="1:14" x14ac:dyDescent="0.25">
      <c r="A16" s="25"/>
      <c r="B16" s="25"/>
      <c r="C16" s="25"/>
      <c r="D16" s="25"/>
      <c r="E16" s="25"/>
      <c r="F16" s="25"/>
      <c r="G16" s="25"/>
      <c r="H16" s="25"/>
      <c r="I16" s="25"/>
      <c r="J16" s="25"/>
      <c r="K16" s="25"/>
      <c r="L16" s="25"/>
      <c r="M16" s="25"/>
      <c r="N16" s="25"/>
    </row>
    <row r="17" spans="1:14" x14ac:dyDescent="0.25">
      <c r="A17" s="25"/>
      <c r="B17" s="25"/>
      <c r="C17" s="25"/>
      <c r="D17" s="25"/>
      <c r="E17" s="25"/>
      <c r="F17" s="25"/>
      <c r="G17" s="25"/>
      <c r="H17" s="25"/>
      <c r="I17" s="25"/>
      <c r="J17" s="25"/>
      <c r="K17" s="25"/>
      <c r="L17" s="25"/>
      <c r="M17" s="25"/>
      <c r="N17" s="25"/>
    </row>
    <row r="18" spans="1:14" x14ac:dyDescent="0.25">
      <c r="A18" s="25"/>
      <c r="B18" s="25"/>
      <c r="C18" s="25"/>
      <c r="D18" s="25"/>
      <c r="E18" s="25"/>
      <c r="F18" s="25"/>
      <c r="G18" s="25"/>
      <c r="H18" s="25"/>
      <c r="I18" s="25"/>
      <c r="J18" s="25"/>
      <c r="K18" s="25"/>
      <c r="L18" s="25"/>
      <c r="M18" s="25"/>
      <c r="N18" s="25"/>
    </row>
    <row r="19" spans="1:14" x14ac:dyDescent="0.25">
      <c r="A19" s="25"/>
      <c r="B19" s="25"/>
      <c r="C19" s="25"/>
      <c r="D19" s="25"/>
      <c r="E19" s="25"/>
      <c r="F19" s="25"/>
      <c r="G19" s="25"/>
      <c r="H19" s="25"/>
      <c r="I19" s="25"/>
      <c r="J19" s="25"/>
      <c r="K19" s="25"/>
      <c r="L19" s="25"/>
      <c r="M19" s="25"/>
      <c r="N19" s="25"/>
    </row>
    <row r="20" spans="1:14" x14ac:dyDescent="0.25">
      <c r="A20" s="25"/>
      <c r="B20" s="25"/>
      <c r="C20" s="25"/>
      <c r="D20" s="25"/>
      <c r="E20" s="25"/>
      <c r="F20" s="25"/>
      <c r="G20" s="25"/>
      <c r="H20" s="25"/>
      <c r="I20" s="25"/>
      <c r="J20" s="25"/>
      <c r="K20" s="25"/>
      <c r="L20" s="25"/>
      <c r="M20" s="25"/>
      <c r="N20" s="25"/>
    </row>
    <row r="21" spans="1:14" x14ac:dyDescent="0.25">
      <c r="A21" s="25"/>
      <c r="B21" s="25"/>
      <c r="C21" s="25"/>
      <c r="D21" s="25"/>
      <c r="E21" s="25"/>
      <c r="F21" s="25"/>
      <c r="G21" s="25"/>
      <c r="H21" s="25"/>
      <c r="I21" s="25"/>
      <c r="J21" s="25"/>
      <c r="K21" s="25"/>
      <c r="L21" s="25"/>
      <c r="M21" s="25"/>
      <c r="N21" s="25"/>
    </row>
    <row r="22" spans="1:14" x14ac:dyDescent="0.25">
      <c r="A22" s="25"/>
      <c r="B22" s="25"/>
      <c r="C22" s="25"/>
      <c r="D22" s="25"/>
      <c r="E22" s="25"/>
      <c r="F22" s="25"/>
      <c r="G22" s="25"/>
      <c r="H22" s="25"/>
      <c r="I22" s="25"/>
      <c r="J22" s="25"/>
      <c r="K22" s="25"/>
      <c r="L22" s="25"/>
      <c r="M22" s="25"/>
      <c r="N22" s="25"/>
    </row>
    <row r="23" spans="1:14" x14ac:dyDescent="0.25">
      <c r="A23" s="25"/>
      <c r="B23" s="25"/>
      <c r="C23" s="25"/>
      <c r="D23" s="25"/>
      <c r="E23" s="25"/>
      <c r="F23" s="25"/>
      <c r="G23" s="25"/>
      <c r="H23" s="25"/>
      <c r="I23" s="25"/>
      <c r="J23" s="25"/>
      <c r="K23" s="25"/>
      <c r="L23" s="25"/>
      <c r="M23" s="25"/>
      <c r="N23" s="25"/>
    </row>
    <row r="24" spans="1:14" x14ac:dyDescent="0.25">
      <c r="A24" s="25"/>
      <c r="B24" s="25"/>
      <c r="C24" s="25"/>
      <c r="D24" s="25"/>
      <c r="E24" s="25"/>
      <c r="F24" s="25"/>
      <c r="G24" s="25"/>
      <c r="H24" s="25"/>
      <c r="I24" s="25"/>
      <c r="J24" s="25"/>
      <c r="K24" s="25"/>
      <c r="L24" s="25"/>
      <c r="M24" s="25"/>
      <c r="N24" s="25"/>
    </row>
    <row r="25" spans="1:14" x14ac:dyDescent="0.25">
      <c r="A25" s="25"/>
      <c r="B25" s="25"/>
      <c r="C25" s="25"/>
      <c r="D25" s="25"/>
      <c r="E25" s="25"/>
      <c r="F25" s="25"/>
      <c r="G25" s="25"/>
      <c r="H25" s="25"/>
      <c r="I25" s="25"/>
      <c r="J25" s="25"/>
      <c r="K25" s="25"/>
      <c r="L25" s="25"/>
      <c r="M25" s="25"/>
      <c r="N25" s="25"/>
    </row>
    <row r="26" spans="1:14" x14ac:dyDescent="0.25">
      <c r="A26" s="25"/>
      <c r="B26" s="25"/>
      <c r="C26" s="25"/>
      <c r="D26" s="25"/>
      <c r="E26" s="25"/>
      <c r="F26" s="25"/>
      <c r="G26" s="25"/>
      <c r="H26" s="25"/>
      <c r="I26" s="25"/>
      <c r="J26" s="25"/>
      <c r="K26" s="25"/>
      <c r="L26" s="25"/>
      <c r="M26" s="25"/>
      <c r="N26" s="25"/>
    </row>
    <row r="27" spans="1:14" x14ac:dyDescent="0.25">
      <c r="A27" s="25"/>
      <c r="B27" s="25"/>
      <c r="C27" s="25"/>
      <c r="D27" s="25"/>
      <c r="E27" s="25"/>
      <c r="F27" s="25"/>
      <c r="G27" s="25"/>
      <c r="H27" s="25"/>
      <c r="I27" s="25"/>
      <c r="J27" s="25"/>
      <c r="K27" s="25"/>
      <c r="L27" s="25"/>
      <c r="M27" s="25"/>
      <c r="N27" s="25"/>
    </row>
    <row r="28" spans="1:14" x14ac:dyDescent="0.25">
      <c r="A28" s="25"/>
      <c r="B28" s="25"/>
      <c r="C28" s="25"/>
      <c r="D28" s="25"/>
      <c r="E28" s="25"/>
      <c r="F28" s="25"/>
      <c r="G28" s="25"/>
      <c r="H28" s="25"/>
      <c r="I28" s="25"/>
      <c r="J28" s="25"/>
      <c r="K28" s="25"/>
      <c r="L28" s="25"/>
      <c r="M28" s="25"/>
      <c r="N28" s="25"/>
    </row>
    <row r="29" spans="1:14" x14ac:dyDescent="0.25">
      <c r="A29" s="25"/>
      <c r="B29" s="25"/>
      <c r="C29" s="25"/>
      <c r="D29" s="25"/>
      <c r="E29" s="25"/>
      <c r="F29" s="25"/>
      <c r="G29" s="25"/>
      <c r="H29" s="25"/>
      <c r="I29" s="25"/>
      <c r="J29" s="25"/>
      <c r="K29" s="25"/>
      <c r="L29" s="25"/>
      <c r="M29" s="25"/>
      <c r="N29" s="25"/>
    </row>
    <row r="30" spans="1:14" x14ac:dyDescent="0.25">
      <c r="A30" s="25"/>
      <c r="B30" s="25"/>
      <c r="C30" s="25"/>
      <c r="D30" s="25"/>
      <c r="E30" s="25"/>
      <c r="F30" s="25"/>
      <c r="G30" s="25"/>
      <c r="H30" s="25"/>
      <c r="I30" s="25"/>
      <c r="J30" s="25"/>
      <c r="K30" s="25"/>
      <c r="L30" s="25"/>
      <c r="M30" s="25"/>
      <c r="N30" s="25"/>
    </row>
    <row r="31" spans="1:14" x14ac:dyDescent="0.25">
      <c r="A31" s="25"/>
      <c r="B31" s="25"/>
      <c r="C31" s="25"/>
      <c r="D31" s="25"/>
      <c r="E31" s="25"/>
      <c r="F31" s="25"/>
      <c r="G31" s="25"/>
      <c r="H31" s="25"/>
      <c r="I31" s="25"/>
      <c r="J31" s="25"/>
      <c r="K31" s="25"/>
      <c r="L31" s="25"/>
      <c r="M31" s="25"/>
      <c r="N31" s="25"/>
    </row>
    <row r="32" spans="1:14" x14ac:dyDescent="0.25">
      <c r="A32" s="25"/>
      <c r="B32" s="25"/>
      <c r="C32" s="25"/>
      <c r="D32" s="25"/>
      <c r="E32" s="25"/>
      <c r="F32" s="25"/>
      <c r="G32" s="25"/>
      <c r="H32" s="25"/>
      <c r="I32" s="25"/>
      <c r="J32" s="25"/>
      <c r="K32" s="25"/>
      <c r="L32" s="25"/>
      <c r="M32" s="25"/>
      <c r="N32" s="25"/>
    </row>
    <row r="33" spans="1:14" x14ac:dyDescent="0.25">
      <c r="A33" s="25"/>
      <c r="B33" s="25"/>
      <c r="C33" s="25"/>
      <c r="D33" s="25"/>
      <c r="E33" s="25"/>
      <c r="F33" s="25"/>
      <c r="G33" s="25"/>
      <c r="H33" s="25"/>
      <c r="I33" s="25"/>
      <c r="J33" s="25"/>
      <c r="K33" s="25"/>
      <c r="L33" s="25"/>
      <c r="M33" s="25"/>
      <c r="N33" s="25"/>
    </row>
    <row r="34" spans="1:14" x14ac:dyDescent="0.25">
      <c r="A34" s="25"/>
      <c r="B34" s="25"/>
      <c r="C34" s="25"/>
      <c r="D34" s="25"/>
      <c r="E34" s="25"/>
      <c r="F34" s="25"/>
      <c r="G34" s="25"/>
      <c r="H34" s="25"/>
      <c r="I34" s="25"/>
      <c r="J34" s="25"/>
      <c r="K34" s="25"/>
      <c r="L34" s="25"/>
      <c r="M34" s="25"/>
      <c r="N34" s="25"/>
    </row>
    <row r="35" spans="1:14" x14ac:dyDescent="0.25">
      <c r="A35" s="25"/>
      <c r="B35" s="25"/>
      <c r="C35" s="25"/>
      <c r="D35" s="25"/>
      <c r="E35" s="25"/>
      <c r="F35" s="25"/>
      <c r="G35" s="25"/>
      <c r="H35" s="25"/>
      <c r="I35" s="25"/>
      <c r="J35" s="25"/>
      <c r="K35" s="25"/>
      <c r="L35" s="25"/>
      <c r="M35" s="25"/>
      <c r="N35" s="25"/>
    </row>
    <row r="36" spans="1:14" x14ac:dyDescent="0.25">
      <c r="A36" s="25"/>
      <c r="B36" s="25"/>
      <c r="C36" s="25"/>
      <c r="D36" s="25"/>
      <c r="E36" s="25"/>
      <c r="F36" s="25"/>
      <c r="G36" s="25"/>
      <c r="H36" s="25"/>
      <c r="I36" s="25"/>
      <c r="J36" s="25"/>
      <c r="K36" s="25"/>
      <c r="L36" s="25"/>
      <c r="M36" s="25"/>
      <c r="N36" s="25"/>
    </row>
    <row r="37" spans="1:14" x14ac:dyDescent="0.25">
      <c r="A37" s="25"/>
      <c r="B37" s="25"/>
      <c r="C37" s="25"/>
      <c r="D37" s="25"/>
      <c r="E37" s="25"/>
      <c r="F37" s="25"/>
      <c r="G37" s="25"/>
      <c r="H37" s="25"/>
      <c r="I37" s="25"/>
      <c r="J37" s="25"/>
      <c r="K37" s="25"/>
      <c r="L37" s="25"/>
      <c r="M37" s="25"/>
      <c r="N37" s="25"/>
    </row>
    <row r="38" spans="1:14" x14ac:dyDescent="0.25">
      <c r="A38" s="25"/>
      <c r="B38" s="25"/>
      <c r="C38" s="25"/>
      <c r="D38" s="25"/>
      <c r="E38" s="25"/>
      <c r="F38" s="25"/>
      <c r="G38" s="25"/>
      <c r="H38" s="25"/>
      <c r="I38" s="25"/>
      <c r="J38" s="25"/>
      <c r="K38" s="25"/>
      <c r="L38" s="25"/>
      <c r="M38" s="25"/>
      <c r="N38" s="25"/>
    </row>
    <row r="39" spans="1:14" x14ac:dyDescent="0.25">
      <c r="A39" s="25"/>
      <c r="B39" s="38"/>
      <c r="C39" s="38"/>
      <c r="D39" s="38"/>
      <c r="E39" s="38"/>
      <c r="F39" s="38"/>
      <c r="G39" s="38"/>
      <c r="H39" s="38"/>
      <c r="I39" s="25"/>
      <c r="J39" s="25"/>
      <c r="K39" s="25" t="s">
        <v>21</v>
      </c>
      <c r="L39" s="25"/>
      <c r="M39" s="25"/>
      <c r="N39" s="25"/>
    </row>
    <row r="40" spans="1:14" x14ac:dyDescent="0.25">
      <c r="A40" s="25"/>
      <c r="B40" s="22"/>
      <c r="C40" s="22"/>
      <c r="D40" s="22"/>
      <c r="E40" s="22"/>
      <c r="F40" s="22"/>
      <c r="G40" s="22"/>
      <c r="H40" s="22"/>
      <c r="I40" s="22"/>
      <c r="J40" s="22"/>
      <c r="K40" s="25"/>
      <c r="L40" s="25"/>
      <c r="M40" s="25"/>
      <c r="N40" s="25"/>
    </row>
    <row r="41" spans="1:14" s="15" customFormat="1" x14ac:dyDescent="0.25">
      <c r="A41" s="26"/>
      <c r="B41" s="43" t="s">
        <v>5</v>
      </c>
      <c r="C41" s="43" t="s">
        <v>22</v>
      </c>
      <c r="D41" s="43" t="s">
        <v>101</v>
      </c>
      <c r="E41" s="43" t="s">
        <v>19</v>
      </c>
      <c r="F41" s="43" t="s">
        <v>20</v>
      </c>
      <c r="G41" s="21"/>
      <c r="H41" s="21"/>
      <c r="I41" s="21"/>
      <c r="J41" s="21"/>
      <c r="K41" s="26"/>
      <c r="L41" s="26"/>
      <c r="M41" s="26"/>
      <c r="N41" s="26"/>
    </row>
    <row r="42" spans="1:14" s="15" customFormat="1" x14ac:dyDescent="0.25">
      <c r="A42" s="26"/>
      <c r="B42" s="44" t="s">
        <v>28</v>
      </c>
      <c r="C42" s="45">
        <f>+GETPIVOTDATA("APROPIACION",$B$6,"DESCRIPCION","A-FUNCIONAMIENTO")</f>
        <v>74780.665238999994</v>
      </c>
      <c r="D42" s="46">
        <f>+GETPIVOTDATA("COMPROMISOS",$B$6,"DESCRIPCION","A-FUNCIONAMIENTO")/C42</f>
        <v>0.99269869196315674</v>
      </c>
      <c r="E42" s="46">
        <f>+GETPIVOTDATA(" OBLIGACIONES",$B$6,"DESCRIPCION","A-FUNCIONAMIENTO")/C42</f>
        <v>0.96683596551376239</v>
      </c>
      <c r="F42" s="46">
        <f>+GETPIVOTDATA(" PAGOS",$B$6,"DESCRIPCION","A-FUNCIONAMIENTO")/GETPIVOTDATA("APROPIACION",$B$6,"DESCRIPCION","A-FUNCIONAMIENTO")</f>
        <v>0.92150910025257637</v>
      </c>
      <c r="G42" s="21"/>
      <c r="H42" s="21"/>
      <c r="I42" s="21"/>
      <c r="J42" s="21"/>
      <c r="K42" s="26"/>
      <c r="L42" s="26"/>
      <c r="M42" s="26"/>
      <c r="N42" s="26"/>
    </row>
    <row r="43" spans="1:14" s="15" customFormat="1" x14ac:dyDescent="0.25">
      <c r="A43" s="26"/>
      <c r="B43" s="44" t="s">
        <v>29</v>
      </c>
      <c r="C43" s="45">
        <f>+GETPIVOTDATA("APROPIACION",$B$6,"DESCRIPCION","B-SERVICIO DE LA DEUDA PÚBLICA")</f>
        <v>608283.88239899999</v>
      </c>
      <c r="D43" s="46">
        <f>+GETPIVOTDATA("COMPROMISOS",$B$6,"DESCRIPCION","B-SERVICIO DE LA DEUDA PÚBLICA")/C43</f>
        <v>0.9999999999989313</v>
      </c>
      <c r="E43" s="46">
        <f>+GETPIVOTDATA(" OBLIGACIONES",$B$6,"DESCRIPCION","B-SERVICIO DE LA DEUDA PÚBLICA")/GETPIVOTDATA("APROPIACION",$B$6,"DESCRIPCION","B-SERVICIO DE LA DEUDA PÚBLICA")</f>
        <v>0.9999999999989313</v>
      </c>
      <c r="F43" s="46">
        <f>+GETPIVOTDATA(" PAGOS",$B$6,"DESCRIPCION","B-SERVICIO DE LA DEUDA PÚBLICA")/GETPIVOTDATA("APROPIACION",$B$6,"DESCRIPCION","B-SERVICIO DE LA DEUDA PÚBLICA")</f>
        <v>0.9999999999989313</v>
      </c>
      <c r="G43" s="21"/>
      <c r="H43" s="21"/>
      <c r="I43" s="21"/>
      <c r="J43" s="21"/>
      <c r="K43" s="26"/>
      <c r="L43" s="26"/>
      <c r="M43" s="26"/>
      <c r="N43" s="26"/>
    </row>
    <row r="44" spans="1:14" s="15" customFormat="1" x14ac:dyDescent="0.25">
      <c r="A44" s="26"/>
      <c r="B44" s="44" t="s">
        <v>30</v>
      </c>
      <c r="C44" s="47">
        <f>+GETPIVOTDATA("APROPIACION",$B$6,"DESCRIPCION","C- INVERSION")</f>
        <v>2193330.470307</v>
      </c>
      <c r="D44" s="48">
        <f>+GETPIVOTDATA("COMPROMISOS",$B$6,"DESCRIPCION","C- INVERSION")/C44</f>
        <v>0.99964204787998945</v>
      </c>
      <c r="E44" s="48">
        <f>+GETPIVOTDATA(" OBLIGACIONES",$B$6,"DESCRIPCION","C- INVERSION")/GETPIVOTDATA("APROPIACION",$B$6,"DESCRIPCION","C- INVERSION")</f>
        <v>0.98717306234960489</v>
      </c>
      <c r="F44" s="48">
        <f>+GETPIVOTDATA(" PAGOS",$B$6,"DESCRIPCION","C- INVERSION")/GETPIVOTDATA("APROPIACION",$B$6,"DESCRIPCION","C- INVERSION")</f>
        <v>0.98677514134838962</v>
      </c>
      <c r="G44" s="21"/>
      <c r="H44" s="21"/>
      <c r="I44" s="21"/>
      <c r="J44" s="21"/>
      <c r="K44" s="26"/>
      <c r="L44" s="26"/>
      <c r="M44" s="26"/>
      <c r="N44" s="26"/>
    </row>
    <row r="45" spans="1:14" s="15" customFormat="1" x14ac:dyDescent="0.25">
      <c r="A45" s="26"/>
      <c r="B45" s="49" t="s">
        <v>6</v>
      </c>
      <c r="C45" s="50">
        <f>+GETPIVOTDATA("APROPIACION",$B$6)</f>
        <v>2876395.017945</v>
      </c>
      <c r="D45" s="51">
        <f>+GETPIVOTDATA("COMPROMISOS",$B$6)/GETPIVOTDATA("APROPIACION",$B$6)</f>
        <v>0.99953723186273602</v>
      </c>
      <c r="E45" s="52">
        <f>+GETPIVOTDATA(" OBLIGACIONES",$B$6)/GETPIVOTDATA("APROPIACION",$B$6)</f>
        <v>0.98935690628029549</v>
      </c>
      <c r="F45" s="52">
        <f>+GETPIVOTDATA(" PAGOS",$B$6)/GETPIVOTDATA("APROPIACION",$B$6)</f>
        <v>0.98787507038238209</v>
      </c>
      <c r="G45" s="21"/>
      <c r="H45" s="21"/>
      <c r="I45" s="21"/>
      <c r="J45" s="21"/>
      <c r="K45" s="26"/>
      <c r="L45" s="26"/>
      <c r="M45" s="26"/>
      <c r="N45" s="26"/>
    </row>
    <row r="46" spans="1:14" s="15" customFormat="1" x14ac:dyDescent="0.25">
      <c r="A46" s="21"/>
      <c r="B46" s="21"/>
      <c r="C46" s="21"/>
      <c r="D46" s="21"/>
      <c r="E46" s="21"/>
      <c r="F46" s="21"/>
      <c r="G46" s="21"/>
      <c r="H46" s="21"/>
      <c r="I46" s="21"/>
      <c r="J46" s="21"/>
      <c r="K46" s="21"/>
    </row>
    <row r="47" spans="1:14" x14ac:dyDescent="0.25">
      <c r="A47" s="20"/>
      <c r="B47" s="22"/>
      <c r="C47" s="22"/>
      <c r="D47" s="22"/>
      <c r="E47" s="22"/>
      <c r="F47" s="22"/>
      <c r="G47" s="22"/>
      <c r="H47" s="22"/>
      <c r="I47" s="22"/>
      <c r="J47" s="22"/>
      <c r="K47" s="20"/>
    </row>
    <row r="48" spans="1:14" x14ac:dyDescent="0.25">
      <c r="A48" s="20"/>
      <c r="B48" s="22"/>
      <c r="C48" s="22"/>
      <c r="D48" s="22"/>
      <c r="E48" s="22"/>
      <c r="F48" s="22"/>
      <c r="G48" s="22"/>
      <c r="H48" s="22"/>
      <c r="I48" s="22"/>
      <c r="J48" s="22"/>
      <c r="K48" s="20"/>
    </row>
    <row r="49" spans="1:11" x14ac:dyDescent="0.25">
      <c r="A49" s="20"/>
      <c r="B49" s="22"/>
      <c r="C49" s="22"/>
      <c r="D49" s="22"/>
      <c r="E49" s="22"/>
      <c r="F49" s="22"/>
      <c r="G49" s="22"/>
      <c r="H49" s="22"/>
      <c r="I49" s="22"/>
      <c r="J49" s="22"/>
      <c r="K49" s="20"/>
    </row>
    <row r="50" spans="1:11" x14ac:dyDescent="0.25">
      <c r="A50" s="20"/>
      <c r="B50" s="22"/>
      <c r="C50" s="22"/>
      <c r="D50" s="22"/>
      <c r="E50" s="22"/>
      <c r="F50" s="22"/>
      <c r="G50" s="22"/>
      <c r="H50" s="22"/>
      <c r="I50" s="22"/>
      <c r="J50" s="22"/>
      <c r="K50" s="20"/>
    </row>
    <row r="51" spans="1:11" x14ac:dyDescent="0.25">
      <c r="B51" s="22"/>
      <c r="C51" s="22"/>
      <c r="D51" s="22"/>
      <c r="E51" s="22"/>
      <c r="F51" s="22"/>
      <c r="G51" s="22"/>
      <c r="H51" s="22"/>
      <c r="I51" s="22"/>
      <c r="J51" s="22"/>
    </row>
    <row r="52" spans="1:11" x14ac:dyDescent="0.25">
      <c r="B52" s="22"/>
      <c r="C52" s="22"/>
      <c r="D52" s="22"/>
      <c r="E52" s="22"/>
      <c r="F52" s="22"/>
      <c r="G52" s="22"/>
      <c r="H52" s="22"/>
      <c r="I52" s="22"/>
      <c r="J52" s="22"/>
    </row>
    <row r="53" spans="1:11" x14ac:dyDescent="0.25">
      <c r="B53" s="22"/>
      <c r="C53" s="22"/>
      <c r="D53" s="22"/>
      <c r="E53" s="22"/>
      <c r="F53" s="22"/>
      <c r="G53" s="22"/>
      <c r="H53" s="22"/>
      <c r="I53" s="22"/>
      <c r="J53" s="22"/>
    </row>
    <row r="54" spans="1:11" x14ac:dyDescent="0.25">
      <c r="B54" s="22"/>
      <c r="C54" s="22"/>
      <c r="D54" s="22"/>
      <c r="E54" s="22"/>
      <c r="F54" s="22"/>
      <c r="G54" s="22"/>
      <c r="H54" s="22"/>
      <c r="I54" s="22"/>
      <c r="J54" s="22"/>
    </row>
    <row r="55" spans="1:11" x14ac:dyDescent="0.25">
      <c r="B55" s="22"/>
      <c r="C55" s="22"/>
      <c r="D55" s="22"/>
      <c r="E55" s="22"/>
      <c r="F55" s="22"/>
      <c r="G55" s="22"/>
      <c r="H55" s="22"/>
      <c r="I55" s="22"/>
      <c r="J55" s="22"/>
    </row>
    <row r="56" spans="1:11" x14ac:dyDescent="0.25">
      <c r="B56" s="22"/>
      <c r="C56" s="22"/>
      <c r="D56" s="22"/>
      <c r="E56" s="22"/>
      <c r="F56" s="22"/>
      <c r="G56" s="22"/>
      <c r="H56" s="22"/>
      <c r="I56" s="22"/>
      <c r="J56" s="22"/>
    </row>
    <row r="57" spans="1:11" x14ac:dyDescent="0.25">
      <c r="B57" s="22"/>
      <c r="C57" s="22"/>
      <c r="D57" s="22"/>
      <c r="E57" s="22"/>
      <c r="F57" s="22"/>
      <c r="G57" s="22"/>
      <c r="H57" s="22"/>
      <c r="I57" s="22"/>
      <c r="J57" s="22"/>
    </row>
    <row r="58" spans="1:11" x14ac:dyDescent="0.25">
      <c r="B58" s="22"/>
      <c r="C58" s="22"/>
      <c r="D58" s="22"/>
      <c r="E58" s="22"/>
      <c r="F58" s="22"/>
      <c r="G58" s="22"/>
      <c r="H58" s="22"/>
      <c r="I58" s="22"/>
      <c r="J58" s="22"/>
    </row>
    <row r="59" spans="1:11" x14ac:dyDescent="0.25">
      <c r="B59" s="22"/>
      <c r="C59" s="22"/>
      <c r="D59" s="22"/>
      <c r="E59" s="22"/>
      <c r="F59" s="22"/>
      <c r="G59" s="22"/>
      <c r="H59" s="22"/>
      <c r="I59" s="22"/>
      <c r="J59" s="22"/>
    </row>
    <row r="60" spans="1:11" x14ac:dyDescent="0.25">
      <c r="B60" s="28"/>
      <c r="C60" s="28"/>
      <c r="D60" s="28"/>
      <c r="E60" s="28"/>
      <c r="F60" s="28"/>
      <c r="G60" s="28"/>
      <c r="H60" s="28"/>
      <c r="I60" s="28"/>
      <c r="J60" s="28"/>
    </row>
    <row r="61" spans="1:11" x14ac:dyDescent="0.25">
      <c r="B61" s="28"/>
      <c r="C61" s="28"/>
      <c r="D61" s="28"/>
      <c r="E61" s="28"/>
      <c r="F61" s="28"/>
      <c r="G61" s="28"/>
      <c r="H61" s="28"/>
      <c r="I61" s="28"/>
      <c r="J61" s="28"/>
    </row>
  </sheetData>
  <pageMargins left="0.7" right="0.7" top="0.75" bottom="0.75" header="0.3" footer="0.3"/>
  <pageSetup orientation="portrait" horizontalDpi="4294967293"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pageSetUpPr fitToPage="1"/>
  </sheetPr>
  <dimension ref="A6:H62"/>
  <sheetViews>
    <sheetView showGridLines="0" showRowColHeaders="0" workbookViewId="0"/>
  </sheetViews>
  <sheetFormatPr baseColWidth="10" defaultRowHeight="15" x14ac:dyDescent="0.25"/>
  <cols>
    <col min="1" max="1" width="7.42578125" customWidth="1"/>
    <col min="2" max="2" width="60.28515625" bestFit="1" customWidth="1"/>
    <col min="3" max="3" width="14" bestFit="1" customWidth="1"/>
    <col min="4" max="4" width="15.42578125" bestFit="1" customWidth="1"/>
    <col min="5" max="5" width="14.7109375" bestFit="1" customWidth="1"/>
    <col min="6" max="6" width="14.42578125" bestFit="1" customWidth="1"/>
  </cols>
  <sheetData>
    <row r="6" spans="2:6" ht="30" x14ac:dyDescent="0.25">
      <c r="B6" s="6" t="s">
        <v>5</v>
      </c>
      <c r="C6" s="23" t="s">
        <v>23</v>
      </c>
      <c r="D6" s="23" t="s">
        <v>12</v>
      </c>
      <c r="E6" s="23" t="s">
        <v>13</v>
      </c>
      <c r="F6" s="23" t="s">
        <v>18</v>
      </c>
    </row>
    <row r="7" spans="2:6" x14ac:dyDescent="0.25">
      <c r="B7" s="2" t="s">
        <v>31</v>
      </c>
      <c r="C7" s="34">
        <v>45239.427112999998</v>
      </c>
      <c r="D7" s="34">
        <v>45239.427112999998</v>
      </c>
      <c r="E7" s="34">
        <v>45239.427112999998</v>
      </c>
      <c r="F7" s="34">
        <v>45223.433531259994</v>
      </c>
    </row>
    <row r="8" spans="2:6" x14ac:dyDescent="0.25">
      <c r="B8" s="2" t="s">
        <v>32</v>
      </c>
      <c r="C8" s="34">
        <v>17402.665239000002</v>
      </c>
      <c r="D8" s="34">
        <v>17401.770314789999</v>
      </c>
      <c r="E8" s="34">
        <v>17207.358087790002</v>
      </c>
      <c r="F8" s="34">
        <v>16868.380140040001</v>
      </c>
    </row>
    <row r="9" spans="2:6" x14ac:dyDescent="0.25">
      <c r="B9" s="2" t="s">
        <v>33</v>
      </c>
      <c r="C9" s="34">
        <v>8562.5728870000003</v>
      </c>
      <c r="D9" s="34">
        <v>8017.4711391000001</v>
      </c>
      <c r="E9" s="34">
        <v>6277.8514773200004</v>
      </c>
      <c r="F9" s="34">
        <v>3243.2498693800003</v>
      </c>
    </row>
    <row r="10" spans="2:6" ht="30" x14ac:dyDescent="0.25">
      <c r="B10" s="16" t="s">
        <v>34</v>
      </c>
      <c r="C10" s="34">
        <v>3576</v>
      </c>
      <c r="D10" s="34">
        <v>3576</v>
      </c>
      <c r="E10" s="34">
        <v>3576</v>
      </c>
      <c r="F10" s="34">
        <v>3576</v>
      </c>
    </row>
    <row r="11" spans="2:6" x14ac:dyDescent="0.25">
      <c r="B11" s="2" t="s">
        <v>6</v>
      </c>
      <c r="C11" s="34">
        <v>74780.665238999994</v>
      </c>
      <c r="D11" s="34">
        <v>74234.668566890003</v>
      </c>
      <c r="E11" s="34">
        <v>72300.636678109993</v>
      </c>
      <c r="F11" s="34">
        <v>68911.063540679999</v>
      </c>
    </row>
    <row r="41" spans="1:8" x14ac:dyDescent="0.25">
      <c r="B41" s="14"/>
      <c r="C41" s="14"/>
      <c r="D41" s="14"/>
      <c r="E41" s="53"/>
      <c r="F41" s="14"/>
    </row>
    <row r="42" spans="1:8" x14ac:dyDescent="0.25">
      <c r="A42" s="20"/>
      <c r="B42" s="28"/>
      <c r="C42" s="28"/>
      <c r="D42" s="28"/>
      <c r="E42" s="28"/>
      <c r="F42" s="27" t="s">
        <v>110</v>
      </c>
      <c r="G42" s="27"/>
      <c r="H42" s="14"/>
    </row>
    <row r="43" spans="1:8" x14ac:dyDescent="0.25">
      <c r="A43" s="20"/>
      <c r="B43" s="28" t="s">
        <v>5</v>
      </c>
      <c r="C43" s="28" t="s">
        <v>23</v>
      </c>
      <c r="D43" s="28" t="s">
        <v>12</v>
      </c>
      <c r="E43" s="28" t="s">
        <v>13</v>
      </c>
      <c r="F43" s="28" t="s">
        <v>18</v>
      </c>
      <c r="G43" s="28"/>
      <c r="H43" s="14"/>
    </row>
    <row r="44" spans="1:8" x14ac:dyDescent="0.25">
      <c r="A44" s="20"/>
      <c r="B44" s="28" t="s">
        <v>31</v>
      </c>
      <c r="C44" s="28">
        <f>+GETPIVOTDATA(" APROPIACION
 VIGENTE",$B$6,"DESCRIPCION","A-01 -GASTOS DE PERSONAL")</f>
        <v>45239.427112999998</v>
      </c>
      <c r="D44" s="54">
        <f>+GETPIVOTDATA(" COMPROMISOS
 ACUMULADOS",$B$6,"DESCRIPCION","A-01 -GASTOS DE PERSONAL")/GETPIVOTDATA(" APROPIACION
 VIGENTE",$B$6,"DESCRIPCION","A-01 -GASTOS DE PERSONAL")</f>
        <v>1</v>
      </c>
      <c r="E44" s="54">
        <f>+GETPIVOTDATA(" OBLIGACIONES
 ACUMULADAS",$B$6,"DESCRIPCION","A-01 -GASTOS DE PERSONAL")/GETPIVOTDATA(" APROPIACION
 VIGENTE",$B$6,"DESCRIPCION","A-01 -GASTOS DE PERSONAL")</f>
        <v>1</v>
      </c>
      <c r="F44" s="54">
        <f>+GETPIVOTDATA(" PAGOS
 ACUMULADOS",$B$6,"DESCRIPCION","A-01 -GASTOS DE PERSONAL")/GETPIVOTDATA(" APROPIACION
 VIGENTE",$B$6,"DESCRIPCION","A-01 -GASTOS DE PERSONAL")</f>
        <v>0.99964646807529067</v>
      </c>
      <c r="G44" s="22"/>
      <c r="H44" s="38"/>
    </row>
    <row r="45" spans="1:8" x14ac:dyDescent="0.25">
      <c r="A45" s="20"/>
      <c r="B45" s="28" t="s">
        <v>32</v>
      </c>
      <c r="C45" s="28">
        <f>+GETPIVOTDATA(" APROPIACION
 VIGENTE",$B$6,"DESCRIPCION","A-02 -ADQUISICIÓN DE BIENES  Y SERVICIOS")</f>
        <v>17402.665239000002</v>
      </c>
      <c r="D45" s="55">
        <f>+GETPIVOTDATA(" COMPROMISOS
 ACUMULADOS",$B$6,"DESCRIPCION","A-02 -ADQUISICIÓN DE BIENES  Y SERVICIOS")/GETPIVOTDATA(" APROPIACION
 VIGENTE",$B$6,"DESCRIPCION","A-02 -ADQUISICIÓN DE BIENES  Y SERVICIOS")</f>
        <v>0.99994857545107529</v>
      </c>
      <c r="E45" s="56">
        <f>+GETPIVOTDATA(" OBLIGACIONES
 ACUMULADAS",$B$6,"DESCRIPCION","A-02 -ADQUISICIÓN DE BIENES  Y SERVICIOS")/GETPIVOTDATA(" APROPIACION
 VIGENTE",$B$6,"DESCRIPCION","A-02 -ADQUISICIÓN DE BIENES  Y SERVICIOS")</f>
        <v>0.98877717013298005</v>
      </c>
      <c r="F45" s="56">
        <f>+GETPIVOTDATA(" PAGOS
 ACUMULADOS",$B$6,"DESCRIPCION","A-02 -ADQUISICIÓN DE BIENES  Y SERVICIOS")/GETPIVOTDATA(" APROPIACION
 VIGENTE",$B$6,"DESCRIPCION","A-02 -ADQUISICIÓN DE BIENES  Y SERVICIOS")</f>
        <v>0.9692986624966704</v>
      </c>
      <c r="G45" s="22"/>
      <c r="H45" s="38"/>
    </row>
    <row r="46" spans="1:8" x14ac:dyDescent="0.25">
      <c r="A46" s="20"/>
      <c r="B46" s="28" t="s">
        <v>33</v>
      </c>
      <c r="C46" s="28">
        <f>+GETPIVOTDATA(" APROPIACION
 VIGENTE",$B$6,"DESCRIPCION","A-03-TRANSFERENCIAS CORRIENTES")</f>
        <v>8562.5728870000003</v>
      </c>
      <c r="D46" s="54">
        <f>+GETPIVOTDATA(" COMPROMISOS
 ACUMULADOS",$B$6,"DESCRIPCION","A-03-TRANSFERENCIAS CORRIENTES")/GETPIVOTDATA(" APROPIACION
 VIGENTE",$B$6,"DESCRIPCION","A-03-TRANSFERENCIAS CORRIENTES")</f>
        <v>0.93633902390161339</v>
      </c>
      <c r="E46" s="54">
        <f>+GETPIVOTDATA(" OBLIGACIONES
 ACUMULADAS",$B$6,"DESCRIPCION","A-03-TRANSFERENCIAS CORRIENTES")/GETPIVOTDATA(" APROPIACION
 VIGENTE",$B$6,"DESCRIPCION","A-03-TRANSFERENCIAS CORRIENTES")</f>
        <v>0.73317349354786288</v>
      </c>
      <c r="F46" s="54">
        <f>+GETPIVOTDATA(" PAGOS
 ACUMULADOS",$B$6,"DESCRIPCION","A-03-TRANSFERENCIAS CORRIENTES")/GETPIVOTDATA(" APROPIACION
 VIGENTE",$B$6,"DESCRIPCION","A-03-TRANSFERENCIAS CORRIENTES")</f>
        <v>0.37877048314578632</v>
      </c>
      <c r="G46" s="22"/>
      <c r="H46" s="38"/>
    </row>
    <row r="47" spans="1:8" x14ac:dyDescent="0.25">
      <c r="A47" s="20"/>
      <c r="B47" s="28" t="s">
        <v>34</v>
      </c>
      <c r="C47" s="28">
        <f>+GETPIVOTDATA(" APROPIACION
 VIGENTE",$B$6,"DESCRIPCION","A-08-GASTOS POR TRIBUTOS, MULTAS, SANCIONES E INTERESES DE MORA")</f>
        <v>3576</v>
      </c>
      <c r="D47" s="54">
        <f>+GETPIVOTDATA(" COMPROMISOS
 ACUMULADOS",$B$6,"DESCRIPCION","A-08-GASTOS POR TRIBUTOS, MULTAS, SANCIONES E INTERESES DE MORA")/GETPIVOTDATA(" APROPIACION
 VIGENTE",$B$6,"DESCRIPCION","A-08-GASTOS POR TRIBUTOS, MULTAS, SANCIONES E INTERESES DE MORA")</f>
        <v>1</v>
      </c>
      <c r="E47" s="54">
        <f>+GETPIVOTDATA(" OBLIGACIONES
 ACUMULADAS",$B$6,"DESCRIPCION","A-08-GASTOS POR TRIBUTOS, MULTAS, SANCIONES E INTERESES DE MORA")/GETPIVOTDATA(" APROPIACION
 VIGENTE",$B$6,"DESCRIPCION","A-08-GASTOS POR TRIBUTOS, MULTAS, SANCIONES E INTERESES DE MORA")</f>
        <v>1</v>
      </c>
      <c r="F47" s="54">
        <f>+GETPIVOTDATA(" PAGOS
 ACUMULADOS",$B$6,"DESCRIPCION","A-08-GASTOS POR TRIBUTOS, MULTAS, SANCIONES E INTERESES DE MORA")/GETPIVOTDATA(" APROPIACION
 VIGENTE",$B$6,"DESCRIPCION","A-08-GASTOS POR TRIBUTOS, MULTAS, SANCIONES E INTERESES DE MORA")</f>
        <v>1</v>
      </c>
      <c r="G47" s="22"/>
      <c r="H47" s="38"/>
    </row>
    <row r="48" spans="1:8" x14ac:dyDescent="0.25">
      <c r="A48" s="20"/>
      <c r="B48" s="28" t="s">
        <v>6</v>
      </c>
      <c r="C48" s="28">
        <f>+GETPIVOTDATA(" APROPIACION
 VIGENTE",$B$6)</f>
        <v>74780.665238999994</v>
      </c>
      <c r="D48" s="54">
        <f>+GETPIVOTDATA(" COMPROMISOS
 ACUMULADOS",$B$6)/GETPIVOTDATA(" APROPIACION
 VIGENTE",$B$6)</f>
        <v>0.99269869196315674</v>
      </c>
      <c r="E48" s="54">
        <f>+GETPIVOTDATA(" OBLIGACIONES
 ACUMULADAS",$B$6)/GETPIVOTDATA(" APROPIACION
 VIGENTE",$B$6)</f>
        <v>0.96683596551376216</v>
      </c>
      <c r="F48" s="54">
        <f>+GETPIVOTDATA(" PAGOS
 ACUMULADOS",$B$6)/GETPIVOTDATA(" APROPIACION
 VIGENTE",$B$6)</f>
        <v>0.92150910025257637</v>
      </c>
      <c r="G48" s="22"/>
      <c r="H48" s="38"/>
    </row>
    <row r="49" spans="1:8" x14ac:dyDescent="0.25">
      <c r="A49" s="20"/>
      <c r="B49" s="28"/>
      <c r="C49" s="28"/>
      <c r="D49" s="28"/>
      <c r="E49" s="28"/>
      <c r="F49" s="28"/>
      <c r="G49" s="22"/>
      <c r="H49" s="38"/>
    </row>
    <row r="50" spans="1:8" x14ac:dyDescent="0.25">
      <c r="A50" s="20"/>
      <c r="B50" s="28"/>
      <c r="C50" s="28"/>
      <c r="D50" s="28"/>
      <c r="E50" s="28"/>
      <c r="F50" s="28"/>
      <c r="G50" s="22"/>
      <c r="H50" s="38"/>
    </row>
    <row r="51" spans="1:8" x14ac:dyDescent="0.25">
      <c r="A51" s="20"/>
      <c r="B51" s="27"/>
      <c r="C51" s="27"/>
      <c r="D51" s="27"/>
      <c r="E51" s="27"/>
      <c r="F51" s="27"/>
      <c r="G51" s="38"/>
      <c r="H51" s="38"/>
    </row>
    <row r="52" spans="1:8" x14ac:dyDescent="0.25">
      <c r="A52" s="20"/>
      <c r="B52" s="27"/>
      <c r="C52" s="27"/>
      <c r="D52" s="27"/>
      <c r="E52" s="27"/>
      <c r="F52" s="27"/>
      <c r="G52" s="38"/>
      <c r="H52" s="38"/>
    </row>
    <row r="53" spans="1:8" x14ac:dyDescent="0.25">
      <c r="A53" s="14"/>
      <c r="B53" s="27"/>
      <c r="C53" s="27"/>
      <c r="D53" s="27"/>
      <c r="E53" s="27"/>
      <c r="F53" s="27"/>
      <c r="G53" s="38"/>
      <c r="H53" s="38"/>
    </row>
    <row r="54" spans="1:8" x14ac:dyDescent="0.25">
      <c r="B54" s="57"/>
      <c r="C54" s="57"/>
      <c r="D54" s="57"/>
      <c r="E54" s="57"/>
      <c r="F54" s="57"/>
      <c r="G54" s="38"/>
      <c r="H54" s="20"/>
    </row>
    <row r="55" spans="1:8" x14ac:dyDescent="0.25">
      <c r="B55" s="57"/>
      <c r="C55" s="57"/>
      <c r="D55" s="57"/>
      <c r="E55" s="57"/>
      <c r="F55" s="57"/>
      <c r="G55" s="20"/>
      <c r="H55" s="20"/>
    </row>
    <row r="56" spans="1:8" x14ac:dyDescent="0.25">
      <c r="B56" s="57"/>
      <c r="C56" s="57"/>
      <c r="D56" s="57"/>
      <c r="E56" s="57"/>
      <c r="F56" s="57"/>
      <c r="G56" s="20"/>
      <c r="H56" s="20"/>
    </row>
    <row r="57" spans="1:8" x14ac:dyDescent="0.25">
      <c r="B57" s="57"/>
      <c r="C57" s="57"/>
      <c r="D57" s="57"/>
      <c r="E57" s="57"/>
      <c r="F57" s="57"/>
      <c r="G57" s="20"/>
      <c r="H57" s="20"/>
    </row>
    <row r="58" spans="1:8" x14ac:dyDescent="0.25">
      <c r="B58" s="37"/>
      <c r="C58" s="37"/>
      <c r="D58" s="37"/>
      <c r="E58" s="37"/>
      <c r="F58" s="37"/>
      <c r="G58" s="20"/>
      <c r="H58" s="20"/>
    </row>
    <row r="59" spans="1:8" x14ac:dyDescent="0.25">
      <c r="B59" s="20"/>
      <c r="C59" s="20"/>
      <c r="D59" s="20"/>
      <c r="E59" s="20"/>
      <c r="F59" s="20"/>
      <c r="G59" s="20"/>
      <c r="H59" s="20"/>
    </row>
    <row r="60" spans="1:8" x14ac:dyDescent="0.25">
      <c r="B60" s="20"/>
      <c r="C60" s="20"/>
      <c r="D60" s="20"/>
      <c r="E60" s="20"/>
      <c r="F60" s="20"/>
      <c r="G60" s="20"/>
      <c r="H60" s="20"/>
    </row>
    <row r="61" spans="1:8" x14ac:dyDescent="0.25">
      <c r="B61" s="20"/>
      <c r="C61" s="20"/>
      <c r="D61" s="20"/>
      <c r="E61" s="20"/>
      <c r="F61" s="20"/>
      <c r="G61" s="20"/>
      <c r="H61" s="20"/>
    </row>
    <row r="62" spans="1:8" x14ac:dyDescent="0.25">
      <c r="B62" s="20"/>
      <c r="C62" s="20"/>
      <c r="D62" s="20"/>
      <c r="E62" s="20"/>
      <c r="F62" s="20"/>
      <c r="G62" s="20"/>
      <c r="H62" s="20"/>
    </row>
  </sheetData>
  <pageMargins left="0.70866141732283472" right="0.70866141732283472" top="0.74803149606299213" bottom="0.74803149606299213" header="0.31496062992125984" footer="0.31496062992125984"/>
  <pageSetup scale="59" orientation="landscape" horizontalDpi="4294967293"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B6:F40"/>
  <sheetViews>
    <sheetView showGridLines="0" showRowColHeaders="0" workbookViewId="0"/>
  </sheetViews>
  <sheetFormatPr baseColWidth="10" defaultRowHeight="15" x14ac:dyDescent="0.25"/>
  <cols>
    <col min="1" max="1" width="13.140625" customWidth="1"/>
    <col min="2" max="2" width="24.5703125" bestFit="1" customWidth="1"/>
    <col min="3" max="3" width="31.5703125" bestFit="1" customWidth="1"/>
    <col min="4" max="4" width="30.5703125" bestFit="1" customWidth="1"/>
    <col min="5" max="5" width="22.5703125" bestFit="1" customWidth="1"/>
  </cols>
  <sheetData>
    <row r="6" spans="2:6" x14ac:dyDescent="0.25">
      <c r="B6" s="13" t="s">
        <v>1</v>
      </c>
      <c r="C6" s="12" t="s">
        <v>100</v>
      </c>
    </row>
    <row r="8" spans="2:6" x14ac:dyDescent="0.25">
      <c r="B8" t="s">
        <v>16</v>
      </c>
      <c r="C8" t="s">
        <v>15</v>
      </c>
      <c r="D8" t="s">
        <v>17</v>
      </c>
      <c r="E8" t="s">
        <v>18</v>
      </c>
    </row>
    <row r="9" spans="2:6" x14ac:dyDescent="0.25">
      <c r="B9" s="35">
        <v>2193330470307</v>
      </c>
      <c r="C9" s="35">
        <v>2192545363015.2695</v>
      </c>
      <c r="D9" s="35">
        <v>2165196757117.6597</v>
      </c>
      <c r="E9" s="35">
        <v>2164323984860.9199</v>
      </c>
    </row>
    <row r="11" spans="2:6" x14ac:dyDescent="0.25">
      <c r="B11" s="24"/>
      <c r="F11" s="1"/>
    </row>
    <row r="15" spans="2:6" x14ac:dyDescent="0.25">
      <c r="E15" s="9" t="s">
        <v>21</v>
      </c>
    </row>
    <row r="36" spans="2:4" x14ac:dyDescent="0.25">
      <c r="B36" s="67" t="str">
        <f>+CONCATENATE("PROYECTO","  ",C6)</f>
        <v>PROYECTO  (Todas)</v>
      </c>
      <c r="C36" s="67"/>
      <c r="D36" s="67"/>
    </row>
    <row r="37" spans="2:4" ht="52.5" customHeight="1" x14ac:dyDescent="0.25">
      <c r="B37" s="67"/>
      <c r="C37" s="67"/>
      <c r="D37" s="67"/>
    </row>
    <row r="38" spans="2:4" x14ac:dyDescent="0.25">
      <c r="D38" s="10"/>
    </row>
    <row r="40" spans="2:4" x14ac:dyDescent="0.25">
      <c r="B40" s="11"/>
    </row>
  </sheetData>
  <sheetProtection autoFilter="0" pivotTables="0"/>
  <mergeCells count="1">
    <mergeCell ref="B36:D37"/>
  </mergeCells>
  <pageMargins left="0.70866141732283472" right="0.70866141732283472" top="0.74803149606299213" bottom="0.74803149606299213" header="0.31496062992125984" footer="0.31496062992125984"/>
  <pageSetup scale="77" orientation="landscape"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Menú</vt:lpstr>
      <vt:lpstr>Participación Apropiación </vt:lpstr>
      <vt:lpstr>Resumen Eje Egreso</vt:lpstr>
      <vt:lpstr>INVERSIÓN</vt:lpstr>
      <vt:lpstr>APR VS RP  Y OBLIGACIÓN Y PAGO</vt:lpstr>
      <vt:lpstr>APR,RP´S,OBL Y PAGO FUNCIONAMIE</vt:lpstr>
      <vt:lpstr>INVERSIÓN APR VS RP Y OBLI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Larri Javier Rodriguez Escobar</dc:creator>
  <cp:lastModifiedBy>Larri Javier Rodriguez Escobar</cp:lastModifiedBy>
  <cp:lastPrinted>2019-07-30T21:44:52Z</cp:lastPrinted>
  <dcterms:created xsi:type="dcterms:W3CDTF">2018-03-13T13:24:17Z</dcterms:created>
  <dcterms:modified xsi:type="dcterms:W3CDTF">2020-01-31T21:35:22Z</dcterms:modified>
</cp:coreProperties>
</file>