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pivotTables/pivotTable3.xml" ContentType="application/vnd.openxmlformats-officedocument.spreadsheetml.pivotTab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pivotTables/pivotTable4.xml" ContentType="application/vnd.openxmlformats-officedocument.spreadsheetml.pivotTab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hidePivotFieldList="1"/>
  <mc:AlternateContent xmlns:mc="http://schemas.openxmlformats.org/markup-compatibility/2006">
    <mc:Choice Requires="x15">
      <x15ac:absPath xmlns:x15ac="http://schemas.microsoft.com/office/spreadsheetml/2010/11/ac" url="C:\Users\ljrodriguez\Documents\2019\Graficas Cierre\"/>
    </mc:Choice>
  </mc:AlternateContent>
  <xr:revisionPtr revIDLastSave="0" documentId="13_ncr:1_{2B525D5E-FEC1-43CC-9EC7-A8429CE4FBDD}" xr6:coauthVersionLast="41" xr6:coauthVersionMax="41" xr10:uidLastSave="{00000000-0000-0000-0000-000000000000}"/>
  <bookViews>
    <workbookView xWindow="-120" yWindow="-120" windowWidth="29040" windowHeight="15840" tabRatio="12" xr2:uid="{00000000-000D-0000-FFFF-FFFF00000000}"/>
  </bookViews>
  <sheets>
    <sheet name="Menú" sheetId="8" r:id="rId1"/>
    <sheet name="Participación Apropiación " sheetId="2" r:id="rId2"/>
    <sheet name="Resumen Eje Egreso" sheetId="1" state="hidden" r:id="rId3"/>
    <sheet name="INVERSIÓN" sheetId="4" state="hidden" r:id="rId4"/>
    <sheet name="APR VS RP  Y OBLIGACIÓN Y PAGO" sheetId="3" r:id="rId5"/>
    <sheet name="APR,RP´S,OBL Y PAGO FUNCIONAMIE" sheetId="5" r:id="rId6"/>
    <sheet name="INVERSIÓN APR VS RP Y OBLI" sheetId="7" r:id="rId7"/>
  </sheets>
  <calcPr calcId="191029"/>
  <pivotCaches>
    <pivotCache cacheId="0" r:id="rId8"/>
    <pivotCache cacheId="1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" i="4" l="1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A4" i="4"/>
  <c r="A3" i="4"/>
  <c r="A2" i="4"/>
  <c r="B36" i="7" l="1"/>
  <c r="C48" i="5"/>
  <c r="C44" i="5"/>
  <c r="D46" i="5"/>
  <c r="E45" i="5"/>
  <c r="F48" i="5"/>
  <c r="E45" i="3"/>
  <c r="D45" i="5"/>
  <c r="D44" i="5"/>
  <c r="D48" i="5"/>
  <c r="E44" i="5"/>
  <c r="D47" i="5"/>
  <c r="E43" i="3"/>
  <c r="F45" i="3"/>
  <c r="D45" i="3"/>
  <c r="C45" i="5"/>
  <c r="C47" i="5"/>
  <c r="F44" i="5"/>
  <c r="F43" i="3"/>
  <c r="C46" i="5"/>
  <c r="C43" i="3"/>
  <c r="F45" i="5"/>
  <c r="C42" i="3"/>
  <c r="E47" i="5"/>
  <c r="C44" i="3"/>
  <c r="F44" i="3"/>
  <c r="E44" i="3"/>
  <c r="F47" i="5"/>
  <c r="E46" i="5"/>
  <c r="F42" i="3"/>
  <c r="C45" i="3"/>
  <c r="E48" i="5"/>
  <c r="F46" i="5"/>
  <c r="D43" i="3" l="1"/>
  <c r="D44" i="3"/>
  <c r="E42" i="3"/>
  <c r="D42" i="3"/>
</calcChain>
</file>

<file path=xl/sharedStrings.xml><?xml version="1.0" encoding="utf-8"?>
<sst xmlns="http://schemas.openxmlformats.org/spreadsheetml/2006/main" count="156" uniqueCount="112">
  <si>
    <t>CODIFICACION
PRESUPUESTAL</t>
  </si>
  <si>
    <t>DESCRIPCION</t>
  </si>
  <si>
    <t>A</t>
  </si>
  <si>
    <t>B</t>
  </si>
  <si>
    <t>C</t>
  </si>
  <si>
    <t>Etiquetas de fila</t>
  </si>
  <si>
    <t>Total general</t>
  </si>
  <si>
    <t>APROPIACION
 VIGENTE</t>
  </si>
  <si>
    <t>CERTIFICADOS
 ACUMULADOS</t>
  </si>
  <si>
    <t>COMPROMISOS
 ACUMULADOS</t>
  </si>
  <si>
    <t>OBLIGACIONES
 ACUMULADAS</t>
  </si>
  <si>
    <t>PAGOS
A CUMULADOS</t>
  </si>
  <si>
    <t xml:space="preserve"> COMPROMISOS
 ACUMULADOS</t>
  </si>
  <si>
    <t xml:space="preserve"> OBLIGACIONES
 ACUMULADAS</t>
  </si>
  <si>
    <t>Fuente</t>
  </si>
  <si>
    <t>PAGOS
 ACUMULADOS</t>
  </si>
  <si>
    <t>2 COMPROMISOS
 ACUMULADOS</t>
  </si>
  <si>
    <t>1 APROPIACION
 VIGENTE</t>
  </si>
  <si>
    <t>3 OBLIGACIONES
 ACUMULADAS</t>
  </si>
  <si>
    <t xml:space="preserve"> PAGOS
 ACUMULADOS</t>
  </si>
  <si>
    <t xml:space="preserve"> OBLIGACIONES</t>
  </si>
  <si>
    <t xml:space="preserve"> PAGOS</t>
  </si>
  <si>
    <t>Cifras en Millones de pesos</t>
  </si>
  <si>
    <t>APROPIACION</t>
  </si>
  <si>
    <t xml:space="preserve"> APROPIACION
 VIGENTE</t>
  </si>
  <si>
    <t>A-01</t>
  </si>
  <si>
    <t>A-02</t>
  </si>
  <si>
    <t>A-03</t>
  </si>
  <si>
    <t>A-08</t>
  </si>
  <si>
    <t>A-FUNCIONAMIENTO</t>
  </si>
  <si>
    <t>B-SERVICIO DE LA DEUDA PÚBLICA</t>
  </si>
  <si>
    <t>C- INVERSION</t>
  </si>
  <si>
    <t>A-01 -GASTOS DE PERSONAL</t>
  </si>
  <si>
    <t>A-02 -ADQUISICIÓN DE BIENES  Y SERVICIOS</t>
  </si>
  <si>
    <t>A-03-TRANSFERENCIAS CORRIENTES</t>
  </si>
  <si>
    <t>A-08-GASTOS POR TRIBUTOS, MULTAS, SANCIONES E INTERESES DE MORA</t>
  </si>
  <si>
    <t xml:space="preserve">Codigo </t>
  </si>
  <si>
    <t>C-2401-0600-12</t>
  </si>
  <si>
    <t>MEJORAMIENTO APOYO ESTATAL PROYECTO DE CONCESIÓN RUTA DEL SOL  SECTOR 2 NACIONAL</t>
  </si>
  <si>
    <t>C-2401-0600-33</t>
  </si>
  <si>
    <t>MEJORAMIENTO REHABILITACIÓN Y MANTENIMIENTO DEL CORREDOR HONDA - PUERTO SALGAR - GIRARDOT,   CUNDINAMARCA</t>
  </si>
  <si>
    <t>C-2401-0600-34</t>
  </si>
  <si>
    <t>REHABILITACIÓN MEJORAMIENTO, OPERACIÓN Y MANTENIMIENTO DEL CORREDOR PERIMETRAL DE CUNDINAMARCA, CENTRO ORIENTE  CUNDINAMARCA</t>
  </si>
  <si>
    <t>C-2401-0600-35</t>
  </si>
  <si>
    <t>MEJORAMIENTO MANTENIMIENTO DE LA CONCESIÓN CARTAGENA BARRANQUILLA  ATLÁNTICO, BOLÍVAR</t>
  </si>
  <si>
    <t>C-2401-0600-36</t>
  </si>
  <si>
    <t>MEJORAMIENTO , REHABILITACIÓN, MANTENIMIENTO Y OPERACIÓN DEL CORREDOR TRANSVERSAL DEL SISGA,EN LOS DEPARTAMENTOS DE   CUNDINAMARCA, BOYACÁ, CASANARE</t>
  </si>
  <si>
    <t>C-2401-0600-37</t>
  </si>
  <si>
    <t>MEJORAMIENTO REHABILITACIÒN, CONSTRUCCIÒN, MANTENIMIENTO Y OPERACIÒN DEL CORREDOR SANTANA - MOCOA - NEIVA, DEPARTAMENTOS DE   HUILA, PUTUMAYO, CAUCA</t>
  </si>
  <si>
    <t>C-2401-0600-38</t>
  </si>
  <si>
    <t>MEJORAMIENTO APOYO ESTATAL PROYECTO DE CONCESIÒN RUTA DEL SOL SECTOR III,   CESAR, BOLÍVAR, MAGDALENA - [PREVIO CONCEPTO DNP]</t>
  </si>
  <si>
    <t>C-2401-0600-39</t>
  </si>
  <si>
    <t>REHABILITACIÓN MEJORAMIENTO, CONSTRUCCIÒN, MANTENIMIENTO Y OPERACIÒN DEL CORREDOR CARTAGENA - BARRANQUILLA Y CIRCUNVALAR DE LA PROSPERIDAD, DEPARTAMENTOS DE   ATLÁNTICO, BOLÍVAR</t>
  </si>
  <si>
    <t>C-2401-0600-40</t>
  </si>
  <si>
    <t>MEJORAMIENTO CONSTRUCCIÒN, REHABILITACIÒN Y MANTENIMIENTO DEL CORREDOR VILLAVICENCIO - YOPAL DEPARTAMENTOS DEL  META, CASANARE</t>
  </si>
  <si>
    <t>C-2401-0600-41</t>
  </si>
  <si>
    <t>REHABILITACIÓN CONSTRUCCIÒN, MEJORAMIENTO, OPERACIÒN Y MANTENIMIENTO DE LA CONCESIÒN AUTOPISTA AL RIO MAGDALENA 2, DEPARTAMENTOS DE   ANTIOQUIA, SANTANDER</t>
  </si>
  <si>
    <t>C-2401-0600-42</t>
  </si>
  <si>
    <t>CONSTRUCCIÓN OPERACIÒN Y MANTENIMIENTO DE LA VÌA MULALO - LOBOGUERRERO, DEPARTAMENTO DEL  VALLE DEL CAUCA</t>
  </si>
  <si>
    <t>C-2401-0600-43</t>
  </si>
  <si>
    <t>MEJORAMIENTO CONSTRUCCIÒN, REHABILITACIÒN, OPERACIÒN Y MANTENIMIENTO DE LA CONCESIÒN AUTOPISTA AL MAR 1, DEPARTAMENTO DE   ANTIOQUIA</t>
  </si>
  <si>
    <t>C-2401-0600-44</t>
  </si>
  <si>
    <t>MEJORAMIENTO REHABILITACIÓN, CONSTRUCCIÓN, MANTENIMIENTO, Y OPERACIÓN DEL CORREDOR RUMICHACA - PASTO EN EL DEPARTAMENTO DE   NARIÑO</t>
  </si>
  <si>
    <t>C-2401-0600-45</t>
  </si>
  <si>
    <t>MEJORAMIENTO CONSTRUCCIÓN, MANTENIMIENTO Y OPERACIÓN DEL CORREDOR CONEXIÓN NORTE, AUTOPISTAS PARA LA PROSPERIDAD  ANTIOQUIA</t>
  </si>
  <si>
    <t>C-2401-0600-46</t>
  </si>
  <si>
    <t>MEJORAMIENTO CONSTRUCCION REHABILITACIÓN,  MANTENIMIENTO Y OPERACIÓN DEL CORREDOR BUCARAMANGA BARRANCABERMEJA YONDO  DEPARTAMENTOS DE   SANTANDER, ANTIOQUIA</t>
  </si>
  <si>
    <t>C-2401-0600-47</t>
  </si>
  <si>
    <t>MEJORAMIENTO REHABILITACION, CONSTRUCCION , MANTENIMIENTO  Y OPERACION CORREDOR POPAYAN - SANTANDER DE QUILICHAO EN EL DEPARTAMENTO DEL   CAUCA</t>
  </si>
  <si>
    <t>C-2401-0600-48</t>
  </si>
  <si>
    <t>MEJORAMIENTO REHABILITACIÓN, CONSTRUCCIÓN, MANTENIMIENTO Y OPERACION DEL CORREDOR BUCARAMANGA PAMPLONA   NORTE DE SANTANDER, SANTANDER</t>
  </si>
  <si>
    <t>C-2401-0600-49</t>
  </si>
  <si>
    <t>MEJORAMIENTO CONSTRUCCIÓN, OPERACIÓN, MANTENIMIENTO DE LA AUTOPISTA CONEXIÓN PACIFICO 3  ANTIOQUIA, CALDAS, RISARALDA</t>
  </si>
  <si>
    <t>C-2401-0600-50</t>
  </si>
  <si>
    <t>MEJORAMIENTO CONSTRUCCIÓN, OPERACIÓN Y MANTENIMIENTO  DE LA CONCESIÓN AUTOPISTA CONEXIÓN PACIFICO 2   ANTIOQUIA</t>
  </si>
  <si>
    <t>C-2401-0600-51</t>
  </si>
  <si>
    <t>CONSTRUCCIÓN OPERACIÓN Y MANTENIMIENTO DE LA CONCESIÓN AUTOPISTA CONEXIÓN PACIFICO 1 - AUTOPISTAS PARA LA PROSPERIDAD    ANTIOQUIA</t>
  </si>
  <si>
    <t>C-2401-0600-52</t>
  </si>
  <si>
    <t>MEJORAMIENTO DEL CORREDOR PUERTA DE HIERRO - PALMAR DE VARELA Y CARRETO - CRUZ DEL VISO EN EL DEPARTAMENTOS DE  ATLÁNTICO, BOLÍVAR, SUCRE</t>
  </si>
  <si>
    <t>C-2401-0600-53</t>
  </si>
  <si>
    <t>MEJORAMIENTO CONSTRUCCIÓN, REHABILITACIÓN, OPERACIÓN Y MANTENIMIENTO DE LA CONCESIÓN AUTOPISTA AL MAR 2  ANTIOQUIA</t>
  </si>
  <si>
    <t>C-2401-0600-54</t>
  </si>
  <si>
    <t>MEJORAMIENTO DE LA CONCESIÓN ARMENIA PEREIRA MANIZALES  RISARALDA, CALDAS, QUINDIO, VALLE DEL CAUCA</t>
  </si>
  <si>
    <t>C-2401-0600-55</t>
  </si>
  <si>
    <t>APOYO A LA OPERACIÓN DE LAS VÍAS CONCESIONADAS A TRÁVES DE IPS  NACIONAL</t>
  </si>
  <si>
    <t>C-2401-0600-56</t>
  </si>
  <si>
    <t>APOYO A LA OPERACIÒN DE LAS VÌAS PRIMARIAS CONCESIONADAS  NACIONAL</t>
  </si>
  <si>
    <t>C-2403-0600-3</t>
  </si>
  <si>
    <t>APOYO A LA OPERACIÓN DE LOS AEROPUERTOS CONCESIONADOS  NACIONAL</t>
  </si>
  <si>
    <t>C-2404-0600-2</t>
  </si>
  <si>
    <t>REHABILITACIÓN CONSTRUCCIÓN Y MANTENIMIENTO DE LA RED FÉRREA A NIVEL NACIONAL  NACIONAL</t>
  </si>
  <si>
    <t>C-2404-0600-3</t>
  </si>
  <si>
    <t>APOYO A LA OPERACIÓN DE LAS VÍAS FÉRREAS CONCESIONADAS  NACIONAL</t>
  </si>
  <si>
    <t>C-2405-0600-2</t>
  </si>
  <si>
    <t>APOYO ESTATAL A LOS PUERTOS A NIVEL NACIONAL   NACIONAL</t>
  </si>
  <si>
    <t>C-2405-0600-3</t>
  </si>
  <si>
    <t>APOYO A LA OPERACIÒN DE LOS PUERTOS CONCESIONADOS  NACIONAL</t>
  </si>
  <si>
    <t>C-2499-0600-7</t>
  </si>
  <si>
    <t>IMPLEMENTACIÓN DEL SISTEMA INTEGRADO DE GESTIÓN Y CONTROL DE LA AGENCIA NACIONAL DE INFRAESTRUCTURA  NACIONAL</t>
  </si>
  <si>
    <t>C-2499-0600-8</t>
  </si>
  <si>
    <t>APOYO PARA LA GESTIÓN DE LA AGENCIA NACIONAL DE INFRAESTRUCTURA A TRAVÉS DE ASESORÍAS Y CONSULTORÍAS  NACIONAL</t>
  </si>
  <si>
    <t>C-2499-0600-9</t>
  </si>
  <si>
    <t>SISTEMATIZACIÓN PARA EL SERVICIO DE INFORMACIÓN DE LA GESTIÓN ADMINISTRATIVA.  NACIONAL</t>
  </si>
  <si>
    <t>(Todas)</t>
  </si>
  <si>
    <t>COMPROMISOS</t>
  </si>
  <si>
    <t>C-2499-0600-10</t>
  </si>
  <si>
    <t>IMPLEMENTACION DEL SISTEMA DE GESTION DOCUMENTAL DE LA AGENCIA NACIONAL DE INFRAESTRUCTURA NACIONAL</t>
  </si>
  <si>
    <t>Porcentaje Participación de la Apropiación  por Concepto de Gasto</t>
  </si>
  <si>
    <t xml:space="preserve">Comparativo Ejecución  Presupuestal del  Presupuesto de Funcionamiento </t>
  </si>
  <si>
    <t xml:space="preserve">Detalle Ejecución Presupuestal por Proyecto de Inversión </t>
  </si>
  <si>
    <t>MEDIANTE  DECRETO 1155 DEL 27 DE JUNIO DE 2019  "POR EL CUAL SE EFECTUA UN AJUSTE EN EL  PRESUPUESTO GENERAL DE LA NACIÓN PARA LA VIGENCIA FISCAL 2019 Y SE EFECTUA LA CORRESPONDIENTE LIQUIDACIÒN," A LA AGENCIA NACIONAL DE INFRAESTRUCTURA SE LE CONTRACREDITO (REDUJÒ) EN EL PRESUPUESTO DE GASTOS DE INVERSIÓN, EN EL PROYECTO   12 "MEJORAMIENTO APOYO ESTATAL PROYECTO DE CONCESIÓN RUTA DEL SOL  SECTOR 2 NACIONAL - [PREVIO CONCEPTO DNP]", DEL SUBPROGRAMA 0600 "INTERSUBSECTORIAL TRANSPORTE", DEL PROGRAMA  2401 "INFRAESTRUCTURA   RED VIAL PRIMARIA", LA SUMA DE $ 185.095.000.000, CON APORTES NACIÒN, RECURSOS ESTOS  QUE FUERON ACREDITADOS AL MINISTERIO DE TRANSPORTE Y AL INVIAS.  ASI MISMO,  LA DIRECCIÓN GENERAL DE PRESUPUESTO PÚBLICO NACIONAL (DGPPN) DEL MINISTERIO DE HACIENDA Y CRÉDITO PÚBLICO,  BLOQUEO EN EL APLICATIVO SIIF NACIÓN II, EN EL MISMO PROYECTO DE INVERSIÒN  LA  SUMA DE $30.000.000.000,oo, CON APORTES NACIÒN.</t>
  </si>
  <si>
    <t>Ejecución  Presupuestal Acumulada al  31/08/2019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</si>
</sst>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64" formatCode="_(* #,##0.00_);_(* \(#,##0.00\);_(* &quot;-&quot;??_);_(@_)"/>
    <numFmt numFmtId="165" formatCode="#\ ???/???"/>
    <numFmt numFmtId="166" formatCode="_-* #,##0.0_-;\-* #,##0.0_-;_-* &quot;-&quot;_-;_-@_-"/>
    <numFmt numFmtId="167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u/>
      <sz val="11"/>
      <color theme="5" tint="-0.499984740745262"/>
      <name val="Calibri"/>
      <family val="2"/>
      <scheme val="minor"/>
    </font>
    <font>
      <sz val="11"/>
      <color theme="4"/>
      <name val="Calibri"/>
      <family val="2"/>
      <scheme val="minor"/>
    </font>
    <font>
      <i/>
      <u/>
      <sz val="11"/>
      <color theme="4"/>
      <name val="Bookman Old Style"/>
      <family val="1"/>
    </font>
    <font>
      <i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28"/>
      <color theme="1"/>
      <name val="Calibri"/>
      <family val="2"/>
      <scheme val="minor"/>
    </font>
    <font>
      <i/>
      <u/>
      <sz val="28"/>
      <color theme="10"/>
      <name val="Calibri"/>
      <family val="2"/>
      <scheme val="minor"/>
    </font>
    <font>
      <i/>
      <sz val="28"/>
      <color theme="4"/>
      <name val="Calibri"/>
      <family val="2"/>
      <scheme val="minor"/>
    </font>
    <font>
      <i/>
      <sz val="11"/>
      <color theme="4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4" tint="0.39994506668294322"/>
      </left>
      <right/>
      <top style="thick">
        <color theme="4" tint="0.39994506668294322"/>
      </top>
      <bottom/>
      <diagonal/>
    </border>
    <border>
      <left/>
      <right/>
      <top style="thick">
        <color theme="4" tint="0.39994506668294322"/>
      </top>
      <bottom/>
      <diagonal/>
    </border>
    <border>
      <left/>
      <right style="thick">
        <color theme="4" tint="0.39994506668294322"/>
      </right>
      <top style="thick">
        <color theme="4" tint="0.39994506668294322"/>
      </top>
      <bottom/>
      <diagonal/>
    </border>
    <border>
      <left style="thick">
        <color theme="4" tint="0.39994506668294322"/>
      </left>
      <right/>
      <top/>
      <bottom/>
      <diagonal/>
    </border>
    <border>
      <left/>
      <right style="thick">
        <color theme="4" tint="0.39994506668294322"/>
      </right>
      <top/>
      <bottom/>
      <diagonal/>
    </border>
    <border>
      <left style="thick">
        <color theme="4" tint="0.39994506668294322"/>
      </left>
      <right/>
      <top/>
      <bottom style="thick">
        <color theme="4" tint="0.39994506668294322"/>
      </bottom>
      <diagonal/>
    </border>
    <border>
      <left/>
      <right/>
      <top/>
      <bottom style="thick">
        <color theme="4" tint="0.39994506668294322"/>
      </bottom>
      <diagonal/>
    </border>
    <border>
      <left/>
      <right style="thick">
        <color theme="4" tint="0.39994506668294322"/>
      </right>
      <top/>
      <bottom style="thick">
        <color theme="4" tint="0.39994506668294322"/>
      </bottom>
      <diagonal/>
    </border>
  </borders>
  <cellStyleXfs count="15">
    <xf numFmtId="0" fontId="0" fillId="0" borderId="0"/>
    <xf numFmtId="41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53">
    <xf numFmtId="0" fontId="0" fillId="0" borderId="0" xfId="0"/>
    <xf numFmtId="41" fontId="0" fillId="0" borderId="0" xfId="1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Border="1"/>
    <xf numFmtId="41" fontId="0" fillId="0" borderId="1" xfId="1" applyFont="1" applyBorder="1"/>
    <xf numFmtId="0" fontId="0" fillId="0" borderId="0" xfId="0" pivotButton="1"/>
    <xf numFmtId="41" fontId="0" fillId="0" borderId="0" xfId="0" applyNumberFormat="1"/>
    <xf numFmtId="41" fontId="0" fillId="0" borderId="1" xfId="1" applyFont="1" applyBorder="1" applyAlignment="1">
      <alignment wrapText="1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0" fontId="0" fillId="0" borderId="0" xfId="0" applyAlignment="1">
      <alignment wrapText="1"/>
    </xf>
    <xf numFmtId="41" fontId="0" fillId="0" borderId="0" xfId="0" applyNumberFormat="1" applyAlignment="1">
      <alignment wrapText="1"/>
    </xf>
    <xf numFmtId="166" fontId="0" fillId="0" borderId="0" xfId="0" applyNumberFormat="1" applyAlignment="1">
      <alignment wrapText="1"/>
    </xf>
    <xf numFmtId="0" fontId="0" fillId="0" borderId="0" xfId="0" pivotButton="1" applyAlignment="1">
      <alignment horizontal="center"/>
    </xf>
    <xf numFmtId="0" fontId="0" fillId="0" borderId="1" xfId="0" applyFill="1" applyBorder="1"/>
    <xf numFmtId="0" fontId="0" fillId="2" borderId="0" xfId="0" applyFill="1"/>
    <xf numFmtId="0" fontId="7" fillId="2" borderId="0" xfId="0" applyFont="1" applyFill="1" applyBorder="1"/>
    <xf numFmtId="0" fontId="0" fillId="0" borderId="0" xfId="0" applyAlignment="1">
      <alignment horizontal="left" wrapText="1"/>
    </xf>
    <xf numFmtId="0" fontId="9" fillId="0" borderId="0" xfId="0" applyFont="1"/>
    <xf numFmtId="0" fontId="10" fillId="0" borderId="0" xfId="14" applyFont="1"/>
    <xf numFmtId="0" fontId="11" fillId="0" borderId="0" xfId="0" applyFont="1"/>
    <xf numFmtId="0" fontId="0" fillId="0" borderId="0" xfId="0" applyFill="1"/>
    <xf numFmtId="0" fontId="7" fillId="0" borderId="0" xfId="0" applyFont="1" applyFill="1" applyBorder="1"/>
    <xf numFmtId="0" fontId="6" fillId="0" borderId="0" xfId="0" applyFont="1" applyFill="1" applyBorder="1"/>
    <xf numFmtId="0" fontId="7" fillId="0" borderId="0" xfId="0" applyFont="1" applyFill="1" applyBorder="1" applyAlignment="1">
      <alignment horizontal="left"/>
    </xf>
    <xf numFmtId="41" fontId="7" fillId="0" borderId="0" xfId="0" applyNumberFormat="1" applyFont="1" applyFill="1" applyBorder="1"/>
    <xf numFmtId="9" fontId="7" fillId="0" borderId="0" xfId="13" applyFont="1" applyFill="1" applyBorder="1"/>
    <xf numFmtId="167" fontId="7" fillId="0" borderId="0" xfId="13" applyNumberFormat="1" applyFont="1" applyFill="1" applyBorder="1"/>
    <xf numFmtId="0" fontId="6" fillId="0" borderId="0" xfId="0" applyFont="1" applyFill="1" applyBorder="1" applyAlignment="1">
      <alignment horizontal="left"/>
    </xf>
    <xf numFmtId="41" fontId="6" fillId="0" borderId="0" xfId="0" applyNumberFormat="1" applyFont="1" applyFill="1" applyBorder="1"/>
    <xf numFmtId="9" fontId="6" fillId="0" borderId="0" xfId="13" applyFont="1" applyFill="1" applyBorder="1"/>
    <xf numFmtId="167" fontId="6" fillId="0" borderId="0" xfId="13" applyNumberFormat="1" applyFont="1" applyFill="1" applyBorder="1"/>
    <xf numFmtId="0" fontId="7" fillId="0" borderId="0" xfId="0" applyFont="1" applyFill="1"/>
    <xf numFmtId="0" fontId="0" fillId="0" borderId="0" xfId="0" applyAlignment="1">
      <alignment horizontal="center" vertical="center" wrapText="1"/>
    </xf>
    <xf numFmtId="0" fontId="5" fillId="2" borderId="0" xfId="0" applyFont="1" applyFill="1" applyAlignment="1">
      <alignment horizontal="center" wrapText="1"/>
    </xf>
    <xf numFmtId="0" fontId="13" fillId="0" borderId="0" xfId="0" applyFont="1" applyFill="1"/>
    <xf numFmtId="0" fontId="13" fillId="0" borderId="0" xfId="0" applyFont="1" applyFill="1" applyBorder="1"/>
    <xf numFmtId="0" fontId="0" fillId="2" borderId="0" xfId="0" applyFont="1" applyFill="1"/>
    <xf numFmtId="0" fontId="7" fillId="2" borderId="0" xfId="0" applyFont="1" applyFill="1"/>
    <xf numFmtId="0" fontId="12" fillId="0" borderId="2" xfId="0" applyFont="1" applyBorder="1" applyAlignment="1">
      <alignment horizontal="justify" vertical="center" wrapText="1"/>
    </xf>
    <xf numFmtId="0" fontId="12" fillId="0" borderId="3" xfId="0" applyFont="1" applyBorder="1" applyAlignment="1">
      <alignment horizontal="justify" vertical="center" wrapText="1"/>
    </xf>
    <xf numFmtId="0" fontId="12" fillId="0" borderId="4" xfId="0" applyFont="1" applyBorder="1" applyAlignment="1">
      <alignment horizontal="justify" vertical="center" wrapText="1"/>
    </xf>
    <xf numFmtId="0" fontId="12" fillId="0" borderId="5" xfId="0" applyFont="1" applyBorder="1" applyAlignment="1">
      <alignment horizontal="justify" vertical="center" wrapText="1"/>
    </xf>
    <xf numFmtId="0" fontId="12" fillId="0" borderId="0" xfId="0" applyFont="1" applyBorder="1" applyAlignment="1">
      <alignment horizontal="justify" vertical="center" wrapText="1"/>
    </xf>
    <xf numFmtId="0" fontId="12" fillId="0" borderId="6" xfId="0" applyFont="1" applyBorder="1" applyAlignment="1">
      <alignment horizontal="justify" vertical="center" wrapText="1"/>
    </xf>
    <xf numFmtId="0" fontId="12" fillId="0" borderId="7" xfId="0" applyFont="1" applyBorder="1" applyAlignment="1">
      <alignment horizontal="justify" vertical="center" wrapText="1"/>
    </xf>
    <xf numFmtId="0" fontId="12" fillId="0" borderId="8" xfId="0" applyFont="1" applyBorder="1" applyAlignment="1">
      <alignment horizontal="justify" vertical="center" wrapText="1"/>
    </xf>
    <xf numFmtId="0" fontId="12" fillId="0" borderId="9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center" wrapText="1"/>
    </xf>
    <xf numFmtId="9" fontId="7" fillId="0" borderId="0" xfId="13" applyFont="1" applyFill="1"/>
  </cellXfs>
  <cellStyles count="15">
    <cellStyle name="Hipervínculo" xfId="14" builtinId="8"/>
    <cellStyle name="Millares [0]" xfId="1" builtinId="6"/>
    <cellStyle name="Millares 13" xfId="3" xr:uid="{00000000-0005-0000-0000-000001000000}"/>
    <cellStyle name="Millares 14" xfId="5" xr:uid="{00000000-0005-0000-0000-000002000000}"/>
    <cellStyle name="Millares 18" xfId="8" xr:uid="{E834C297-3FCF-493F-8231-D2F710130BE4}"/>
    <cellStyle name="Normal" xfId="0" builtinId="0"/>
    <cellStyle name="Normal 13" xfId="2" xr:uid="{00000000-0005-0000-0000-000004000000}"/>
    <cellStyle name="Normal 14" xfId="4" xr:uid="{00000000-0005-0000-0000-000005000000}"/>
    <cellStyle name="Normal 14 5" xfId="6" xr:uid="{B0044FC8-388A-4ECC-98FA-7C2E309CF394}"/>
    <cellStyle name="Normal 14 6" xfId="9" xr:uid="{B4BCDC7B-84DA-4E3B-8FBE-56949349B94D}"/>
    <cellStyle name="Normal 14 8" xfId="11" xr:uid="{64EE64DF-30A3-4363-9E1B-710C27BEABB9}"/>
    <cellStyle name="Normal 18" xfId="7" xr:uid="{A858F760-6D57-4033-9F79-101CFB0879FA}"/>
    <cellStyle name="Normal 19" xfId="10" xr:uid="{FCDB1EC6-96C1-44A5-BC35-9C851B7A5EED}"/>
    <cellStyle name="Normal 21" xfId="12" xr:uid="{E7F9218F-46FE-45F7-9A6A-5C74FF916D5D}"/>
    <cellStyle name="Porcentaje" xfId="13" builtinId="5"/>
  </cellStyles>
  <dxfs count="31">
    <dxf>
      <alignment horizontal="center"/>
    </dxf>
    <dxf>
      <alignment wrapText="1"/>
    </dxf>
    <dxf>
      <numFmt numFmtId="166" formatCode="_-* #,##0.0_-;\-* #,##0.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alignment horizont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numFmt numFmtId="33" formatCode="_-* #,##0_-;\-* #,##0_-;_-* &quot;-&quot;_-;_-@_-"/>
    </dxf>
    <dxf>
      <numFmt numFmtId="33" formatCode="_-* #,##0_-;\-* #,##0_-;_-* &quot;-&quot;_-;_-@_-"/>
    </dxf>
    <dxf>
      <numFmt numFmtId="0" formatCode="General"/>
    </dxf>
    <dxf>
      <numFmt numFmtId="13" formatCode="0%"/>
    </dxf>
    <dxf>
      <numFmt numFmtId="33" formatCode="_-* #,##0_-;\-* #,##0_-;_-* &quot;-&quot;_-;_-@_-"/>
    </dxf>
    <dxf>
      <numFmt numFmtId="13" formatCode="0%"/>
    </dxf>
    <dxf>
      <numFmt numFmtId="33" formatCode="_-* #,##0_-;\-* #,##0_-;_-* &quot;-&quot;_-;_-@_-"/>
    </dxf>
    <dxf>
      <numFmt numFmtId="165" formatCode="#\ ???/???"/>
    </dxf>
    <dxf>
      <numFmt numFmtId="33" formatCode="_-* #,##0_-;\-* #,##0_-;_-* &quot;-&quot;_-;_-@_-"/>
    </dxf>
    <dxf>
      <numFmt numFmtId="0" formatCode="General"/>
    </dxf>
    <dxf>
      <numFmt numFmtId="0" formatCode="General"/>
    </dxf>
    <dxf>
      <numFmt numFmtId="0" formatCode="General"/>
    </dxf>
    <dxf>
      <numFmt numFmtId="14" formatCode="0.00%"/>
    </dxf>
    <dxf>
      <numFmt numFmtId="14" formatCode="0.00%"/>
    </dxf>
    <dxf>
      <numFmt numFmtId="14" formatCode="0.00%"/>
    </dxf>
    <dxf>
      <numFmt numFmtId="33" formatCode="_-* #,##0_-;\-* #,##0_-;_-* &quot;-&quot;_-;_-@_-"/>
    </dxf>
    <dxf>
      <numFmt numFmtId="33" formatCode="_-* #,##0_-;\-* #,##0_-;_-* &quot;-&quot;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[Graficas Egresos  ago  2019.xlsx]Participación Apropiación !TablaDinámica1</c:name>
    <c:fmtId val="9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accent2">
                    <a:lumMod val="7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j-lt"/>
                <a:ea typeface="+mn-ea"/>
                <a:cs typeface="+mn-cs"/>
              </a:defRPr>
            </a:pPr>
            <a:r>
              <a:rPr lang="en-US" sz="1800" b="1">
                <a:solidFill>
                  <a:schemeClr val="accent1"/>
                </a:solidFill>
                <a:latin typeface="+mj-lt"/>
              </a:rPr>
              <a:t>Porcentaje Participación</a:t>
            </a:r>
            <a:r>
              <a:rPr lang="en-US" sz="1800" b="1" baseline="0">
                <a:solidFill>
                  <a:schemeClr val="accent1"/>
                </a:solidFill>
                <a:latin typeface="+mj-lt"/>
              </a:rPr>
              <a:t> </a:t>
            </a:r>
            <a:r>
              <a:rPr lang="en-US" sz="1800" b="1">
                <a:solidFill>
                  <a:schemeClr val="accent1"/>
                </a:solidFill>
                <a:latin typeface="+mj-lt"/>
              </a:rPr>
              <a:t>Apropiación por concepto de Gastos</a:t>
            </a:r>
          </a:p>
        </c:rich>
      </c:tx>
      <c:layout>
        <c:manualLayout>
          <c:xMode val="edge"/>
          <c:yMode val="edge"/>
          <c:x val="0.19364641769090793"/>
          <c:y val="6.26317978725883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accent2">
                  <a:lumMod val="7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j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dLblPos val="outEnd"/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relaxedInset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accent2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</c:pivotFmt>
      <c:pivotFmt>
        <c:idx val="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</c:pivotFmt>
      <c:pivotFmt>
        <c:idx val="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</c:pivotFmt>
      <c:pivotFmt>
        <c:idx val="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/>
        </c:spPr>
      </c:pivotFmt>
      <c:pivotFmt>
        <c:idx val="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1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1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</c:pivotFmts>
    <c:plotArea>
      <c:layout>
        <c:manualLayout>
          <c:layoutTarget val="inner"/>
          <c:xMode val="edge"/>
          <c:yMode val="edge"/>
          <c:x val="0.3350984251968504"/>
          <c:y val="0.31384332166812484"/>
          <c:w val="0.34647003499562556"/>
          <c:h val="0.57745005832604257"/>
        </c:manualLayout>
      </c:layout>
      <c:pieChart>
        <c:varyColors val="1"/>
        <c:ser>
          <c:idx val="0"/>
          <c:order val="0"/>
          <c:tx>
            <c:strRef>
              <c:f>'Participación Apropiación '!$C$6</c:f>
              <c:strCache>
                <c:ptCount val="1"/>
                <c:pt idx="0">
                  <c:v>Total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1-EE9A-4E3A-B9E5-B9C7CEB0B531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3-EE9A-4E3A-B9E5-B9C7CEB0B531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5-EE9A-4E3A-B9E5-B9C7CEB0B53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'Participación Apropiación '!$B$7:$B$10</c:f>
              <c:strCache>
                <c:ptCount val="3"/>
                <c:pt idx="0">
                  <c:v>A-FUNCIONAMIENTO</c:v>
                </c:pt>
                <c:pt idx="1">
                  <c:v>B-SERVICIO DE LA DEUDA PÚBLICA</c:v>
                </c:pt>
                <c:pt idx="2">
                  <c:v>C- INVERSION</c:v>
                </c:pt>
              </c:strCache>
            </c:strRef>
          </c:cat>
          <c:val>
            <c:numRef>
              <c:f>'Participación Apropiación '!$C$7:$C$10</c:f>
              <c:numCache>
                <c:formatCode>_(* #,##0_);_(* \(#,##0\);_(* "-"_);_(@_)</c:formatCode>
                <c:ptCount val="3"/>
                <c:pt idx="0">
                  <c:v>74780.665238999994</c:v>
                </c:pt>
                <c:pt idx="1">
                  <c:v>608283.88239899999</c:v>
                </c:pt>
                <c:pt idx="2">
                  <c:v>2233693.0285069998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45B-40D8-8CDD-191B3AE76490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956611096929582"/>
          <c:y val="0.52356829040232611"/>
          <c:w val="0.23899804295036686"/>
          <c:h val="0.2793169495898422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accent2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tx2">
        <a:lumMod val="40000"/>
        <a:lumOff val="60000"/>
      </a:schemeClr>
    </a:solidFill>
    <a:ln>
      <a:solidFill>
        <a:schemeClr val="accent1"/>
      </a:solidFill>
    </a:ln>
    <a:effectLst/>
    <a:scene3d>
      <a:camera prst="orthographicFront"/>
      <a:lightRig rig="threePt" dir="t"/>
    </a:scene3d>
    <a:sp3d>
      <a:bevelT/>
    </a:sp3d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[Graficas Egresos  ago  2019.xlsx]APR VS RP  Y OBLIGACIÓN Y PAGO!TablaDinámica1</c:name>
    <c:fmtId val="29"/>
  </c:pivotSource>
  <c:chart>
    <c:autoTitleDeleted val="0"/>
    <c:pivotFmts>
      <c:pivotFmt>
        <c:idx val="0"/>
        <c:spPr>
          <a:solidFill>
            <a:schemeClr val="accent2"/>
          </a:solidFill>
          <a:ln>
            <a:solidFill>
              <a:schemeClr val="accent2"/>
            </a:solidFill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angle"/>
            <a:contourClr>
              <a:schemeClr val="accent2"/>
            </a:contourClr>
          </a:sp3d>
        </c:spPr>
        <c:marker>
          <c:symbol val="none"/>
        </c:marker>
      </c:pivotFmt>
      <c:pivotFmt>
        <c:idx val="1"/>
        <c:spPr>
          <a:solidFill>
            <a:schemeClr val="bg1">
              <a:lumMod val="85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</c:pivotFmt>
      <c:pivotFmt>
        <c:idx val="2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</c:pivotFmt>
      <c:pivotFmt>
        <c:idx val="3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4"/>
        <c:spPr>
          <a:solidFill>
            <a:schemeClr val="bg1">
              <a:lumMod val="85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5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6"/>
        <c:spPr>
          <a:solidFill>
            <a:schemeClr val="bg1">
              <a:lumMod val="85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7"/>
        <c:spPr>
          <a:solidFill>
            <a:schemeClr val="accent2"/>
          </a:solidFill>
          <a:ln>
            <a:solidFill>
              <a:schemeClr val="accent2"/>
            </a:solidFill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angle"/>
            <a:contourClr>
              <a:schemeClr val="accent2"/>
            </a:contourClr>
          </a:sp3d>
        </c:spPr>
      </c:pivotFmt>
      <c:pivotFmt>
        <c:idx val="8"/>
        <c:spPr>
          <a:solidFill>
            <a:schemeClr val="accent2"/>
          </a:solidFill>
          <a:ln>
            <a:solidFill>
              <a:schemeClr val="accent2"/>
            </a:solidFill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angle"/>
            <a:contourClr>
              <a:schemeClr val="accent2"/>
            </a:contourClr>
          </a:sp3d>
        </c:spPr>
      </c:pivotFmt>
      <c:pivotFmt>
        <c:idx val="9"/>
        <c:spPr>
          <a:solidFill>
            <a:schemeClr val="accent1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  <a:bevelB/>
          </a:sp3d>
        </c:spPr>
        <c:marker>
          <c:symbol val="none"/>
        </c:marker>
        <c:dLbl>
          <c:idx val="0"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</c:pivotFmt>
      <c:pivotFmt>
        <c:idx val="11"/>
      </c:pivotFmt>
      <c:pivotFmt>
        <c:idx val="12"/>
      </c:pivotFmt>
      <c:pivotFmt>
        <c:idx val="13"/>
      </c:pivotFmt>
      <c:pivotFmt>
        <c:idx val="14"/>
      </c:pivotFmt>
      <c:pivotFmt>
        <c:idx val="15"/>
      </c:pivotFmt>
    </c:pivotFmts>
    <c:view3D>
      <c:rotX val="15"/>
      <c:rotY val="5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sideWall>
    <c:back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backWall>
    <c:plotArea>
      <c:layout>
        <c:manualLayout>
          <c:layoutTarget val="inner"/>
          <c:xMode val="edge"/>
          <c:yMode val="edge"/>
          <c:x val="0.1752022794872039"/>
          <c:y val="9.7930819715654704E-2"/>
          <c:w val="0.76017676839004356"/>
          <c:h val="0.851912802153137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'APR VS RP  Y OBLIGACIÓN Y PAGO'!$C$6</c:f>
              <c:strCache>
                <c:ptCount val="1"/>
                <c:pt idx="0">
                  <c:v>APROPIACION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Lbls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'APR VS RP  Y OBLIGACIÓN Y PAGO'!$B$7:$B$10</c:f>
              <c:strCache>
                <c:ptCount val="3"/>
                <c:pt idx="0">
                  <c:v>A-FUNCIONAMIENTO</c:v>
                </c:pt>
                <c:pt idx="1">
                  <c:v>B-SERVICIO DE LA DEUDA PÚBLICA</c:v>
                </c:pt>
                <c:pt idx="2">
                  <c:v>C- INVERSION</c:v>
                </c:pt>
              </c:strCache>
            </c:strRef>
          </c:cat>
          <c:val>
            <c:numRef>
              <c:f>'APR VS RP  Y OBLIGACIÓN Y PAGO'!$C$7:$C$10</c:f>
              <c:numCache>
                <c:formatCode>_(* #,##0_);_(* \(#,##0\);_(* "-"_);_(@_)</c:formatCode>
                <c:ptCount val="3"/>
                <c:pt idx="0">
                  <c:v>74780.665238999994</c:v>
                </c:pt>
                <c:pt idx="1">
                  <c:v>608283.88239899999</c:v>
                </c:pt>
                <c:pt idx="2">
                  <c:v>2233693.0285069998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7D8-471D-A1AF-F4C8AE927CCE}"/>
            </c:ext>
          </c:extLst>
        </c:ser>
        <c:ser>
          <c:idx val="1"/>
          <c:order val="1"/>
          <c:tx>
            <c:strRef>
              <c:f>'APR VS RP  Y OBLIGACIÓN Y PAGO'!$D$6</c:f>
              <c:strCache>
                <c:ptCount val="1"/>
                <c:pt idx="0">
                  <c:v>COMPROMISOS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prst="angle"/>
              <a:contourClr>
                <a:schemeClr val="accent2"/>
              </a:contourClr>
            </a:sp3d>
          </c:spPr>
          <c:invertIfNegative val="0"/>
          <c:dLbls>
            <c:delete val="1"/>
          </c:dLbls>
          <c:cat>
            <c:strRef>
              <c:f>'APR VS RP  Y OBLIGACIÓN Y PAGO'!$B$7:$B$10</c:f>
              <c:strCache>
                <c:ptCount val="3"/>
                <c:pt idx="0">
                  <c:v>A-FUNCIONAMIENTO</c:v>
                </c:pt>
                <c:pt idx="1">
                  <c:v>B-SERVICIO DE LA DEUDA PÚBLICA</c:v>
                </c:pt>
                <c:pt idx="2">
                  <c:v>C- INVERSION</c:v>
                </c:pt>
              </c:strCache>
            </c:strRef>
          </c:cat>
          <c:val>
            <c:numRef>
              <c:f>'APR VS RP  Y OBLIGACIÓN Y PAGO'!$D$7:$D$10</c:f>
              <c:numCache>
                <c:formatCode>_(* #,##0_);_(* \(#,##0\);_(* "-"_);_(@_)</c:formatCode>
                <c:ptCount val="3"/>
                <c:pt idx="0">
                  <c:v>48049.769424179998</c:v>
                </c:pt>
                <c:pt idx="1">
                  <c:v>472403.72811800003</c:v>
                </c:pt>
                <c:pt idx="2">
                  <c:v>2182557.9191470398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7D8-471D-A1AF-F4C8AE927CCE}"/>
            </c:ext>
          </c:extLst>
        </c:ser>
        <c:ser>
          <c:idx val="2"/>
          <c:order val="2"/>
          <c:tx>
            <c:strRef>
              <c:f>'APR VS RP  Y OBLIGACIÓN Y PAGO'!$E$6</c:f>
              <c:strCache>
                <c:ptCount val="1"/>
                <c:pt idx="0">
                  <c:v> OBLIGACIONES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elete val="1"/>
          </c:dLbls>
          <c:cat>
            <c:strRef>
              <c:f>'APR VS RP  Y OBLIGACIÓN Y PAGO'!$B$7:$B$10</c:f>
              <c:strCache>
                <c:ptCount val="3"/>
                <c:pt idx="0">
                  <c:v>A-FUNCIONAMIENTO</c:v>
                </c:pt>
                <c:pt idx="1">
                  <c:v>B-SERVICIO DE LA DEUDA PÚBLICA</c:v>
                </c:pt>
                <c:pt idx="2">
                  <c:v>C- INVERSION</c:v>
                </c:pt>
              </c:strCache>
            </c:strRef>
          </c:cat>
          <c:val>
            <c:numRef>
              <c:f>'APR VS RP  Y OBLIGACIÓN Y PAGO'!$E$7:$E$10</c:f>
              <c:numCache>
                <c:formatCode>_(* #,##0_);_(* \(#,##0\);_(* "-"_);_(@_)</c:formatCode>
                <c:ptCount val="3"/>
                <c:pt idx="0">
                  <c:v>42070.637994739998</c:v>
                </c:pt>
                <c:pt idx="1">
                  <c:v>472403.72811800003</c:v>
                </c:pt>
                <c:pt idx="2">
                  <c:v>39677.7857582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7D8-471D-A1AF-F4C8AE927CCE}"/>
            </c:ext>
          </c:extLst>
        </c:ser>
        <c:ser>
          <c:idx val="3"/>
          <c:order val="3"/>
          <c:tx>
            <c:strRef>
              <c:f>'APR VS RP  Y OBLIGACIÓN Y PAGO'!$F$6</c:f>
              <c:strCache>
                <c:ptCount val="1"/>
                <c:pt idx="0">
                  <c:v> PAGOS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elete val="1"/>
          </c:dLbls>
          <c:cat>
            <c:strRef>
              <c:f>'APR VS RP  Y OBLIGACIÓN Y PAGO'!$B$7:$B$10</c:f>
              <c:strCache>
                <c:ptCount val="3"/>
                <c:pt idx="0">
                  <c:v>A-FUNCIONAMIENTO</c:v>
                </c:pt>
                <c:pt idx="1">
                  <c:v>B-SERVICIO DE LA DEUDA PÚBLICA</c:v>
                </c:pt>
                <c:pt idx="2">
                  <c:v>C- INVERSION</c:v>
                </c:pt>
              </c:strCache>
            </c:strRef>
          </c:cat>
          <c:val>
            <c:numRef>
              <c:f>'APR VS RP  Y OBLIGACIÓN Y PAGO'!$F$7:$F$10</c:f>
              <c:numCache>
                <c:formatCode>_(* #,##0_);_(* \(#,##0\);_(* "-"_);_(@_)</c:formatCode>
                <c:ptCount val="3"/>
                <c:pt idx="0">
                  <c:v>41376.552886739999</c:v>
                </c:pt>
                <c:pt idx="1">
                  <c:v>472403.72811800003</c:v>
                </c:pt>
                <c:pt idx="2">
                  <c:v>39614.530769199999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7D8-471D-A1AF-F4C8AE927CC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899993344"/>
        <c:axId val="1806273584"/>
        <c:axId val="0"/>
      </c:bar3DChart>
      <c:catAx>
        <c:axId val="1899993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06273584"/>
        <c:crosses val="autoZero"/>
        <c:auto val="1"/>
        <c:lblAlgn val="ctr"/>
        <c:lblOffset val="100"/>
        <c:noMultiLvlLbl val="0"/>
      </c:catAx>
      <c:valAx>
        <c:axId val="1806273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99993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tx2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accent2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tx2">
        <a:lumMod val="40000"/>
        <a:lumOff val="60000"/>
      </a:schemeClr>
    </a:solidFill>
    <a:ln>
      <a:noFill/>
    </a:ln>
    <a:effectLst/>
    <a:scene3d>
      <a:camera prst="orthographicFront"/>
      <a:lightRig rig="threePt" dir="t"/>
    </a:scene3d>
    <a:sp3d>
      <a:bevelT/>
      <a:bevelB/>
    </a:sp3d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3"/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[Graficas Egresos  ago  2019.xlsx]APR,RP´S,OBL Y PAGO FUNCIONAMIE!TablaDinámica1</c:name>
    <c:fmtId val="30"/>
  </c:pivotSource>
  <c:chart>
    <c:autoTitleDeleted val="0"/>
    <c:pivotFmts>
      <c:pivotFmt>
        <c:idx val="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circle"/>
          <c:size val="6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circle"/>
          <c:size val="6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circle"/>
          <c:size val="6"/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gradFill rotWithShape="1">
            <a:gsLst>
              <a:gs pos="0">
                <a:schemeClr val="accent3">
                  <a:satMod val="103000"/>
                  <a:lumMod val="102000"/>
                  <a:tint val="94000"/>
                </a:schemeClr>
              </a:gs>
              <a:gs pos="50000">
                <a:schemeClr val="accent3">
                  <a:satMod val="110000"/>
                  <a:lumMod val="100000"/>
                  <a:shade val="100000"/>
                </a:schemeClr>
              </a:gs>
              <a:gs pos="100000">
                <a:schemeClr val="accent3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layout>
            <c:manualLayout>
              <c:x val="6.4314759957736958E-2"/>
              <c:y val="-2.3153832087559986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gradFill rotWithShape="1">
            <a:gsLst>
              <a:gs pos="0">
                <a:schemeClr val="accent2">
                  <a:satMod val="103000"/>
                  <a:lumMod val="102000"/>
                  <a:tint val="94000"/>
                </a:schemeClr>
              </a:gs>
              <a:gs pos="50000">
                <a:schemeClr val="accent2">
                  <a:satMod val="110000"/>
                  <a:lumMod val="100000"/>
                  <a:shade val="100000"/>
                </a:schemeClr>
              </a:gs>
              <a:gs pos="100000">
                <a:schemeClr val="accent2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layout>
            <c:manualLayout>
              <c:x val="1.3019732378756362E-2"/>
              <c:y val="-2.7103145356225596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gradFill rotWithShape="1">
            <a:gsLst>
              <a:gs pos="0">
                <a:schemeClr val="accent3">
                  <a:satMod val="103000"/>
                  <a:lumMod val="102000"/>
                  <a:tint val="94000"/>
                </a:schemeClr>
              </a:gs>
              <a:gs pos="50000">
                <a:schemeClr val="accent3">
                  <a:satMod val="110000"/>
                  <a:lumMod val="100000"/>
                  <a:shade val="100000"/>
                </a:schemeClr>
              </a:gs>
              <a:gs pos="100000">
                <a:schemeClr val="accent3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layout>
            <c:manualLayout>
              <c:x val="7.2535435922912436E-2"/>
              <c:y val="-4.9382705381613171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gradFill rotWithShape="1">
            <a:gsLst>
              <a:gs pos="0">
                <a:schemeClr val="accent2">
                  <a:satMod val="103000"/>
                  <a:lumMod val="102000"/>
                  <a:tint val="94000"/>
                </a:schemeClr>
              </a:gs>
              <a:gs pos="50000">
                <a:schemeClr val="accent2">
                  <a:satMod val="110000"/>
                  <a:lumMod val="100000"/>
                  <a:shade val="100000"/>
                </a:schemeClr>
              </a:gs>
              <a:gs pos="100000">
                <a:schemeClr val="accent2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layout>
            <c:manualLayout>
              <c:x val="1.1869445720866512E-2"/>
              <c:y val="-1.8269828142669062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layout>
            <c:manualLayout>
              <c:x val="2.0650624997508991E-2"/>
              <c:y val="-5.5472670632965168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layout>
            <c:manualLayout>
              <c:x val="9.8765422497770795E-3"/>
              <c:y val="7.3260059173361185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2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</c:pivotFmt>
      <c:pivotFmt>
        <c:idx val="10"/>
        <c:dLbl>
          <c:idx val="0"/>
          <c:layout>
            <c:manualLayout>
              <c:x val="2.0650624997508991E-2"/>
              <c:y val="-5.5472670632965168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dLbl>
          <c:idx val="0"/>
          <c:layout>
            <c:manualLayout>
              <c:x val="9.8765422497770795E-3"/>
              <c:y val="7.3260059173361185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bg2">
              <a:lumMod val="90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</c:pivotFmt>
      <c:pivotFmt>
        <c:idx val="13"/>
        <c:dLbl>
          <c:idx val="0"/>
          <c:layout>
            <c:manualLayout>
              <c:x val="1.1869445720866512E-2"/>
              <c:y val="-1.8269828142669062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dLbl>
          <c:idx val="0"/>
          <c:layout>
            <c:manualLayout>
              <c:x val="1.3019732378756362E-2"/>
              <c:y val="-2.7103145356225596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</c:pivotFmt>
      <c:pivotFmt>
        <c:idx val="16"/>
        <c:dLbl>
          <c:idx val="0"/>
          <c:layout>
            <c:manualLayout>
              <c:x val="7.2535435922912436E-2"/>
              <c:y val="-4.9382705381613171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dLbl>
          <c:idx val="0"/>
          <c:layout>
            <c:manualLayout>
              <c:x val="6.4314759957736958E-2"/>
              <c:y val="-2.3153832087559986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19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20"/>
        <c:spPr>
          <a:solidFill>
            <a:schemeClr val="accent2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21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22"/>
        <c:spPr>
          <a:solidFill>
            <a:schemeClr val="bg2">
              <a:lumMod val="90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23"/>
        <c:spPr>
          <a:solidFill>
            <a:schemeClr val="accent2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24"/>
        <c:spPr>
          <a:solidFill>
            <a:schemeClr val="bg2">
              <a:lumMod val="90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2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  <a:bevelB/>
          </a:sp3d>
        </c:spPr>
        <c:marker>
          <c:symbol val="none"/>
        </c:marker>
        <c:dLbl>
          <c:idx val="0"/>
          <c:spPr>
            <a:noFill/>
            <a:ln>
              <a:gradFill flip="none" rotWithShape="1"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16200000" scaled="1"/>
                <a:tileRect/>
              </a:gradFill>
            </a:ln>
            <a:effectLst>
              <a:glow rad="63500">
                <a:schemeClr val="accent1">
                  <a:satMod val="175000"/>
                  <a:alpha val="40000"/>
                </a:schemeClr>
              </a:glow>
              <a:innerShdw blurRad="114300">
                <a:prstClr val="black"/>
              </a:inn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7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sideWall>
    <c:back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backWall>
    <c:plotArea>
      <c:layout>
        <c:manualLayout>
          <c:layoutTarget val="inner"/>
          <c:xMode val="edge"/>
          <c:yMode val="edge"/>
          <c:x val="4.9964579000555287E-2"/>
          <c:y val="9.5607892083772919E-2"/>
          <c:w val="0.83288813931110117"/>
          <c:h val="0.8435366883273658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'APR,RP´S,OBL Y PAGO FUNCIONAMIE'!$C$6</c:f>
              <c:strCache>
                <c:ptCount val="1"/>
                <c:pt idx="0">
                  <c:v> APROPIACION
 VIGENTE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347-4728-8AEE-66B8A8E5BCB6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3EB-4428-B811-96DB1E4F8A07}"/>
              </c:ext>
            </c:extLst>
          </c:dPt>
          <c:dLbls>
            <c:spPr>
              <a:noFill/>
              <a:ln>
                <a:gradFill flip="none" rotWithShape="1">
                  <a:gsLst>
                    <a:gs pos="0">
                      <a:schemeClr val="accent1">
                        <a:lumMod val="5000"/>
                        <a:lumOff val="95000"/>
                      </a:schemeClr>
                    </a:gs>
                    <a:gs pos="74000">
                      <a:schemeClr val="accent1">
                        <a:lumMod val="45000"/>
                        <a:lumOff val="55000"/>
                      </a:schemeClr>
                    </a:gs>
                    <a:gs pos="83000">
                      <a:schemeClr val="accent1">
                        <a:lumMod val="45000"/>
                        <a:lumOff val="55000"/>
                      </a:schemeClr>
                    </a:gs>
                    <a:gs pos="100000">
                      <a:schemeClr val="accent1">
                        <a:lumMod val="30000"/>
                        <a:lumOff val="70000"/>
                      </a:schemeClr>
                    </a:gs>
                  </a:gsLst>
                  <a:lin ang="16200000" scaled="1"/>
                  <a:tileRect/>
                </a:gradFill>
              </a:ln>
              <a:effectLst>
                <a:glow rad="63500">
                  <a:schemeClr val="accent1">
                    <a:satMod val="175000"/>
                    <a:alpha val="40000"/>
                  </a:schemeClr>
                </a:glow>
                <a:innerShdw blurRad="114300">
                  <a:prstClr val="black"/>
                </a:inn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noFill/>
                    </a:ln>
                    <a:effectLst/>
                  </c:spPr>
                </c15:leaderLines>
              </c:ext>
            </c:extLst>
          </c:dLbls>
          <c:cat>
            <c:strRef>
              <c:f>'APR,RP´S,OBL Y PAGO FUNCIONAMIE'!$B$7:$B$11</c:f>
              <c:strCache>
                <c:ptCount val="4"/>
                <c:pt idx="0">
                  <c:v>A-01 -GASTOS DE PERSONAL</c:v>
                </c:pt>
                <c:pt idx="1">
                  <c:v>A-02 -ADQUISICIÓN DE BIENES  Y SERVICIOS</c:v>
                </c:pt>
                <c:pt idx="2">
                  <c:v>A-03-TRANSFERENCIAS CORRIENTES</c:v>
                </c:pt>
                <c:pt idx="3">
                  <c:v>A-08-GASTOS POR TRIBUTOS, MULTAS, SANCIONES E INTERESES DE MORA</c:v>
                </c:pt>
              </c:strCache>
            </c:strRef>
          </c:cat>
          <c:val>
            <c:numRef>
              <c:f>'APR,RP´S,OBL Y PAGO FUNCIONAMIE'!$C$7:$C$11</c:f>
              <c:numCache>
                <c:formatCode>_(* #,##0_);_(* \(#,##0\);_(* "-"_);_(@_)</c:formatCode>
                <c:ptCount val="4"/>
                <c:pt idx="0">
                  <c:v>45158</c:v>
                </c:pt>
                <c:pt idx="1">
                  <c:v>17402.665239000002</c:v>
                </c:pt>
                <c:pt idx="2">
                  <c:v>8644</c:v>
                </c:pt>
                <c:pt idx="3">
                  <c:v>3576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2-B3EB-4428-B811-96DB1E4F8A07}"/>
            </c:ext>
          </c:extLst>
        </c:ser>
        <c:ser>
          <c:idx val="1"/>
          <c:order val="1"/>
          <c:tx>
            <c:strRef>
              <c:f>'APR,RP´S,OBL Y PAGO FUNCIONAMIE'!$D$6</c:f>
              <c:strCache>
                <c:ptCount val="1"/>
                <c:pt idx="0">
                  <c:v> COMPROMISOS
 ACUMULADOS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347-4728-8AEE-66B8A8E5BCB6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347-4728-8AEE-66B8A8E5BCB6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1A80-4D97-BBD6-398D7F862C58}"/>
              </c:ext>
            </c:extLst>
          </c:dPt>
          <c:dLbls>
            <c:delete val="1"/>
          </c:dLbls>
          <c:cat>
            <c:strRef>
              <c:f>'APR,RP´S,OBL Y PAGO FUNCIONAMIE'!$B$7:$B$11</c:f>
              <c:strCache>
                <c:ptCount val="4"/>
                <c:pt idx="0">
                  <c:v>A-01 -GASTOS DE PERSONAL</c:v>
                </c:pt>
                <c:pt idx="1">
                  <c:v>A-02 -ADQUISICIÓN DE BIENES  Y SERVICIOS</c:v>
                </c:pt>
                <c:pt idx="2">
                  <c:v>A-03-TRANSFERENCIAS CORRIENTES</c:v>
                </c:pt>
                <c:pt idx="3">
                  <c:v>A-08-GASTOS POR TRIBUTOS, MULTAS, SANCIONES E INTERESES DE MORA</c:v>
                </c:pt>
              </c:strCache>
            </c:strRef>
          </c:cat>
          <c:val>
            <c:numRef>
              <c:f>'APR,RP´S,OBL Y PAGO FUNCIONAMIE'!$D$7:$D$11</c:f>
              <c:numCache>
                <c:formatCode>_(* #,##0_);_(* \(#,##0\);_(* "-"_);_(@_)</c:formatCode>
                <c:ptCount val="4"/>
                <c:pt idx="0">
                  <c:v>28376.654758129996</c:v>
                </c:pt>
                <c:pt idx="1">
                  <c:v>16476.548565730001</c:v>
                </c:pt>
                <c:pt idx="2">
                  <c:v>3196.5661003199998</c:v>
                </c:pt>
                <c:pt idx="3">
                  <c:v>0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5-B3EB-4428-B811-96DB1E4F8A07}"/>
            </c:ext>
          </c:extLst>
        </c:ser>
        <c:ser>
          <c:idx val="2"/>
          <c:order val="2"/>
          <c:tx>
            <c:strRef>
              <c:f>'APR,RP´S,OBL Y PAGO FUNCIONAMIE'!$E$6</c:f>
              <c:strCache>
                <c:ptCount val="1"/>
                <c:pt idx="0">
                  <c:v> OBLIGACIONES
 ACUMULADAS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B3EB-4428-B811-96DB1E4F8A07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B3EB-4428-B811-96DB1E4F8A07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B3EB-4428-B811-96DB1E4F8A07}"/>
              </c:ext>
            </c:extLst>
          </c:dPt>
          <c:dLbls>
            <c:delete val="1"/>
          </c:dLbls>
          <c:cat>
            <c:strRef>
              <c:f>'APR,RP´S,OBL Y PAGO FUNCIONAMIE'!$B$7:$B$11</c:f>
              <c:strCache>
                <c:ptCount val="4"/>
                <c:pt idx="0">
                  <c:v>A-01 -GASTOS DE PERSONAL</c:v>
                </c:pt>
                <c:pt idx="1">
                  <c:v>A-02 -ADQUISICIÓN DE BIENES  Y SERVICIOS</c:v>
                </c:pt>
                <c:pt idx="2">
                  <c:v>A-03-TRANSFERENCIAS CORRIENTES</c:v>
                </c:pt>
                <c:pt idx="3">
                  <c:v>A-08-GASTOS POR TRIBUTOS, MULTAS, SANCIONES E INTERESES DE MORA</c:v>
                </c:pt>
              </c:strCache>
            </c:strRef>
          </c:cat>
          <c:val>
            <c:numRef>
              <c:f>'APR,RP´S,OBL Y PAGO FUNCIONAMIE'!$E$7:$E$11</c:f>
              <c:numCache>
                <c:formatCode>_(* #,##0_);_(* \(#,##0\);_(* "-"_);_(@_)</c:formatCode>
                <c:ptCount val="4"/>
                <c:pt idx="0">
                  <c:v>28376.654758129996</c:v>
                </c:pt>
                <c:pt idx="1">
                  <c:v>11107.417136290002</c:v>
                </c:pt>
                <c:pt idx="2">
                  <c:v>2586.5661003199998</c:v>
                </c:pt>
                <c:pt idx="3">
                  <c:v>0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8-B3EB-4428-B811-96DB1E4F8A07}"/>
            </c:ext>
          </c:extLst>
        </c:ser>
        <c:ser>
          <c:idx val="3"/>
          <c:order val="3"/>
          <c:tx>
            <c:strRef>
              <c:f>'APR,RP´S,OBL Y PAGO FUNCIONAMIE'!$F$6</c:f>
              <c:strCache>
                <c:ptCount val="1"/>
                <c:pt idx="0">
                  <c:v> PAGOS
 ACUMULADOS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1A80-4D97-BBD6-398D7F862C58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1A80-4D97-BBD6-398D7F862C58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1A80-4D97-BBD6-398D7F862C58}"/>
              </c:ext>
            </c:extLst>
          </c:dPt>
          <c:dLbls>
            <c:delete val="1"/>
          </c:dLbls>
          <c:cat>
            <c:strRef>
              <c:f>'APR,RP´S,OBL Y PAGO FUNCIONAMIE'!$B$7:$B$11</c:f>
              <c:strCache>
                <c:ptCount val="4"/>
                <c:pt idx="0">
                  <c:v>A-01 -GASTOS DE PERSONAL</c:v>
                </c:pt>
                <c:pt idx="1">
                  <c:v>A-02 -ADQUISICIÓN DE BIENES  Y SERVICIOS</c:v>
                </c:pt>
                <c:pt idx="2">
                  <c:v>A-03-TRANSFERENCIAS CORRIENTES</c:v>
                </c:pt>
                <c:pt idx="3">
                  <c:v>A-08-GASTOS POR TRIBUTOS, MULTAS, SANCIONES E INTERESES DE MORA</c:v>
                </c:pt>
              </c:strCache>
            </c:strRef>
          </c:cat>
          <c:val>
            <c:numRef>
              <c:f>'APR,RP´S,OBL Y PAGO FUNCIONAMIE'!$F$7:$F$11</c:f>
              <c:numCache>
                <c:formatCode>_(* #,##0_);_(* \(#,##0\);_(* "-"_);_(@_)</c:formatCode>
                <c:ptCount val="4"/>
                <c:pt idx="0">
                  <c:v>27713.929258129996</c:v>
                </c:pt>
                <c:pt idx="1">
                  <c:v>11076.057528290001</c:v>
                </c:pt>
                <c:pt idx="2">
                  <c:v>2586.5661003199998</c:v>
                </c:pt>
                <c:pt idx="3">
                  <c:v>0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E-0ABE-4720-BC32-77A53D180E9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899993344"/>
        <c:axId val="1806273584"/>
        <c:axId val="0"/>
      </c:bar3DChart>
      <c:catAx>
        <c:axId val="1899993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06273584"/>
        <c:crosses val="autoZero"/>
        <c:auto val="1"/>
        <c:lblAlgn val="ctr"/>
        <c:lblOffset val="100"/>
        <c:noMultiLvlLbl val="0"/>
      </c:catAx>
      <c:valAx>
        <c:axId val="1806273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99993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accent2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tx2">
        <a:lumMod val="40000"/>
        <a:lumOff val="60000"/>
      </a:schemeClr>
    </a:solidFill>
    <a:ln>
      <a:noFill/>
    </a:ln>
    <a:effectLst/>
    <a:scene3d>
      <a:camera prst="orthographicFront"/>
      <a:lightRig rig="threePt" dir="t"/>
    </a:scene3d>
    <a:sp3d>
      <a:bevelT/>
      <a:bevelB/>
    </a:sp3d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3"/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[Graficas Egresos  ago  2019.xlsx]INVERSIÓN APR VS RP Y OBLI!TablaDinámica1</c:name>
    <c:fmtId val="36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accent1">
                    <a:lumMod val="40000"/>
                    <a:lumOff val="60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 sz="1200" baseline="0">
                <a:solidFill>
                  <a:schemeClr val="accent1">
                    <a:lumMod val="40000"/>
                    <a:lumOff val="60000"/>
                  </a:schemeClr>
                </a:solidFill>
                <a:latin typeface="Arial Narrow" panose="020B0606020202030204" pitchFamily="34" charset="0"/>
                <a:cs typeface="Arial" panose="020B0604020202020204" pitchFamily="34" charset="0"/>
              </a:rPr>
              <a:t>N</a:t>
            </a:r>
            <a:endParaRPr lang="es-CO" sz="1200">
              <a:solidFill>
                <a:schemeClr val="accent1">
                  <a:lumMod val="40000"/>
                  <a:lumOff val="60000"/>
                </a:schemeClr>
              </a:solidFill>
              <a:latin typeface="Arial Narrow" panose="020B060602020203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accent1">
                  <a:lumMod val="40000"/>
                  <a:lumOff val="60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relaxedInset"/>
          </a:sp3d>
        </c:spPr>
        <c:marker>
          <c:symbol val="none"/>
        </c:marker>
        <c:dLbl>
          <c:idx val="0"/>
          <c:numFmt formatCode="_(* #,##0_);_(* \(#,##0\);_(* &quot;-&quot;_);_(@_)" sourceLinked="0"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solidFill>
              <a:schemeClr val="accent1"/>
            </a:solidFill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relaxedInset"/>
            <a:contourClr>
              <a:schemeClr val="accent1"/>
            </a:contourClr>
          </a:sp3d>
        </c:spPr>
        <c:marker>
          <c:symbol val="none"/>
        </c:marker>
        <c:dLbl>
          <c:idx val="0"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  <a:bevelB prst="relaxedInset"/>
          </a:sp3d>
        </c:spPr>
        <c:marker>
          <c:symbol val="none"/>
        </c:marker>
        <c:dLbl>
          <c:idx val="0"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gradFill rotWithShape="1">
            <a:gsLst>
              <a:gs pos="0">
                <a:schemeClr val="accent2">
                  <a:satMod val="103000"/>
                  <a:lumMod val="102000"/>
                  <a:tint val="94000"/>
                </a:schemeClr>
              </a:gs>
              <a:gs pos="50000">
                <a:schemeClr val="accent2">
                  <a:satMod val="110000"/>
                  <a:lumMod val="100000"/>
                  <a:shade val="100000"/>
                </a:schemeClr>
              </a:gs>
              <a:gs pos="100000">
                <a:schemeClr val="accent2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solidFill>
              <a:schemeClr val="accent1"/>
            </a:solidFill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relaxedInset"/>
            <a:contourClr>
              <a:schemeClr val="accent1"/>
            </a:contourClr>
          </a:sp3d>
        </c:spPr>
        <c:dLbl>
          <c:idx val="0"/>
          <c:layout>
            <c:manualLayout>
              <c:x val="4.862631055564634E-2"/>
              <c:y val="-2.8880866425992781E-2"/>
            </c:manualLayout>
          </c:layout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relaxedInset"/>
          </a:sp3d>
        </c:spPr>
        <c:dLbl>
          <c:idx val="0"/>
          <c:layout>
            <c:manualLayout>
              <c:x val="2.61090112809414E-2"/>
              <c:y val="-6.3085501409098119E-2"/>
            </c:manualLayout>
          </c:layout>
          <c:numFmt formatCode="_(* #,##0_);_(* \(#,##0\);_(* &quot;-&quot;_);_(@_)" sourceLinked="0"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gradFill rotWithShape="1">
            <a:gsLst>
              <a:gs pos="0">
                <a:schemeClr val="accent3">
                  <a:satMod val="103000"/>
                  <a:lumMod val="102000"/>
                  <a:tint val="94000"/>
                </a:schemeClr>
              </a:gs>
              <a:gs pos="50000">
                <a:schemeClr val="accent3">
                  <a:satMod val="110000"/>
                  <a:lumMod val="100000"/>
                  <a:shade val="100000"/>
                </a:schemeClr>
              </a:gs>
              <a:gs pos="100000">
                <a:schemeClr val="accent3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  <a:bevelB prst="relaxedInset"/>
          </a:sp3d>
        </c:spPr>
        <c:dLbl>
          <c:idx val="0"/>
          <c:layout>
            <c:manualLayout>
              <c:x val="6.4461407972858237E-2"/>
              <c:y val="-4.4077134986225897E-2"/>
            </c:manualLayout>
          </c:layout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  <c:dLbl>
          <c:idx val="0"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gradFill rotWithShape="1">
            <a:gsLst>
              <a:gs pos="0">
                <a:schemeClr val="accent4">
                  <a:satMod val="103000"/>
                  <a:lumMod val="102000"/>
                  <a:tint val="94000"/>
                </a:schemeClr>
              </a:gs>
              <a:gs pos="50000">
                <a:schemeClr val="accent4">
                  <a:satMod val="110000"/>
                  <a:lumMod val="100000"/>
                  <a:shade val="100000"/>
                </a:schemeClr>
              </a:gs>
              <a:gs pos="100000">
                <a:schemeClr val="accent4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dLbl>
          <c:idx val="0"/>
          <c:layout>
            <c:manualLayout>
              <c:x val="6.7484673443259258E-2"/>
              <c:y val="-2.4179633187620897E-2"/>
            </c:manualLayout>
          </c:layout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1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2313216963085065E-2"/>
          <c:y val="0.1788783155498416"/>
          <c:w val="0.78504221080381564"/>
          <c:h val="0.7620222821271518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'INVERSIÓN APR VS RP Y OBLI'!$B$8</c:f>
              <c:strCache>
                <c:ptCount val="1"/>
                <c:pt idx="0">
                  <c:v>1 APROPIACION
 VIGENTE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prst="relaxedInset"/>
            </a:sp3d>
          </c:spPr>
          <c:invertIfNegative val="0"/>
          <c:dPt>
            <c:idx val="0"/>
            <c:invertIfNegative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 prst="relaxedInset"/>
              </a:sp3d>
            </c:spPr>
            <c:extLst>
              <c:ext xmlns:c16="http://schemas.microsoft.com/office/drawing/2014/chart" uri="{C3380CC4-5D6E-409C-BE32-E72D297353CC}">
                <c16:uniqueId val="{00000004-300B-46AF-A114-3DA193FF4519}"/>
              </c:ext>
            </c:extLst>
          </c:dPt>
          <c:dLbls>
            <c:dLbl>
              <c:idx val="0"/>
              <c:layout>
                <c:manualLayout>
                  <c:x val="2.61090112809414E-2"/>
                  <c:y val="-6.30855014090981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00B-46AF-A114-3DA193FF4519}"/>
                </c:ext>
              </c:extLst>
            </c:dLbl>
            <c:numFmt formatCode="_(* #,##0_);_(* \(#,##0\);_(* &quot;-&quot;_);_(@_)" sourceLinked="0"/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noFill/>
                    </a:ln>
                    <a:effectLst/>
                  </c:spPr>
                </c15:leaderLines>
              </c:ext>
            </c:extLst>
          </c:dLbls>
          <c:cat>
            <c:strRef>
              <c:f>'INVERSIÓN APR VS RP Y OBLI'!$B$9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'INVERSIÓN APR VS RP Y OBLI'!$B$9</c:f>
              <c:numCache>
                <c:formatCode>_(* #,##0_);_(* \(#,##0\);_(* "-"_);_(@_)</c:formatCode>
                <c:ptCount val="1"/>
                <c:pt idx="0">
                  <c:v>2233693.0285069998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0B-46AF-A114-3DA193FF4519}"/>
            </c:ext>
          </c:extLst>
        </c:ser>
        <c:ser>
          <c:idx val="1"/>
          <c:order val="1"/>
          <c:tx>
            <c:strRef>
              <c:f>'INVERSIÓN APR VS RP Y OBLI'!$C$8</c:f>
              <c:strCache>
                <c:ptCount val="1"/>
                <c:pt idx="0">
                  <c:v>2 COMPROMISOS
 ACUMULADOS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solidFill>
                <a:schemeClr val="accent1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prst="relaxedInset"/>
              <a:contourClr>
                <a:schemeClr val="accent1"/>
              </a:contourClr>
            </a:sp3d>
          </c:spPr>
          <c:invertIfNegative val="0"/>
          <c:dPt>
            <c:idx val="0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solidFill>
                  <a:schemeClr val="accent1"/>
                </a:solidFill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 prst="relaxedInset"/>
                <a:contourClr>
                  <a:schemeClr val="accen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00B-46AF-A114-3DA193FF4519}"/>
              </c:ext>
            </c:extLst>
          </c:dPt>
          <c:dLbls>
            <c:dLbl>
              <c:idx val="0"/>
              <c:layout>
                <c:manualLayout>
                  <c:x val="4.862631055564634E-2"/>
                  <c:y val="-2.88808664259927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00B-46AF-A114-3DA193FF4519}"/>
                </c:ext>
              </c:extLst>
            </c:dLbl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noFill/>
                    </a:ln>
                    <a:effectLst/>
                  </c:spPr>
                </c15:leaderLines>
              </c:ext>
            </c:extLst>
          </c:dLbls>
          <c:cat>
            <c:strRef>
              <c:f>'INVERSIÓN APR VS RP Y OBLI'!$B$9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'INVERSIÓN APR VS RP Y OBLI'!$C$9</c:f>
              <c:numCache>
                <c:formatCode>_(* #,##0_);_(* \(#,##0\);_(* "-"_);_(@_)</c:formatCode>
                <c:ptCount val="1"/>
                <c:pt idx="0">
                  <c:v>2175497.9756186493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0B-46AF-A114-3DA193FF4519}"/>
            </c:ext>
          </c:extLst>
        </c:ser>
        <c:ser>
          <c:idx val="2"/>
          <c:order val="2"/>
          <c:tx>
            <c:strRef>
              <c:f>'INVERSIÓN APR VS RP Y OBLI'!$D$8</c:f>
              <c:strCache>
                <c:ptCount val="1"/>
                <c:pt idx="0">
                  <c:v>3 OBLIGACIONES
 ACUMULADAS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 prst="relaxedInset"/>
            </a:sp3d>
          </c:spPr>
          <c:invertIfNegative val="0"/>
          <c:dPt>
            <c:idx val="0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 prst="relaxedInset"/>
              </a:sp3d>
            </c:spPr>
            <c:extLst>
              <c:ext xmlns:c16="http://schemas.microsoft.com/office/drawing/2014/chart" uri="{C3380CC4-5D6E-409C-BE32-E72D297353CC}">
                <c16:uniqueId val="{00000005-300B-46AF-A114-3DA193FF4519}"/>
              </c:ext>
            </c:extLst>
          </c:dPt>
          <c:dLbls>
            <c:dLbl>
              <c:idx val="0"/>
              <c:layout>
                <c:manualLayout>
                  <c:x val="6.4461407972858237E-2"/>
                  <c:y val="-4.40771349862258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00B-46AF-A114-3DA193FF4519}"/>
                </c:ext>
              </c:extLst>
            </c:dLbl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noFill/>
                    </a:ln>
                    <a:effectLst/>
                  </c:spPr>
                </c15:leaderLines>
              </c:ext>
            </c:extLst>
          </c:dLbls>
          <c:cat>
            <c:strRef>
              <c:f>'INVERSIÓN APR VS RP Y OBLI'!$B$9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'INVERSIÓN APR VS RP Y OBLI'!$D$9</c:f>
              <c:numCache>
                <c:formatCode>_-* #,##0.0_-;\-* #,##0.0_-;_-* "-"_-;_-@_-</c:formatCode>
                <c:ptCount val="1"/>
                <c:pt idx="0">
                  <c:v>37887.542314200007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0B-46AF-A114-3DA193FF4519}"/>
            </c:ext>
          </c:extLst>
        </c:ser>
        <c:ser>
          <c:idx val="3"/>
          <c:order val="3"/>
          <c:tx>
            <c:strRef>
              <c:f>'INVERSIÓN APR VS RP Y OBLI'!$E$8</c:f>
              <c:strCache>
                <c:ptCount val="1"/>
                <c:pt idx="0">
                  <c:v> PAGOS
 ACUMULADOS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6-89E9-4F6A-85E3-8CAAE55440D0}"/>
              </c:ext>
            </c:extLst>
          </c:dPt>
          <c:dLbls>
            <c:dLbl>
              <c:idx val="0"/>
              <c:layout>
                <c:manualLayout>
                  <c:x val="6.7484673443259258E-2"/>
                  <c:y val="-2.41796331876208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9E9-4F6A-85E3-8CAAE55440D0}"/>
                </c:ext>
              </c:extLst>
            </c:dLbl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'INVERSIÓN APR VS RP Y OBLI'!$B$9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'INVERSIÓN APR VS RP Y OBLI'!$E$9</c:f>
              <c:numCache>
                <c:formatCode>_-* #,##0.0_-;\-* #,##0.0_-;_-* "-"_-;_-@_-</c:formatCode>
                <c:ptCount val="1"/>
                <c:pt idx="0">
                  <c:v>37756.136506200004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860-42F5-8B34-352E3059216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00537024"/>
        <c:axId val="1679617952"/>
        <c:axId val="0"/>
      </c:bar3DChart>
      <c:catAx>
        <c:axId val="1900537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79617952"/>
        <c:crosses val="autoZero"/>
        <c:auto val="1"/>
        <c:lblAlgn val="ctr"/>
        <c:lblOffset val="100"/>
        <c:noMultiLvlLbl val="0"/>
      </c:catAx>
      <c:valAx>
        <c:axId val="1679617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00537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accent2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tx2">
        <a:lumMod val="40000"/>
        <a:lumOff val="60000"/>
      </a:schemeClr>
    </a:solidFill>
    <a:ln>
      <a:noFill/>
    </a:ln>
    <a:effectLst/>
    <a:scene3d>
      <a:camera prst="orthographicFront"/>
      <a:lightRig rig="threePt" dir="t"/>
    </a:scene3d>
    <a:sp3d prstMaterial="matte">
      <a:bevelT/>
      <a:bevelB/>
    </a:sp3d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chart" Target="../charts/chart2.xml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Men&#250;!A1"/><Relationship Id="rId1" Type="http://schemas.openxmlformats.org/officeDocument/2006/relationships/chart" Target="../charts/chart4.xml"/><Relationship Id="rId6" Type="http://schemas.microsoft.com/office/2007/relationships/hdphoto" Target="../media/hdphoto1.wdp"/><Relationship Id="rId5" Type="http://schemas.openxmlformats.org/officeDocument/2006/relationships/image" Target="../media/image4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66675</xdr:rowOff>
    </xdr:from>
    <xdr:to>
      <xdr:col>1</xdr:col>
      <xdr:colOff>776733</xdr:colOff>
      <xdr:row>3</xdr:row>
      <xdr:rowOff>123825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233A09D-57E3-4154-9291-FB9272C12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66675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981075</xdr:colOff>
      <xdr:row>0</xdr:row>
      <xdr:rowOff>123825</xdr:rowOff>
    </xdr:from>
    <xdr:ext cx="4861209" cy="718530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478C29FE-7091-47C3-8E4D-0DC279D94BE4}"/>
            </a:ext>
          </a:extLst>
        </xdr:cNvPr>
        <xdr:cNvSpPr/>
      </xdr:nvSpPr>
      <xdr:spPr>
        <a:xfrm>
          <a:off x="3057525" y="12382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i="1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</a:t>
          </a:r>
        </a:p>
        <a:p>
          <a:pPr algn="ctr"/>
          <a:r>
            <a:rPr lang="es-ES" sz="2000" b="0" i="1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31 de  Agosto de  2019</a:t>
          </a:r>
        </a:p>
      </xdr:txBody>
    </xdr:sp>
    <xdr:clientData/>
  </xdr:oneCellAnchor>
  <xdr:twoCellAnchor editAs="oneCell">
    <xdr:from>
      <xdr:col>0</xdr:col>
      <xdr:colOff>0</xdr:colOff>
      <xdr:row>17</xdr:row>
      <xdr:rowOff>0</xdr:rowOff>
    </xdr:from>
    <xdr:to>
      <xdr:col>1</xdr:col>
      <xdr:colOff>3648075</xdr:colOff>
      <xdr:row>21</xdr:row>
      <xdr:rowOff>47625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F15FB77-51DB-4A4B-A729-14D638C2AE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838700"/>
          <a:ext cx="572452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28575</xdr:rowOff>
    </xdr:from>
    <xdr:to>
      <xdr:col>7</xdr:col>
      <xdr:colOff>428625</xdr:colOff>
      <xdr:row>35</xdr:row>
      <xdr:rowOff>19051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6B989C3-0CF3-4523-9683-E96C14F447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323850</xdr:colOff>
      <xdr:row>0</xdr:row>
      <xdr:rowOff>66675</xdr:rowOff>
    </xdr:from>
    <xdr:to>
      <xdr:col>2</xdr:col>
      <xdr:colOff>776733</xdr:colOff>
      <xdr:row>3</xdr:row>
      <xdr:rowOff>123825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0C4EA4B-C86E-421E-A830-C8BB63C8F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66675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981075</xdr:colOff>
      <xdr:row>0</xdr:row>
      <xdr:rowOff>123825</xdr:rowOff>
    </xdr:from>
    <xdr:ext cx="4861209" cy="718530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3F522C80-807A-415D-A689-AD68E6320FA7}"/>
            </a:ext>
          </a:extLst>
        </xdr:cNvPr>
        <xdr:cNvSpPr/>
      </xdr:nvSpPr>
      <xdr:spPr>
        <a:xfrm>
          <a:off x="3057525" y="12382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</a:t>
          </a: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31 de agosto de  2019</a:t>
          </a:r>
        </a:p>
      </xdr:txBody>
    </xdr:sp>
    <xdr:clientData/>
  </xdr:oneCellAnchor>
  <xdr:twoCellAnchor editAs="oneCell">
    <xdr:from>
      <xdr:col>8</xdr:col>
      <xdr:colOff>304800</xdr:colOff>
      <xdr:row>4</xdr:row>
      <xdr:rowOff>85725</xdr:rowOff>
    </xdr:from>
    <xdr:to>
      <xdr:col>10</xdr:col>
      <xdr:colOff>638175</xdr:colOff>
      <xdr:row>13</xdr:row>
      <xdr:rowOff>171450</xdr:rowOff>
    </xdr:to>
    <xdr:pic>
      <xdr:nvPicPr>
        <xdr:cNvPr id="6" name="Imagen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61504E8-0E72-40BD-9AE6-CA869C5CD3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39225" y="847725"/>
          <a:ext cx="185737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323850</xdr:colOff>
      <xdr:row>0</xdr:row>
      <xdr:rowOff>66675</xdr:rowOff>
    </xdr:from>
    <xdr:to>
      <xdr:col>2</xdr:col>
      <xdr:colOff>776733</xdr:colOff>
      <xdr:row>3</xdr:row>
      <xdr:rowOff>123825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D5EB48F-08BA-4E46-8BEB-D1EA01CE5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66675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0</xdr:colOff>
      <xdr:row>0</xdr:row>
      <xdr:rowOff>123825</xdr:rowOff>
    </xdr:from>
    <xdr:ext cx="4861209" cy="718530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35FA03BD-FB53-4749-9399-7146B8B2E27A}"/>
            </a:ext>
          </a:extLst>
        </xdr:cNvPr>
        <xdr:cNvSpPr/>
      </xdr:nvSpPr>
      <xdr:spPr>
        <a:xfrm>
          <a:off x="2981325" y="12382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 31 de</a:t>
          </a:r>
          <a:r>
            <a:rPr lang="es-ES" sz="2000" b="0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agosto de </a:t>
          </a:r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2019</a:t>
          </a:r>
        </a:p>
      </xdr:txBody>
    </xdr:sp>
    <xdr:clientData/>
  </xdr:oneCellAnchor>
  <xdr:twoCellAnchor>
    <xdr:from>
      <xdr:col>0</xdr:col>
      <xdr:colOff>676271</xdr:colOff>
      <xdr:row>10</xdr:row>
      <xdr:rowOff>171450</xdr:rowOff>
    </xdr:from>
    <xdr:to>
      <xdr:col>12</xdr:col>
      <xdr:colOff>657224</xdr:colOff>
      <xdr:row>37</xdr:row>
      <xdr:rowOff>190499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DD3A1CAF-0971-4AD9-81F3-E38E869D0D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2760</xdr:colOff>
      <xdr:row>11</xdr:row>
      <xdr:rowOff>140785</xdr:rowOff>
    </xdr:from>
    <xdr:ext cx="10614894" cy="374141"/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45EC8C7A-490C-4F20-825B-486FEBAC5672}"/>
            </a:ext>
          </a:extLst>
        </xdr:cNvPr>
        <xdr:cNvSpPr/>
      </xdr:nvSpPr>
      <xdr:spPr>
        <a:xfrm>
          <a:off x="764760" y="2236285"/>
          <a:ext cx="10614894" cy="37414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18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chemeClr val="tx1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COMPARATIVO</a:t>
          </a:r>
          <a:r>
            <a:rPr lang="es-ES" sz="1800" b="1" cap="none" spc="0" baseline="0">
              <a:ln w="10160">
                <a:solidFill>
                  <a:schemeClr val="accent5"/>
                </a:solidFill>
                <a:prstDash val="solid"/>
              </a:ln>
              <a:solidFill>
                <a:schemeClr val="tx1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 RP´S VS  OBLIGACIONES Y PAGOS DE  FUNCIONAMIENTO, SERVICIO A LA DEUDA E INVERSIÓN</a:t>
          </a:r>
          <a:endParaRPr lang="es-ES" sz="1800" b="1" cap="none" spc="0">
            <a:ln w="10160">
              <a:solidFill>
                <a:schemeClr val="accent5"/>
              </a:solidFill>
              <a:prstDash val="solid"/>
            </a:ln>
            <a:solidFill>
              <a:schemeClr val="tx1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  <xdr:oneCellAnchor>
    <xdr:from>
      <xdr:col>4</xdr:col>
      <xdr:colOff>28574</xdr:colOff>
      <xdr:row>34</xdr:row>
      <xdr:rowOff>2673</xdr:rowOff>
    </xdr:from>
    <xdr:ext cx="504825" cy="264560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E7F1E4BC-8624-4400-A60C-D653337F225F}"/>
            </a:ext>
          </a:extLst>
        </xdr:cNvPr>
        <xdr:cNvSpPr/>
      </xdr:nvSpPr>
      <xdr:spPr>
        <a:xfrm>
          <a:off x="4772024" y="6479673"/>
          <a:ext cx="504825" cy="26456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55%</a:t>
          </a:r>
        </a:p>
      </xdr:txBody>
    </xdr:sp>
    <xdr:clientData/>
  </xdr:oneCellAnchor>
  <xdr:oneCellAnchor>
    <xdr:from>
      <xdr:col>10</xdr:col>
      <xdr:colOff>219074</xdr:colOff>
      <xdr:row>34</xdr:row>
      <xdr:rowOff>19049</xdr:rowOff>
    </xdr:from>
    <xdr:ext cx="552451" cy="264560"/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8BB415F4-0CD7-463A-B8F5-449F582A67E6}"/>
            </a:ext>
          </a:extLst>
        </xdr:cNvPr>
        <xdr:cNvSpPr/>
      </xdr:nvSpPr>
      <xdr:spPr>
        <a:xfrm>
          <a:off x="9591674" y="6496049"/>
          <a:ext cx="552451" cy="26456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1,8%</a:t>
          </a:r>
        </a:p>
      </xdr:txBody>
    </xdr:sp>
    <xdr:clientData/>
  </xdr:oneCellAnchor>
  <xdr:twoCellAnchor editAs="oneCell">
    <xdr:from>
      <xdr:col>9</xdr:col>
      <xdr:colOff>542925</xdr:colOff>
      <xdr:row>0</xdr:row>
      <xdr:rowOff>76200</xdr:rowOff>
    </xdr:from>
    <xdr:to>
      <xdr:col>12</xdr:col>
      <xdr:colOff>114300</xdr:colOff>
      <xdr:row>9</xdr:row>
      <xdr:rowOff>161925</xdr:rowOff>
    </xdr:to>
    <xdr:pic>
      <xdr:nvPicPr>
        <xdr:cNvPr id="8" name="Imagen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0D0389E-1866-4724-BEF1-22770977B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3525" y="76200"/>
          <a:ext cx="185737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0.29751</cdr:x>
      <cdr:y>0.84277</cdr:y>
    </cdr:from>
    <cdr:to>
      <cdr:x>0.33691</cdr:x>
      <cdr:y>0.89402</cdr:y>
    </cdr:to>
    <cdr:sp macro="" textlink="">
      <cdr:nvSpPr>
        <cdr:cNvPr id="4" name="Rectángulo 3">
          <a:extLst xmlns:a="http://schemas.openxmlformats.org/drawingml/2006/main">
            <a:ext uri="{FF2B5EF4-FFF2-40B4-BE49-F238E27FC236}">
              <a16:creationId xmlns:a16="http://schemas.microsoft.com/office/drawing/2014/main" id="{7639B625-437B-40E8-962C-5E24A3DB1142}"/>
            </a:ext>
          </a:extLst>
        </cdr:cNvPr>
        <cdr:cNvSpPr/>
      </cdr:nvSpPr>
      <cdr:spPr>
        <a:xfrm xmlns:a="http://schemas.openxmlformats.org/drawingml/2006/main">
          <a:off x="3236211" y="4350841"/>
          <a:ext cx="428515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s-E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64%</a:t>
          </a:r>
        </a:p>
      </cdr:txBody>
    </cdr:sp>
  </cdr:relSizeAnchor>
  <cdr:relSizeAnchor xmlns:cdr="http://schemas.openxmlformats.org/drawingml/2006/chartDrawing">
    <cdr:from>
      <cdr:x>0.51847</cdr:x>
      <cdr:y>0.70992</cdr:y>
    </cdr:from>
    <cdr:to>
      <cdr:x>0.55786</cdr:x>
      <cdr:y>0.76117</cdr:y>
    </cdr:to>
    <cdr:sp macro="" textlink="">
      <cdr:nvSpPr>
        <cdr:cNvPr id="5" name="Rectángulo 4">
          <a:extLst xmlns:a="http://schemas.openxmlformats.org/drawingml/2006/main">
            <a:ext uri="{FF2B5EF4-FFF2-40B4-BE49-F238E27FC236}">
              <a16:creationId xmlns:a16="http://schemas.microsoft.com/office/drawing/2014/main" id="{DD563A74-A1DC-4276-A0E9-228AE4C60645}"/>
            </a:ext>
          </a:extLst>
        </cdr:cNvPr>
        <cdr:cNvSpPr/>
      </cdr:nvSpPr>
      <cdr:spPr>
        <a:xfrm xmlns:a="http://schemas.openxmlformats.org/drawingml/2006/main">
          <a:off x="5639653" y="3665018"/>
          <a:ext cx="428515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s-E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78%</a:t>
          </a:r>
        </a:p>
      </cdr:txBody>
    </cdr:sp>
  </cdr:relSizeAnchor>
  <cdr:relSizeAnchor xmlns:cdr="http://schemas.openxmlformats.org/drawingml/2006/chartDrawing">
    <cdr:from>
      <cdr:x>0.74561</cdr:x>
      <cdr:y>0.19886</cdr:y>
    </cdr:from>
    <cdr:to>
      <cdr:x>0.78501</cdr:x>
      <cdr:y>0.25011</cdr:y>
    </cdr:to>
    <cdr:sp macro="" textlink="">
      <cdr:nvSpPr>
        <cdr:cNvPr id="7" name="Rectángulo 6">
          <a:extLst xmlns:a="http://schemas.openxmlformats.org/drawingml/2006/main">
            <a:ext uri="{FF2B5EF4-FFF2-40B4-BE49-F238E27FC236}">
              <a16:creationId xmlns:a16="http://schemas.microsoft.com/office/drawing/2014/main" id="{6DEA1B4D-1FB2-4691-8BA3-D38357BC087A}"/>
            </a:ext>
          </a:extLst>
        </cdr:cNvPr>
        <cdr:cNvSpPr/>
      </cdr:nvSpPr>
      <cdr:spPr>
        <a:xfrm xmlns:a="http://schemas.openxmlformats.org/drawingml/2006/main">
          <a:off x="8110442" y="1026624"/>
          <a:ext cx="428515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s-E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98%</a:t>
          </a:r>
        </a:p>
      </cdr:txBody>
    </cdr:sp>
  </cdr:relSizeAnchor>
  <cdr:relSizeAnchor xmlns:cdr="http://schemas.openxmlformats.org/drawingml/2006/chartDrawing">
    <cdr:from>
      <cdr:x>0.33538</cdr:x>
      <cdr:y>0.85055</cdr:y>
    </cdr:from>
    <cdr:to>
      <cdr:x>0.37976</cdr:x>
      <cdr:y>0.9018</cdr:y>
    </cdr:to>
    <cdr:sp macro="" textlink="">
      <cdr:nvSpPr>
        <cdr:cNvPr id="8" name="Rectángulo 7">
          <a:extLst xmlns:a="http://schemas.openxmlformats.org/drawingml/2006/main">
            <a:ext uri="{FF2B5EF4-FFF2-40B4-BE49-F238E27FC236}">
              <a16:creationId xmlns:a16="http://schemas.microsoft.com/office/drawing/2014/main" id="{CE0BCE54-63C8-4C27-A092-02D368569841}"/>
            </a:ext>
          </a:extLst>
        </cdr:cNvPr>
        <cdr:cNvSpPr/>
      </cdr:nvSpPr>
      <cdr:spPr>
        <a:xfrm xmlns:a="http://schemas.openxmlformats.org/drawingml/2006/main">
          <a:off x="3648079" y="4391025"/>
          <a:ext cx="482826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s-E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56%</a:t>
          </a:r>
        </a:p>
      </cdr:txBody>
    </cdr:sp>
  </cdr:relSizeAnchor>
  <cdr:relSizeAnchor xmlns:cdr="http://schemas.openxmlformats.org/drawingml/2006/chartDrawing">
    <cdr:from>
      <cdr:x>0.56339</cdr:x>
      <cdr:y>0.71402</cdr:y>
    </cdr:from>
    <cdr:to>
      <cdr:x>0.60687</cdr:x>
      <cdr:y>0.76526</cdr:y>
    </cdr:to>
    <cdr:sp macro="" textlink="">
      <cdr:nvSpPr>
        <cdr:cNvPr id="9" name="Rectángulo 8">
          <a:extLst xmlns:a="http://schemas.openxmlformats.org/drawingml/2006/main">
            <a:ext uri="{FF2B5EF4-FFF2-40B4-BE49-F238E27FC236}">
              <a16:creationId xmlns:a16="http://schemas.microsoft.com/office/drawing/2014/main" id="{14044E2E-4684-4530-9E81-C3EF763668DB}"/>
            </a:ext>
          </a:extLst>
        </cdr:cNvPr>
        <cdr:cNvSpPr/>
      </cdr:nvSpPr>
      <cdr:spPr>
        <a:xfrm xmlns:a="http://schemas.openxmlformats.org/drawingml/2006/main">
          <a:off x="6128333" y="3686184"/>
          <a:ext cx="472956" cy="26452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s-E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78%</a:t>
          </a:r>
        </a:p>
      </cdr:txBody>
    </cdr:sp>
  </cdr:relSizeAnchor>
  <cdr:relSizeAnchor xmlns:cdr="http://schemas.openxmlformats.org/drawingml/2006/chartDrawing">
    <cdr:from>
      <cdr:x>0.78924</cdr:x>
      <cdr:y>0.84092</cdr:y>
    </cdr:from>
    <cdr:to>
      <cdr:x>0.83188</cdr:x>
      <cdr:y>0.89217</cdr:y>
    </cdr:to>
    <cdr:sp macro="" textlink="">
      <cdr:nvSpPr>
        <cdr:cNvPr id="10" name="Rectángulo 9">
          <a:extLst xmlns:a="http://schemas.openxmlformats.org/drawingml/2006/main">
            <a:ext uri="{FF2B5EF4-FFF2-40B4-BE49-F238E27FC236}">
              <a16:creationId xmlns:a16="http://schemas.microsoft.com/office/drawing/2014/main" id="{7D444648-8951-4869-B2EB-63504EA41939}"/>
            </a:ext>
          </a:extLst>
        </cdr:cNvPr>
        <cdr:cNvSpPr/>
      </cdr:nvSpPr>
      <cdr:spPr>
        <a:xfrm xmlns:a="http://schemas.openxmlformats.org/drawingml/2006/main">
          <a:off x="8585050" y="4341291"/>
          <a:ext cx="463718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s-E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1,8%</a:t>
          </a:r>
        </a:p>
      </cdr:txBody>
    </cdr:sp>
  </cdr:relSizeAnchor>
  <cdr:relSizeAnchor xmlns:cdr="http://schemas.openxmlformats.org/drawingml/2006/chartDrawing">
    <cdr:from>
      <cdr:x>0.60888</cdr:x>
      <cdr:y>0.71731</cdr:y>
    </cdr:from>
    <cdr:to>
      <cdr:x>0.64828</cdr:x>
      <cdr:y>0.76856</cdr:y>
    </cdr:to>
    <cdr:sp macro="" textlink="">
      <cdr:nvSpPr>
        <cdr:cNvPr id="11" name="Rectángulo 10">
          <a:extLst xmlns:a="http://schemas.openxmlformats.org/drawingml/2006/main">
            <a:ext uri="{FF2B5EF4-FFF2-40B4-BE49-F238E27FC236}">
              <a16:creationId xmlns:a16="http://schemas.microsoft.com/office/drawing/2014/main" id="{33F2FF0E-7BF7-46DF-97FA-574E6657150B}"/>
            </a:ext>
          </a:extLst>
        </cdr:cNvPr>
        <cdr:cNvSpPr/>
      </cdr:nvSpPr>
      <cdr:spPr>
        <a:xfrm xmlns:a="http://schemas.openxmlformats.org/drawingml/2006/main">
          <a:off x="6623150" y="3703144"/>
          <a:ext cx="428515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s-E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78%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323850</xdr:colOff>
      <xdr:row>0</xdr:row>
      <xdr:rowOff>66675</xdr:rowOff>
    </xdr:from>
    <xdr:to>
      <xdr:col>1</xdr:col>
      <xdr:colOff>2853183</xdr:colOff>
      <xdr:row>3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9EC4CA8-58B7-4DD0-A646-6322AA596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66675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3457575</xdr:colOff>
      <xdr:row>0</xdr:row>
      <xdr:rowOff>142875</xdr:rowOff>
    </xdr:from>
    <xdr:ext cx="4861209" cy="718530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21776EA7-DE10-493E-8DE6-81C716B68070}"/>
            </a:ext>
          </a:extLst>
        </xdr:cNvPr>
        <xdr:cNvSpPr/>
      </xdr:nvSpPr>
      <xdr:spPr>
        <a:xfrm>
          <a:off x="3952875" y="14287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31 de agosto  de 2019</a:t>
          </a:r>
        </a:p>
      </xdr:txBody>
    </xdr:sp>
    <xdr:clientData/>
  </xdr:oneCellAnchor>
  <xdr:oneCellAnchor>
    <xdr:from>
      <xdr:col>1</xdr:col>
      <xdr:colOff>714375</xdr:colOff>
      <xdr:row>11</xdr:row>
      <xdr:rowOff>104775</xdr:rowOff>
    </xdr:from>
    <xdr:ext cx="8628276" cy="403342"/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30E732FD-C39D-402A-94B5-A103EAA7F486}"/>
            </a:ext>
          </a:extLst>
        </xdr:cNvPr>
        <xdr:cNvSpPr/>
      </xdr:nvSpPr>
      <xdr:spPr>
        <a:xfrm>
          <a:off x="1209675" y="2581275"/>
          <a:ext cx="8628276" cy="403342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20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chemeClr val="tx1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COMPARATIVO</a:t>
          </a:r>
          <a:r>
            <a:rPr lang="es-ES" sz="2000" b="1" cap="none" spc="0" baseline="0">
              <a:ln w="10160">
                <a:solidFill>
                  <a:schemeClr val="accent5"/>
                </a:solidFill>
                <a:prstDash val="solid"/>
              </a:ln>
              <a:solidFill>
                <a:schemeClr val="tx1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 RP´S  FUNCIONAMIENTO  VS  OBLIGACIONES Y PAGOS</a:t>
          </a:r>
          <a:endParaRPr lang="es-ES" sz="2000" b="1" cap="none" spc="0">
            <a:ln w="10160">
              <a:solidFill>
                <a:schemeClr val="accent5"/>
              </a:solidFill>
              <a:prstDash val="solid"/>
            </a:ln>
            <a:solidFill>
              <a:schemeClr val="tx1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  <xdr:twoCellAnchor>
    <xdr:from>
      <xdr:col>1</xdr:col>
      <xdr:colOff>47625</xdr:colOff>
      <xdr:row>11</xdr:row>
      <xdr:rowOff>95248</xdr:rowOff>
    </xdr:from>
    <xdr:to>
      <xdr:col>7</xdr:col>
      <xdr:colOff>495300</xdr:colOff>
      <xdr:row>40</xdr:row>
      <xdr:rowOff>0</xdr:rowOff>
    </xdr:to>
    <xdr:grpSp>
      <xdr:nvGrpSpPr>
        <xdr:cNvPr id="9" name="Grupo 8">
          <a:extLst>
            <a:ext uri="{FF2B5EF4-FFF2-40B4-BE49-F238E27FC236}">
              <a16:creationId xmlns:a16="http://schemas.microsoft.com/office/drawing/2014/main" id="{74E612C0-FBF6-4706-BA66-EF08ABE85C01}"/>
            </a:ext>
          </a:extLst>
        </xdr:cNvPr>
        <xdr:cNvGrpSpPr/>
      </xdr:nvGrpSpPr>
      <xdr:grpSpPr>
        <a:xfrm>
          <a:off x="542925" y="2571748"/>
          <a:ext cx="9134475" cy="5429252"/>
          <a:chOff x="542925" y="2571748"/>
          <a:chExt cx="9134475" cy="5429252"/>
        </a:xfrm>
      </xdr:grpSpPr>
      <xdr:graphicFrame macro="">
        <xdr:nvGraphicFramePr>
          <xdr:cNvPr id="4" name="Gráfico 3">
            <a:extLst>
              <a:ext uri="{FF2B5EF4-FFF2-40B4-BE49-F238E27FC236}">
                <a16:creationId xmlns:a16="http://schemas.microsoft.com/office/drawing/2014/main" id="{F8011071-0A12-4079-88E7-153A2F85FEB3}"/>
              </a:ext>
            </a:extLst>
          </xdr:cNvPr>
          <xdr:cNvGraphicFramePr>
            <a:graphicFrameLocks/>
          </xdr:cNvGraphicFramePr>
        </xdr:nvGraphicFramePr>
        <xdr:xfrm>
          <a:off x="542925" y="2571748"/>
          <a:ext cx="9134475" cy="542925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6" name="Rectángulo 5">
            <a:extLst>
              <a:ext uri="{FF2B5EF4-FFF2-40B4-BE49-F238E27FC236}">
                <a16:creationId xmlns:a16="http://schemas.microsoft.com/office/drawing/2014/main" id="{CFF7525C-E8D7-493B-93E7-42C9F5417722}"/>
              </a:ext>
            </a:extLst>
          </xdr:cNvPr>
          <xdr:cNvSpPr/>
        </xdr:nvSpPr>
        <xdr:spPr>
          <a:xfrm>
            <a:off x="2267004" y="5374773"/>
            <a:ext cx="428515" cy="264560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</a:bodyPr>
          <a:lstStyle/>
          <a:p>
            <a:pPr algn="ctr"/>
            <a:r>
              <a:rPr lang="es-ES" sz="11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63%</a:t>
            </a:r>
          </a:p>
        </xdr:txBody>
      </xdr:sp>
    </xdr:grpSp>
    <xdr:clientData/>
  </xdr:twoCellAnchor>
  <xdr:oneCellAnchor>
    <xdr:from>
      <xdr:col>2</xdr:col>
      <xdr:colOff>38154</xdr:colOff>
      <xdr:row>31</xdr:row>
      <xdr:rowOff>174123</xdr:rowOff>
    </xdr:from>
    <xdr:ext cx="428515" cy="264560"/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DB40BCBE-B650-423F-9B22-B50BC58AC430}"/>
            </a:ext>
          </a:extLst>
        </xdr:cNvPr>
        <xdr:cNvSpPr/>
      </xdr:nvSpPr>
      <xdr:spPr>
        <a:xfrm>
          <a:off x="4553004" y="6460623"/>
          <a:ext cx="428515" cy="26456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64%</a:t>
          </a:r>
        </a:p>
      </xdr:txBody>
    </xdr:sp>
    <xdr:clientData/>
  </xdr:oneCellAnchor>
  <xdr:twoCellAnchor editAs="oneCell">
    <xdr:from>
      <xdr:col>6</xdr:col>
      <xdr:colOff>171450</xdr:colOff>
      <xdr:row>1</xdr:row>
      <xdr:rowOff>142875</xdr:rowOff>
    </xdr:from>
    <xdr:to>
      <xdr:col>8</xdr:col>
      <xdr:colOff>504825</xdr:colOff>
      <xdr:row>9</xdr:row>
      <xdr:rowOff>228600</xdr:rowOff>
    </xdr:to>
    <xdr:pic>
      <xdr:nvPicPr>
        <xdr:cNvPr id="8" name="Imagen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B964C43-3FD5-4339-BD21-B0C728A26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63375" y="333375"/>
          <a:ext cx="185737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0.1523</cdr:x>
      <cdr:y>0.50996</cdr:y>
    </cdr:from>
    <cdr:to>
      <cdr:x>0.19921</cdr:x>
      <cdr:y>0.55869</cdr:y>
    </cdr:to>
    <cdr:sp macro="" textlink="">
      <cdr:nvSpPr>
        <cdr:cNvPr id="2" name="Rectángulo 1">
          <a:extLst xmlns:a="http://schemas.openxmlformats.org/drawingml/2006/main">
            <a:ext uri="{FF2B5EF4-FFF2-40B4-BE49-F238E27FC236}">
              <a16:creationId xmlns:a16="http://schemas.microsoft.com/office/drawing/2014/main" id="{CB6F0FCB-D224-40D0-B5D9-9B0DE646A568}"/>
            </a:ext>
          </a:extLst>
        </cdr:cNvPr>
        <cdr:cNvSpPr/>
      </cdr:nvSpPr>
      <cdr:spPr>
        <a:xfrm xmlns:a="http://schemas.openxmlformats.org/drawingml/2006/main">
          <a:off x="1391172" y="2768701"/>
          <a:ext cx="428515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s-E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63%</a:t>
          </a:r>
        </a:p>
      </cdr:txBody>
    </cdr:sp>
  </cdr:relSizeAnchor>
  <cdr:relSizeAnchor xmlns:cdr="http://schemas.openxmlformats.org/drawingml/2006/chartDrawing">
    <cdr:from>
      <cdr:x>0.36528</cdr:x>
      <cdr:y>0.60066</cdr:y>
    </cdr:from>
    <cdr:to>
      <cdr:x>0.41219</cdr:x>
      <cdr:y>0.64939</cdr:y>
    </cdr:to>
    <cdr:sp macro="" textlink="">
      <cdr:nvSpPr>
        <cdr:cNvPr id="3" name="Rectángulo 2">
          <a:extLst xmlns:a="http://schemas.openxmlformats.org/drawingml/2006/main">
            <a:ext uri="{FF2B5EF4-FFF2-40B4-BE49-F238E27FC236}">
              <a16:creationId xmlns:a16="http://schemas.microsoft.com/office/drawing/2014/main" id="{E886062A-0D55-4868-9200-3B5511AD779C}"/>
            </a:ext>
          </a:extLst>
        </cdr:cNvPr>
        <cdr:cNvSpPr/>
      </cdr:nvSpPr>
      <cdr:spPr>
        <a:xfrm xmlns:a="http://schemas.openxmlformats.org/drawingml/2006/main">
          <a:off x="3336632" y="3261135"/>
          <a:ext cx="428515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s-E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95%</a:t>
          </a:r>
        </a:p>
      </cdr:txBody>
    </cdr:sp>
  </cdr:relSizeAnchor>
  <cdr:relSizeAnchor xmlns:cdr="http://schemas.openxmlformats.org/drawingml/2006/chartDrawing">
    <cdr:from>
      <cdr:x>0.57098</cdr:x>
      <cdr:y>0.79404</cdr:y>
    </cdr:from>
    <cdr:to>
      <cdr:x>0.6179</cdr:x>
      <cdr:y>0.84277</cdr:y>
    </cdr:to>
    <cdr:sp macro="" textlink="">
      <cdr:nvSpPr>
        <cdr:cNvPr id="4" name="Rectángulo 3">
          <a:extLst xmlns:a="http://schemas.openxmlformats.org/drawingml/2006/main">
            <a:ext uri="{FF2B5EF4-FFF2-40B4-BE49-F238E27FC236}">
              <a16:creationId xmlns:a16="http://schemas.microsoft.com/office/drawing/2014/main" id="{7DC2329A-447C-47B2-892F-CDA18C3ABA3B}"/>
            </a:ext>
          </a:extLst>
        </cdr:cNvPr>
        <cdr:cNvSpPr/>
      </cdr:nvSpPr>
      <cdr:spPr>
        <a:xfrm xmlns:a="http://schemas.openxmlformats.org/drawingml/2006/main">
          <a:off x="5215640" y="4311043"/>
          <a:ext cx="428515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s-E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37%</a:t>
          </a:r>
          <a:endParaRPr lang="es-CO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cdr:txBody>
    </cdr:sp>
  </cdr:relSizeAnchor>
  <cdr:relSizeAnchor xmlns:cdr="http://schemas.openxmlformats.org/drawingml/2006/chartDrawing">
    <cdr:from>
      <cdr:x>0.78209</cdr:x>
      <cdr:y>0.82366</cdr:y>
    </cdr:from>
    <cdr:to>
      <cdr:x>0.8073</cdr:x>
      <cdr:y>0.87205</cdr:y>
    </cdr:to>
    <cdr:sp macro="" textlink="">
      <cdr:nvSpPr>
        <cdr:cNvPr id="5" name="Rectángulo 4">
          <a:extLst xmlns:a="http://schemas.openxmlformats.org/drawingml/2006/main">
            <a:ext uri="{FF2B5EF4-FFF2-40B4-BE49-F238E27FC236}">
              <a16:creationId xmlns:a16="http://schemas.microsoft.com/office/drawing/2014/main" id="{160843D7-D0BE-4586-BF20-0BD655D70589}"/>
            </a:ext>
          </a:extLst>
        </cdr:cNvPr>
        <cdr:cNvSpPr/>
      </cdr:nvSpPr>
      <cdr:spPr>
        <a:xfrm xmlns:a="http://schemas.openxmlformats.org/drawingml/2006/main">
          <a:off x="7188665" y="4503245"/>
          <a:ext cx="231721" cy="26456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s-E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0%</a:t>
          </a:r>
        </a:p>
      </cdr:txBody>
    </cdr:sp>
  </cdr:relSizeAnchor>
  <cdr:relSizeAnchor xmlns:cdr="http://schemas.openxmlformats.org/drawingml/2006/chartDrawing">
    <cdr:from>
      <cdr:x>0.60654</cdr:x>
      <cdr:y>0.80275</cdr:y>
    </cdr:from>
    <cdr:to>
      <cdr:x>0.65345</cdr:x>
      <cdr:y>0.85148</cdr:y>
    </cdr:to>
    <cdr:sp macro="" textlink="">
      <cdr:nvSpPr>
        <cdr:cNvPr id="6" name="Rectángulo 5">
          <a:extLst xmlns:a="http://schemas.openxmlformats.org/drawingml/2006/main">
            <a:ext uri="{FF2B5EF4-FFF2-40B4-BE49-F238E27FC236}">
              <a16:creationId xmlns:a16="http://schemas.microsoft.com/office/drawing/2014/main" id="{64A6AC5C-DA86-4BBE-A325-D8871C55C383}"/>
            </a:ext>
          </a:extLst>
        </cdr:cNvPr>
        <cdr:cNvSpPr/>
      </cdr:nvSpPr>
      <cdr:spPr>
        <a:xfrm xmlns:a="http://schemas.openxmlformats.org/drawingml/2006/main">
          <a:off x="5540416" y="4358332"/>
          <a:ext cx="428515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s-E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30%</a:t>
          </a:r>
        </a:p>
      </cdr:txBody>
    </cdr:sp>
  </cdr:relSizeAnchor>
  <cdr:relSizeAnchor xmlns:cdr="http://schemas.openxmlformats.org/drawingml/2006/chartDrawing">
    <cdr:from>
      <cdr:x>0.39765</cdr:x>
      <cdr:y>0.7139</cdr:y>
    </cdr:from>
    <cdr:to>
      <cdr:x>0.44456</cdr:x>
      <cdr:y>0.76263</cdr:y>
    </cdr:to>
    <cdr:sp macro="" textlink="">
      <cdr:nvSpPr>
        <cdr:cNvPr id="7" name="Rectángulo 6">
          <a:extLst xmlns:a="http://schemas.openxmlformats.org/drawingml/2006/main">
            <a:ext uri="{FF2B5EF4-FFF2-40B4-BE49-F238E27FC236}">
              <a16:creationId xmlns:a16="http://schemas.microsoft.com/office/drawing/2014/main" id="{EDC9D0B8-51AB-47A9-9897-34552BE049D3}"/>
            </a:ext>
          </a:extLst>
        </cdr:cNvPr>
        <cdr:cNvSpPr/>
      </cdr:nvSpPr>
      <cdr:spPr>
        <a:xfrm xmlns:a="http://schemas.openxmlformats.org/drawingml/2006/main">
          <a:off x="3632315" y="3875943"/>
          <a:ext cx="428515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s-E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64%</a:t>
          </a:r>
        </a:p>
      </cdr:txBody>
    </cdr:sp>
  </cdr:relSizeAnchor>
  <cdr:relSizeAnchor xmlns:cdr="http://schemas.openxmlformats.org/drawingml/2006/chartDrawing">
    <cdr:from>
      <cdr:x>0.64244</cdr:x>
      <cdr:y>0.81147</cdr:y>
    </cdr:from>
    <cdr:to>
      <cdr:x>0.68935</cdr:x>
      <cdr:y>0.8602</cdr:y>
    </cdr:to>
    <cdr:sp macro="" textlink="">
      <cdr:nvSpPr>
        <cdr:cNvPr id="8" name="Rectángulo 7">
          <a:extLst xmlns:a="http://schemas.openxmlformats.org/drawingml/2006/main">
            <a:ext uri="{FF2B5EF4-FFF2-40B4-BE49-F238E27FC236}">
              <a16:creationId xmlns:a16="http://schemas.microsoft.com/office/drawing/2014/main" id="{6FCB5E21-FCB5-41E0-A728-75E53EBE6C81}"/>
            </a:ext>
          </a:extLst>
        </cdr:cNvPr>
        <cdr:cNvSpPr/>
      </cdr:nvSpPr>
      <cdr:spPr>
        <a:xfrm xmlns:a="http://schemas.openxmlformats.org/drawingml/2006/main">
          <a:off x="5868343" y="4405675"/>
          <a:ext cx="428515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s-E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30%</a:t>
          </a:r>
        </a:p>
      </cdr:txBody>
    </cdr:sp>
  </cdr:relSizeAnchor>
  <cdr:relSizeAnchor xmlns:cdr="http://schemas.openxmlformats.org/drawingml/2006/chartDrawing">
    <cdr:from>
      <cdr:x>0.2325</cdr:x>
      <cdr:y>0.51864</cdr:y>
    </cdr:from>
    <cdr:to>
      <cdr:x>0.27941</cdr:x>
      <cdr:y>0.56737</cdr:y>
    </cdr:to>
    <cdr:sp macro="" textlink="">
      <cdr:nvSpPr>
        <cdr:cNvPr id="9" name="Rectángulo 8">
          <a:extLst xmlns:a="http://schemas.openxmlformats.org/drawingml/2006/main">
            <a:ext uri="{FF2B5EF4-FFF2-40B4-BE49-F238E27FC236}">
              <a16:creationId xmlns:a16="http://schemas.microsoft.com/office/drawing/2014/main" id="{0BF89A7C-03CC-4662-BE14-A20BA5AB7FD6}"/>
            </a:ext>
          </a:extLst>
        </cdr:cNvPr>
        <cdr:cNvSpPr/>
      </cdr:nvSpPr>
      <cdr:spPr>
        <a:xfrm xmlns:a="http://schemas.openxmlformats.org/drawingml/2006/main">
          <a:off x="2123757" y="2815827"/>
          <a:ext cx="428515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s-E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61%</a:t>
          </a:r>
        </a:p>
      </cdr:txBody>
    </cdr:sp>
  </cdr:relSizeAnchor>
  <cdr:relSizeAnchor xmlns:cdr="http://schemas.openxmlformats.org/drawingml/2006/chartDrawing">
    <cdr:from>
      <cdr:x>0.81779</cdr:x>
      <cdr:y>0.82889</cdr:y>
    </cdr:from>
    <cdr:to>
      <cdr:x>0.84299</cdr:x>
      <cdr:y>0.87728</cdr:y>
    </cdr:to>
    <cdr:sp macro="" textlink="">
      <cdr:nvSpPr>
        <cdr:cNvPr id="10" name="Rectángulo 9">
          <a:extLst xmlns:a="http://schemas.openxmlformats.org/drawingml/2006/main">
            <a:ext uri="{FF2B5EF4-FFF2-40B4-BE49-F238E27FC236}">
              <a16:creationId xmlns:a16="http://schemas.microsoft.com/office/drawing/2014/main" id="{9DB6144D-8FB5-4C7B-9D0A-8D88BF1103DD}"/>
            </a:ext>
          </a:extLst>
        </cdr:cNvPr>
        <cdr:cNvSpPr/>
      </cdr:nvSpPr>
      <cdr:spPr>
        <a:xfrm xmlns:a="http://schemas.openxmlformats.org/drawingml/2006/main">
          <a:off x="7516829" y="4531820"/>
          <a:ext cx="231629" cy="26456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s-E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0%</a:t>
          </a:r>
        </a:p>
      </cdr:txBody>
    </cdr:sp>
  </cdr:relSizeAnchor>
  <cdr:relSizeAnchor xmlns:cdr="http://schemas.openxmlformats.org/drawingml/2006/chartDrawing">
    <cdr:from>
      <cdr:x>0.84788</cdr:x>
      <cdr:y>0.83934</cdr:y>
    </cdr:from>
    <cdr:to>
      <cdr:x>0.87309</cdr:x>
      <cdr:y>0.88773</cdr:y>
    </cdr:to>
    <cdr:sp macro="" textlink="">
      <cdr:nvSpPr>
        <cdr:cNvPr id="11" name="Rectángulo 10">
          <a:extLst xmlns:a="http://schemas.openxmlformats.org/drawingml/2006/main">
            <a:ext uri="{FF2B5EF4-FFF2-40B4-BE49-F238E27FC236}">
              <a16:creationId xmlns:a16="http://schemas.microsoft.com/office/drawing/2014/main" id="{61A9E33F-E2C1-422A-87CD-E187BD2F4C0C}"/>
            </a:ext>
          </a:extLst>
        </cdr:cNvPr>
        <cdr:cNvSpPr/>
      </cdr:nvSpPr>
      <cdr:spPr>
        <a:xfrm xmlns:a="http://schemas.openxmlformats.org/drawingml/2006/main">
          <a:off x="7793427" y="4588958"/>
          <a:ext cx="231721" cy="2645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s-E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0%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790576</xdr:colOff>
      <xdr:row>15</xdr:row>
      <xdr:rowOff>19052</xdr:rowOff>
    </xdr:from>
    <xdr:to>
      <xdr:col>6</xdr:col>
      <xdr:colOff>123825</xdr:colOff>
      <xdr:row>35</xdr:row>
      <xdr:rowOff>123825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D01C9A1-866E-4B71-A15F-4320EA2E5E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1443160</xdr:colOff>
      <xdr:row>15</xdr:row>
      <xdr:rowOff>0</xdr:rowOff>
    </xdr:from>
    <xdr:ext cx="4721421" cy="593239"/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EDDDF931-90A5-4849-94B6-7C409D2121E6}"/>
            </a:ext>
          </a:extLst>
        </xdr:cNvPr>
        <xdr:cNvSpPr/>
      </xdr:nvSpPr>
      <xdr:spPr>
        <a:xfrm>
          <a:off x="2319460" y="3000375"/>
          <a:ext cx="4721421" cy="59323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16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chemeClr val="tx1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Comportamiento</a:t>
          </a:r>
          <a:r>
            <a:rPr lang="es-ES" sz="1600" b="1" cap="none" spc="0" baseline="0">
              <a:ln w="10160">
                <a:solidFill>
                  <a:schemeClr val="accent5"/>
                </a:solidFill>
                <a:prstDash val="solid"/>
              </a:ln>
              <a:solidFill>
                <a:schemeClr val="tx1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 Apropiación Vs RP´s y Obligaciones </a:t>
          </a:r>
        </a:p>
        <a:p>
          <a:pPr algn="ctr"/>
          <a:r>
            <a:rPr lang="es-ES" sz="1600" b="1" cap="none" spc="0" baseline="0">
              <a:ln w="10160">
                <a:solidFill>
                  <a:schemeClr val="accent5"/>
                </a:solidFill>
                <a:prstDash val="solid"/>
              </a:ln>
              <a:solidFill>
                <a:schemeClr val="tx1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de Proyectos de Inversión</a:t>
          </a:r>
          <a:endParaRPr lang="es-ES" sz="1600" b="1" cap="none" spc="0">
            <a:ln w="10160">
              <a:solidFill>
                <a:schemeClr val="accent5"/>
              </a:solidFill>
              <a:prstDash val="solid"/>
            </a:ln>
            <a:solidFill>
              <a:schemeClr val="tx1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5</xdr:col>
      <xdr:colOff>209550</xdr:colOff>
      <xdr:row>4</xdr:row>
      <xdr:rowOff>152400</xdr:rowOff>
    </xdr:from>
    <xdr:to>
      <xdr:col>7</xdr:col>
      <xdr:colOff>542925</xdr:colOff>
      <xdr:row>13</xdr:row>
      <xdr:rowOff>95250</xdr:rowOff>
    </xdr:to>
    <xdr:pic>
      <xdr:nvPicPr>
        <xdr:cNvPr id="7" name="Imagen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61E0443-678F-4170-B493-080DD1DB74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8175" y="152400"/>
          <a:ext cx="185737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123825</xdr:rowOff>
    </xdr:from>
    <xdr:to>
      <xdr:col>2</xdr:col>
      <xdr:colOff>929133</xdr:colOff>
      <xdr:row>3</xdr:row>
      <xdr:rowOff>180975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CFF14B5-5981-46CE-ACD1-56B277696E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123825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1314450</xdr:colOff>
      <xdr:row>0</xdr:row>
      <xdr:rowOff>142875</xdr:rowOff>
    </xdr:from>
    <xdr:ext cx="4861209" cy="718530"/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DF036530-7C3A-4B09-BB8D-A47B71360091}"/>
            </a:ext>
          </a:extLst>
        </xdr:cNvPr>
        <xdr:cNvSpPr/>
      </xdr:nvSpPr>
      <xdr:spPr>
        <a:xfrm>
          <a:off x="3829050" y="14287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 31 de Agosto  de 2019</a:t>
          </a:r>
        </a:p>
      </xdr:txBody>
    </xdr:sp>
    <xdr:clientData/>
  </xdr:oneCellAnchor>
  <xdr:twoCellAnchor editAs="oneCell">
    <xdr:from>
      <xdr:col>1</xdr:col>
      <xdr:colOff>640209</xdr:colOff>
      <xdr:row>16</xdr:row>
      <xdr:rowOff>133351</xdr:rowOff>
    </xdr:from>
    <xdr:to>
      <xdr:col>1</xdr:col>
      <xdr:colOff>1006824</xdr:colOff>
      <xdr:row>19</xdr:row>
      <xdr:rowOff>85725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42381A7-0C0C-4CC8-8572-5A680D761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6998" b="96869" l="10000" r="90000">
                      <a14:foregroundMark x1="26579" y1="92449" x2="26579" y2="92449"/>
                      <a14:foregroundMark x1="26579" y1="97053" x2="26579" y2="97053"/>
                      <a14:foregroundMark x1="36579" y1="88214" x2="36579" y2="88214"/>
                      <a14:foregroundMark x1="89737" y1="56722" x2="89737" y2="56722"/>
                      <a14:foregroundMark x1="72895" y1="6998" x2="72895" y2="699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1516509" y="3324226"/>
          <a:ext cx="366615" cy="52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248247</xdr:colOff>
      <xdr:row>11</xdr:row>
      <xdr:rowOff>53649</xdr:rowOff>
    </xdr:from>
    <xdr:to>
      <xdr:col>2</xdr:col>
      <xdr:colOff>370886</xdr:colOff>
      <xdr:row>13</xdr:row>
      <xdr:rowOff>155902</xdr:rowOff>
    </xdr:to>
    <xdr:sp macro="" textlink="">
      <xdr:nvSpPr>
        <xdr:cNvPr id="3" name="Bocadillo: rectángulo con esquinas redondeadas 2">
          <a:extLst>
            <a:ext uri="{FF2B5EF4-FFF2-40B4-BE49-F238E27FC236}">
              <a16:creationId xmlns:a16="http://schemas.microsoft.com/office/drawing/2014/main" id="{3D1C9A60-2673-448C-9EFA-8AA3A906BB96}"/>
            </a:ext>
          </a:extLst>
        </xdr:cNvPr>
        <xdr:cNvSpPr/>
      </xdr:nvSpPr>
      <xdr:spPr>
        <a:xfrm>
          <a:off x="1124547" y="2292024"/>
          <a:ext cx="1760939" cy="483253"/>
        </a:xfrm>
        <a:prstGeom prst="wedgeRoundRectCallout">
          <a:avLst>
            <a:gd name="adj1" fmla="val -21915"/>
            <a:gd name="adj2" fmla="val 103891"/>
            <a:gd name="adj3" fmla="val 16667"/>
          </a:avLst>
        </a:prstGeom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wrap="none" lIns="91440" tIns="45720" rIns="91440" bIns="45720" rtlCol="0" anchor="ctr">
          <a:spAutoFit/>
        </a:bodyPr>
        <a:lstStyle/>
        <a:p>
          <a:pPr algn="ctr"/>
          <a:r>
            <a:rPr lang="es-CO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SELECCIONE</a:t>
          </a:r>
          <a:r>
            <a:rPr lang="es-CO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EL PROYECTO </a:t>
          </a:r>
        </a:p>
        <a:p>
          <a:pPr algn="ctr"/>
          <a:r>
            <a:rPr lang="es-CO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DE SU INTERES</a:t>
          </a:r>
          <a:endParaRPr lang="es-CO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arri Javier Rodriguez Escobar" refreshedDate="43700.485936805555" createdVersion="6" refreshedVersion="6" minRefreshableVersion="3" recordCount="34" xr:uid="{8D6A1BCD-3562-45B4-A99A-5333C817871B}">
  <cacheSource type="worksheet">
    <worksheetSource ref="B1:I35" sheet="INVERSIÓN"/>
  </cacheSource>
  <cacheFields count="8">
    <cacheField name="Codigo " numFmtId="0">
      <sharedItems/>
    </cacheField>
    <cacheField name="Fuente" numFmtId="0">
      <sharedItems containsSemiMixedTypes="0" containsString="0" containsNumber="1" containsInteger="1" minValue="11" maxValue="21"/>
    </cacheField>
    <cacheField name="DESCRIPCION" numFmtId="0">
      <sharedItems count="34">
        <s v="MEJORAMIENTO APOYO ESTATAL PROYECTO DE CONCESIÓN RUTA DEL SOL  SECTOR 2 NACIONAL"/>
        <s v="MEJORAMIENTO REHABILITACIÓN Y MANTENIMIENTO DEL CORREDOR HONDA - PUERTO SALGAR - GIRARDOT,   CUNDINAMARCA"/>
        <s v="REHABILITACIÓN MEJORAMIENTO, OPERACIÓN Y MANTENIMIENTO DEL CORREDOR PERIMETRAL DE CUNDINAMARCA, CENTRO ORIENTE  CUNDINAMARCA"/>
        <s v="MEJORAMIENTO MANTENIMIENTO DE LA CONCESIÓN CARTAGENA BARRANQUILLA  ATLÁNTICO, BOLÍVAR"/>
        <s v="MEJORAMIENTO , REHABILITACIÓN, MANTENIMIENTO Y OPERACIÓN DEL CORREDOR TRANSVERSAL DEL SISGA,EN LOS DEPARTAMENTOS DE   CUNDINAMARCA, BOYACÁ, CASANARE"/>
        <s v="MEJORAMIENTO REHABILITACIÒN, CONSTRUCCIÒN, MANTENIMIENTO Y OPERACIÒN DEL CORREDOR SANTANA - MOCOA - NEIVA, DEPARTAMENTOS DE   HUILA, PUTUMAYO, CAUCA"/>
        <s v="MEJORAMIENTO APOYO ESTATAL PROYECTO DE CONCESIÒN RUTA DEL SOL SECTOR III,   CESAR, BOLÍVAR, MAGDALENA - [PREVIO CONCEPTO DNP]"/>
        <s v="REHABILITACIÓN MEJORAMIENTO, CONSTRUCCIÒN, MANTENIMIENTO Y OPERACIÒN DEL CORREDOR CARTAGENA - BARRANQUILLA Y CIRCUNVALAR DE LA PROSPERIDAD, DEPARTAMENTOS DE   ATLÁNTICO, BOLÍVAR"/>
        <s v="MEJORAMIENTO CONSTRUCCIÒN, REHABILITACIÒN Y MANTENIMIENTO DEL CORREDOR VILLAVICENCIO - YOPAL DEPARTAMENTOS DEL  META, CASANARE"/>
        <s v="REHABILITACIÓN CONSTRUCCIÒN, MEJORAMIENTO, OPERACIÒN Y MANTENIMIENTO DE LA CONCESIÒN AUTOPISTA AL RIO MAGDALENA 2, DEPARTAMENTOS DE   ANTIOQUIA, SANTANDER"/>
        <s v="CONSTRUCCIÓN OPERACIÒN Y MANTENIMIENTO DE LA VÌA MULALO - LOBOGUERRERO, DEPARTAMENTO DEL  VALLE DEL CAUCA"/>
        <s v="MEJORAMIENTO CONSTRUCCIÒN, REHABILITACIÒN, OPERACIÒN Y MANTENIMIENTO DE LA CONCESIÒN AUTOPISTA AL MAR 1, DEPARTAMENTO DE   ANTIOQUIA"/>
        <s v="MEJORAMIENTO REHABILITACIÓN, CONSTRUCCIÓN, MANTENIMIENTO, Y OPERACIÓN DEL CORREDOR RUMICHACA - PASTO EN EL DEPARTAMENTO DE   NARIÑO"/>
        <s v="MEJORAMIENTO CONSTRUCCIÓN, MANTENIMIENTO Y OPERACIÓN DEL CORREDOR CONEXIÓN NORTE, AUTOPISTAS PARA LA PROSPERIDAD  ANTIOQUIA"/>
        <s v="MEJORAMIENTO CONSTRUCCION REHABILITACIÓN,  MANTENIMIENTO Y OPERACIÓN DEL CORREDOR BUCARAMANGA BARRANCABERMEJA YONDO  DEPARTAMENTOS DE   SANTANDER, ANTIOQUIA"/>
        <s v="MEJORAMIENTO REHABILITACION, CONSTRUCCION , MANTENIMIENTO  Y OPERACION CORREDOR POPAYAN - SANTANDER DE QUILICHAO EN EL DEPARTAMENTO DEL   CAUCA"/>
        <s v="MEJORAMIENTO REHABILITACIÓN, CONSTRUCCIÓN, MANTENIMIENTO Y OPERACION DEL CORREDOR BUCARAMANGA PAMPLONA   NORTE DE SANTANDER, SANTANDER"/>
        <s v="MEJORAMIENTO CONSTRUCCIÓN, OPERACIÓN, MANTENIMIENTO DE LA AUTOPISTA CONEXIÓN PACIFICO 3  ANTIOQUIA, CALDAS, RISARALDA"/>
        <s v="MEJORAMIENTO CONSTRUCCIÓN, OPERACIÓN Y MANTENIMIENTO  DE LA CONCESIÓN AUTOPISTA CONEXIÓN PACIFICO 2   ANTIOQUIA"/>
        <s v="CONSTRUCCIÓN OPERACIÓN Y MANTENIMIENTO DE LA CONCESIÓN AUTOPISTA CONEXIÓN PACIFICO 1 - AUTOPISTAS PARA LA PROSPERIDAD    ANTIOQUIA"/>
        <s v="MEJORAMIENTO DEL CORREDOR PUERTA DE HIERRO - PALMAR DE VARELA Y CARRETO - CRUZ DEL VISO EN EL DEPARTAMENTOS DE  ATLÁNTICO, BOLÍVAR, SUCRE"/>
        <s v="MEJORAMIENTO CONSTRUCCIÓN, REHABILITACIÓN, OPERACIÓN Y MANTENIMIENTO DE LA CONCESIÓN AUTOPISTA AL MAR 2  ANTIOQUIA"/>
        <s v="MEJORAMIENTO DE LA CONCESIÓN ARMENIA PEREIRA MANIZALES  RISARALDA, CALDAS, QUINDIO, VALLE DEL CAUCA"/>
        <s v="APOYO A LA OPERACIÓN DE LAS VÍAS CONCESIONADAS A TRÁVES DE IPS  NACIONAL"/>
        <s v="APOYO A LA OPERACIÒN DE LAS VÌAS PRIMARIAS CONCESIONADAS  NACIONAL"/>
        <s v="APOYO A LA OPERACIÓN DE LOS AEROPUERTOS CONCESIONADOS  NACIONAL"/>
        <s v="REHABILITACIÓN CONSTRUCCIÓN Y MANTENIMIENTO DE LA RED FÉRREA A NIVEL NACIONAL  NACIONAL"/>
        <s v="APOYO A LA OPERACIÓN DE LAS VÍAS FÉRREAS CONCESIONADAS  NACIONAL"/>
        <s v="APOYO ESTATAL A LOS PUERTOS A NIVEL NACIONAL   NACIONAL"/>
        <s v="APOYO A LA OPERACIÒN DE LOS PUERTOS CONCESIONADOS  NACIONAL"/>
        <s v="IMPLEMENTACIÓN DEL SISTEMA INTEGRADO DE GESTIÓN Y CONTROL DE LA AGENCIA NACIONAL DE INFRAESTRUCTURA  NACIONAL"/>
        <s v="APOYO PARA LA GESTIÓN DE LA AGENCIA NACIONAL DE INFRAESTRUCTURA A TRAVÉS DE ASESORÍAS Y CONSULTORÍAS  NACIONAL"/>
        <s v="SISTEMATIZACIÓN PARA EL SERVICIO DE INFORMACIÓN DE LA GESTIÓN ADMINISTRATIVA.  NACIONAL"/>
        <s v="IMPLEMENTACION DEL SISTEMA DE GESTION DOCUMENTAL DE LA AGENCIA NACIONAL DE INFRAESTRUCTURA NACIONAL"/>
      </sharedItems>
    </cacheField>
    <cacheField name="APROPIACION_x000a_ VIGENTE" numFmtId="41">
      <sharedItems containsSemiMixedTypes="0" containsString="0" containsNumber="1" minValue="200" maxValue="317133.29002199997"/>
    </cacheField>
    <cacheField name="CERTIFICADOS_x000a_ ACUMULADOS" numFmtId="41">
      <sharedItems containsSemiMixedTypes="0" containsString="0" containsNumber="1" minValue="27.59377705" maxValue="317133.29002199997"/>
    </cacheField>
    <cacheField name="COMPROMISOS_x000a_ ACUMULADOS" numFmtId="41">
      <sharedItems containsSemiMixedTypes="0" containsString="0" containsNumber="1" minValue="0" maxValue="317133.29002199997"/>
    </cacheField>
    <cacheField name="OBLIGACIONES_x000a_ ACUMULADAS" numFmtId="41">
      <sharedItems containsSemiMixedTypes="0" containsString="0" containsNumber="1" minValue="0" maxValue="28938.789132550002"/>
    </cacheField>
    <cacheField name="PAGOS_x000a_ ACUMULADOS" numFmtId="0">
      <sharedItems containsSemiMixedTypes="0" containsString="0" containsNumber="1" minValue="0" maxValue="28938.78913255000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arri Javier Rodriguez Escobar" refreshedDate="43717.484946990742" createdVersion="6" refreshedVersion="6" minRefreshableVersion="3" recordCount="7" xr:uid="{3663E02A-B7EA-4A95-8D5A-936E9E2F42D3}">
  <cacheSource type="worksheet">
    <worksheetSource ref="A1:G8" sheet="Resumen Eje Egreso"/>
  </cacheSource>
  <cacheFields count="7">
    <cacheField name="CODIFICACION_x000a_PRESUPUESTAL" numFmtId="0">
      <sharedItems/>
    </cacheField>
    <cacheField name="DESCRIPCION" numFmtId="0">
      <sharedItems count="7">
        <s v="A-FUNCIONAMIENTO"/>
        <s v="A-01 -GASTOS DE PERSONAL"/>
        <s v="A-02 -ADQUISICIÓN DE BIENES  Y SERVICIOS"/>
        <s v="A-03-TRANSFERENCIAS CORRIENTES"/>
        <s v="A-08-GASTOS POR TRIBUTOS, MULTAS, SANCIONES E INTERESES DE MORA"/>
        <s v="B-SERVICIO DE LA DEUDA PÚBLICA"/>
        <s v="C- INVERSION"/>
      </sharedItems>
    </cacheField>
    <cacheField name="APROPIACION_x000a_ VIGENTE" numFmtId="41">
      <sharedItems containsSemiMixedTypes="0" containsString="0" containsNumber="1" minValue="3576" maxValue="2233693.0285069998"/>
    </cacheField>
    <cacheField name="CERTIFICADOS_x000a_ ACUMULADOS" numFmtId="41">
      <sharedItems containsSemiMixedTypes="0" containsString="0" containsNumber="1" minValue="0" maxValue="2189557.6269665398"/>
    </cacheField>
    <cacheField name="COMPROMISOS_x000a_ ACUMULADOS" numFmtId="41">
      <sharedItems containsSemiMixedTypes="0" containsString="0" containsNumber="1" minValue="0" maxValue="2182557.9191470398"/>
    </cacheField>
    <cacheField name="OBLIGACIONES_x000a_ ACUMULADAS" numFmtId="41">
      <sharedItems containsSemiMixedTypes="0" containsString="0" containsNumber="1" minValue="0" maxValue="472403.72811800003"/>
    </cacheField>
    <cacheField name="PAGOS_x000a_A CUMULADOS" numFmtId="41">
      <sharedItems containsSemiMixedTypes="0" containsString="0" containsNumber="1" minValue="0" maxValue="472403.7281180000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4">
  <r>
    <s v="C-2401-0600-12"/>
    <n v="11"/>
    <x v="0"/>
    <n v="41235"/>
    <n v="2500"/>
    <n v="0"/>
    <n v="0"/>
    <n v="0"/>
  </r>
  <r>
    <s v="C-2401-0600-33"/>
    <n v="11"/>
    <x v="1"/>
    <n v="94074.101261000003"/>
    <n v="94074.101261000003"/>
    <n v="94074.101261000003"/>
    <n v="14.318968"/>
    <n v="14.318968"/>
  </r>
  <r>
    <s v="C-2401-0600-34"/>
    <n v="11"/>
    <x v="2"/>
    <n v="317133.29002199997"/>
    <n v="317133.29002199997"/>
    <n v="317133.29002199997"/>
    <n v="0"/>
    <n v="0"/>
  </r>
  <r>
    <s v="C-2401-0600-35"/>
    <n v="11"/>
    <x v="3"/>
    <n v="4156"/>
    <n v="4156"/>
    <n v="4156"/>
    <n v="0"/>
    <n v="0"/>
  </r>
  <r>
    <s v="C-2401-0600-36"/>
    <n v="11"/>
    <x v="4"/>
    <n v="85398.657361999998"/>
    <n v="85398.657361999998"/>
    <n v="85398.657361999998"/>
    <n v="0"/>
    <n v="0"/>
  </r>
  <r>
    <s v="C-2401-0600-37"/>
    <n v="11"/>
    <x v="5"/>
    <n v="85084.867714000007"/>
    <n v="85084.867714000007"/>
    <n v="85084.867714000007"/>
    <n v="0"/>
    <n v="0"/>
  </r>
  <r>
    <s v="C-2401-0600-38"/>
    <n v="11"/>
    <x v="6"/>
    <n v="185675"/>
    <n v="185675"/>
    <n v="185675"/>
    <n v="0"/>
    <n v="0"/>
  </r>
  <r>
    <s v="C-2401-0600-39"/>
    <n v="11"/>
    <x v="7"/>
    <n v="145212.75508599999"/>
    <n v="145212.75508599999"/>
    <n v="145212.75508599999"/>
    <n v="16.461850999999999"/>
    <n v="16.461850999999999"/>
  </r>
  <r>
    <s v="C-2401-0600-40"/>
    <n v="11"/>
    <x v="8"/>
    <n v="129947.72001999999"/>
    <n v="129947.72001999999"/>
    <n v="129947.72001999999"/>
    <n v="0"/>
    <n v="0"/>
  </r>
  <r>
    <s v="C-2401-0600-41"/>
    <n v="11"/>
    <x v="9"/>
    <n v="46922.713316000001"/>
    <n v="46922.713316000001"/>
    <n v="46922.713316000001"/>
    <n v="72.032238000000007"/>
    <n v="72.032238000000007"/>
  </r>
  <r>
    <s v="C-2401-0600-42"/>
    <n v="11"/>
    <x v="10"/>
    <n v="167121.737135"/>
    <n v="167121.737135"/>
    <n v="167121.737135"/>
    <n v="0"/>
    <n v="0"/>
  </r>
  <r>
    <s v="C-2401-0600-43"/>
    <n v="11"/>
    <x v="11"/>
    <n v="55932.079303999999"/>
    <n v="55932.079303999999"/>
    <n v="55932.079303999999"/>
    <n v="0"/>
    <n v="0"/>
  </r>
  <r>
    <s v="C-2401-0600-44"/>
    <n v="11"/>
    <x v="12"/>
    <n v="120513.915341"/>
    <n v="120513.915341"/>
    <n v="120513.915341"/>
    <n v="0"/>
    <n v="0"/>
  </r>
  <r>
    <s v="C-2401-0600-45"/>
    <n v="11"/>
    <x v="13"/>
    <n v="65935.109515999997"/>
    <n v="65935.109515999997"/>
    <n v="65935.109515999997"/>
    <n v="0"/>
    <n v="0"/>
  </r>
  <r>
    <s v="C-2401-0600-46"/>
    <n v="11"/>
    <x v="14"/>
    <n v="139078.459539"/>
    <n v="139078.459539"/>
    <n v="139078.459539"/>
    <n v="0"/>
    <n v="0"/>
  </r>
  <r>
    <s v="C-2401-0600-47"/>
    <n v="11"/>
    <x v="15"/>
    <n v="80231.973131000006"/>
    <n v="80231.973131000006"/>
    <n v="80231.973131000006"/>
    <n v="0"/>
    <n v="0"/>
  </r>
  <r>
    <s v="C-2401-0600-48"/>
    <n v="11"/>
    <x v="16"/>
    <n v="70818.558034999995"/>
    <n v="70818.558034999995"/>
    <n v="70818.558034999995"/>
    <n v="0"/>
    <n v="0"/>
  </r>
  <r>
    <s v="C-2401-0600-49"/>
    <n v="11"/>
    <x v="17"/>
    <n v="85660.554340999995"/>
    <n v="85660.554340999995"/>
    <n v="85660.554340999995"/>
    <n v="0"/>
    <n v="0"/>
  </r>
  <r>
    <s v="C-2401-0600-50"/>
    <n v="11"/>
    <x v="18"/>
    <n v="18593.188770000001"/>
    <n v="18593.188770000001"/>
    <n v="18593.188770000001"/>
    <n v="0"/>
    <n v="0"/>
  </r>
  <r>
    <s v="C-2401-0600-51"/>
    <n v="11"/>
    <x v="19"/>
    <n v="100499.939948"/>
    <n v="100499.939948"/>
    <n v="100499.939948"/>
    <n v="0"/>
    <n v="0"/>
  </r>
  <r>
    <s v="C-2401-0600-52"/>
    <n v="11"/>
    <x v="20"/>
    <n v="55322.597072999997"/>
    <n v="55322.597072999997"/>
    <n v="55322.597072999997"/>
    <n v="0"/>
    <n v="0"/>
  </r>
  <r>
    <s v="C-2401-0600-53"/>
    <n v="11"/>
    <x v="21"/>
    <n v="20341.711593"/>
    <n v="20341.711593"/>
    <n v="20341.711593"/>
    <n v="0"/>
    <n v="0"/>
  </r>
  <r>
    <s v="C-2401-0600-54"/>
    <n v="11"/>
    <x v="22"/>
    <n v="1037.0999999999999"/>
    <n v="1037.0999999999999"/>
    <n v="1037.0999999999999"/>
    <n v="0"/>
    <n v="0"/>
  </r>
  <r>
    <s v="C-2401-0600-55"/>
    <n v="20"/>
    <x v="23"/>
    <n v="1000"/>
    <n v="981.19679694000001"/>
    <n v="965.47417594000001"/>
    <n v="552.27170460000002"/>
    <n v="542.91604560000007"/>
  </r>
  <r>
    <s v="C-2401-0600-56"/>
    <n v="20"/>
    <x v="24"/>
    <n v="4500"/>
    <n v="4478.5025953999993"/>
    <n v="4470.2563312499997"/>
    <n v="2901.920521"/>
    <n v="2877.1177980000002"/>
  </r>
  <r>
    <s v="C-2403-0600-3"/>
    <n v="20"/>
    <x v="25"/>
    <n v="3500"/>
    <n v="2677.4028555199998"/>
    <n v="2636.8284122700002"/>
    <n v="1422.0530923599999"/>
    <n v="1386.6583573599999"/>
  </r>
  <r>
    <s v="C-2404-0600-2"/>
    <n v="20"/>
    <x v="26"/>
    <n v="91700"/>
    <n v="89628.546876549997"/>
    <n v="84100.412862550002"/>
    <n v="28938.789132550002"/>
    <n v="28938.789132550002"/>
  </r>
  <r>
    <s v="C-2404-0600-3"/>
    <n v="20"/>
    <x v="27"/>
    <n v="1500"/>
    <n v="1041.9508331699999"/>
    <n v="1018.65568192"/>
    <n v="558.42433367000001"/>
    <n v="549.72916866999992"/>
  </r>
  <r>
    <s v="C-2405-0600-2"/>
    <n v="21"/>
    <x v="28"/>
    <n v="1500"/>
    <n v="1397.2662341400001"/>
    <n v="884.17329713999993"/>
    <n v="3.58114E-3"/>
    <n v="3.58114E-3"/>
  </r>
  <r>
    <s v="C-2405-0600-3"/>
    <n v="20"/>
    <x v="29"/>
    <n v="1500"/>
    <n v="1443.46572588"/>
    <n v="1407.3505550299999"/>
    <n v="878.87850977999994"/>
    <n v="869.29615077999995"/>
  </r>
  <r>
    <s v="C-2499-0600-7"/>
    <n v="21"/>
    <x v="30"/>
    <n v="200"/>
    <n v="27.59377705"/>
    <n v="27.59377705"/>
    <n v="9.5204999999999997E-4"/>
    <n v="9.5204999999999997E-4"/>
  </r>
  <r>
    <s v="C-2499-0600-8"/>
    <n v="20"/>
    <x v="31"/>
    <n v="7829.6511600000003"/>
    <n v="7235.8674578299997"/>
    <n v="3894.99073383"/>
    <n v="1649.41956583"/>
    <n v="1608.14439883"/>
  </r>
  <r>
    <s v="C-2499-0600-9"/>
    <n v="20"/>
    <x v="32"/>
    <n v="3366"/>
    <n v="1671.7473816699999"/>
    <n v="1400.2112846699999"/>
    <n v="882.96786421999991"/>
    <n v="880.66786421999996"/>
  </r>
  <r>
    <s v="C-2499-0600-10"/>
    <n v="20"/>
    <x v="33"/>
    <n v="1170.3488400000001"/>
    <n v="877.26286100000004"/>
    <n v="0"/>
    <n v="0"/>
    <n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">
  <r>
    <s v="A"/>
    <x v="0"/>
    <n v="74780.665238999994"/>
    <n v="62088.491430479997"/>
    <n v="48049.769424179998"/>
    <n v="42070.637994739998"/>
    <n v="41376.552886739999"/>
  </r>
  <r>
    <s v="A-01"/>
    <x v="1"/>
    <n v="45158"/>
    <n v="41430.769009869997"/>
    <n v="28376.654758129996"/>
    <n v="28376.654758129996"/>
    <n v="27713.929258129996"/>
  </r>
  <r>
    <s v="A-02"/>
    <x v="2"/>
    <n v="17402.665239000002"/>
    <n v="16906.160890930001"/>
    <n v="16476.548565730001"/>
    <n v="11107.417136290002"/>
    <n v="11076.057528290001"/>
  </r>
  <r>
    <s v="A-03"/>
    <x v="3"/>
    <n v="8644"/>
    <n v="3751.5615296799997"/>
    <n v="3196.5661003199998"/>
    <n v="2586.5661003199998"/>
    <n v="2586.5661003199998"/>
  </r>
  <r>
    <s v="A-08"/>
    <x v="4"/>
    <n v="3576"/>
    <n v="0"/>
    <n v="0"/>
    <n v="0"/>
    <n v="0"/>
  </r>
  <r>
    <s v="B"/>
    <x v="5"/>
    <n v="608283.88239899999"/>
    <n v="472403.72811800003"/>
    <n v="472403.72811800003"/>
    <n v="472403.72811800003"/>
    <n v="472403.72811800003"/>
  </r>
  <r>
    <s v="C"/>
    <x v="6"/>
    <n v="2233693.0285069998"/>
    <n v="2189557.6269665398"/>
    <n v="2182557.9191470398"/>
    <n v="39677.7857582"/>
    <n v="39614.53076919999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5AC70FC-E6B6-487C-A3B0-FFE7BE7B4BBB}" name="TablaDinámica1" cacheId="1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25">
  <location ref="B6:C10" firstHeaderRow="1" firstDataRow="1" firstDataCol="1"/>
  <pivotFields count="7">
    <pivotField subtotalTop="0" showAll="0"/>
    <pivotField axis="axisRow" subtotalTop="0" multipleItemSelectionAllowed="1" showAll="0">
      <items count="8">
        <item h="1" x="1"/>
        <item h="1" x="2"/>
        <item h="1" x="3"/>
        <item h="1" x="4"/>
        <item x="0"/>
        <item x="5"/>
        <item x="6"/>
        <item t="default"/>
      </items>
    </pivotField>
    <pivotField dataField="1" numFmtId="41" showAll="0"/>
    <pivotField numFmtId="41" showAll="0"/>
    <pivotField numFmtId="41" showAll="0"/>
    <pivotField numFmtId="41" showAll="0"/>
    <pivotField numFmtId="41" showAll="0"/>
  </pivotFields>
  <rowFields count="1">
    <field x="1"/>
  </rowFields>
  <rowItems count="4">
    <i>
      <x v="4"/>
    </i>
    <i>
      <x v="5"/>
    </i>
    <i>
      <x v="6"/>
    </i>
    <i t="grand">
      <x/>
    </i>
  </rowItems>
  <colItems count="1">
    <i/>
  </colItems>
  <dataFields count="1">
    <dataField name=" APROPIACION_x000a_ VIGENTE" fld="2" baseField="0" baseItem="0"/>
  </dataFields>
  <formats count="1">
    <format dxfId="30">
      <pivotArea outline="0" collapsedLevelsAreSubtotals="1" fieldPosition="0"/>
    </format>
  </formats>
  <chartFormats count="4">
    <chartFormat chart="9" format="1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9" format="13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9" format="14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9" format="15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AE0A195-DF6B-4AAF-9650-6B60B8A72258}" name="TablaDinámica1" cacheId="1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30">
  <location ref="B6:F10" firstHeaderRow="0" firstDataRow="1" firstDataCol="1"/>
  <pivotFields count="7">
    <pivotField subtotalTop="0" showAll="0"/>
    <pivotField axis="axisRow" subtotalTop="0" multipleItemSelectionAllowed="1" showAll="0">
      <items count="8">
        <item x="0"/>
        <item h="1" x="1"/>
        <item h="1" x="2"/>
        <item h="1" x="3"/>
        <item h="1" x="4"/>
        <item x="5"/>
        <item x="6"/>
        <item t="default"/>
      </items>
    </pivotField>
    <pivotField dataField="1" numFmtId="41" showAll="0"/>
    <pivotField numFmtId="41" showAll="0"/>
    <pivotField dataField="1" numFmtId="41" showAll="0"/>
    <pivotField dataField="1" numFmtId="41" showAll="0"/>
    <pivotField dataField="1" numFmtId="41" showAll="0"/>
  </pivotFields>
  <rowFields count="1">
    <field x="1"/>
  </rowFields>
  <rowItems count="4">
    <i>
      <x/>
    </i>
    <i>
      <x v="5"/>
    </i>
    <i>
      <x v="6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APROPIACION" fld="2" baseField="1" baseItem="7" numFmtId="165"/>
    <dataField name="COMPROMISOS" fld="4" baseField="2" baseItem="1048829" numFmtId="41"/>
    <dataField name=" OBLIGACIONES" fld="5" baseField="1" baseItem="8"/>
    <dataField name=" PAGOS" fld="6" baseField="1" baseItem="9"/>
  </dataFields>
  <formats count="15">
    <format dxfId="29">
      <pivotArea outline="0" collapsedLevelsAreSubtotals="1" fieldPosition="0"/>
    </format>
    <format dxfId="28">
      <pivotArea outline="0" fieldPosition="0">
        <references count="1">
          <reference field="4294967294" count="1">
            <x v="0"/>
          </reference>
        </references>
      </pivotArea>
    </format>
    <format dxfId="27">
      <pivotArea outline="0" fieldPosition="0">
        <references count="1">
          <reference field="4294967294" count="1">
            <x v="2"/>
          </reference>
        </references>
      </pivotArea>
    </format>
    <format dxfId="26">
      <pivotArea outline="0" fieldPosition="0">
        <references count="1">
          <reference field="4294967294" count="1">
            <x v="3"/>
          </reference>
        </references>
      </pivotArea>
    </format>
    <format dxfId="25">
      <pivotArea outline="0" fieldPosition="0">
        <references count="1">
          <reference field="4294967294" count="1">
            <x v="0"/>
          </reference>
        </references>
      </pivotArea>
    </format>
    <format dxfId="24">
      <pivotArea outline="0" fieldPosition="0">
        <references count="1">
          <reference field="4294967294" count="1">
            <x v="2"/>
          </reference>
        </references>
      </pivotArea>
    </format>
    <format dxfId="23">
      <pivotArea outline="0" fieldPosition="0">
        <references count="1">
          <reference field="4294967294" count="1">
            <x v="3"/>
          </reference>
        </references>
      </pivotArea>
    </format>
    <format dxfId="22">
      <pivotArea outline="0" collapsedLevelsAreSubtotals="1" fieldPosition="0"/>
    </format>
    <format dxfId="21">
      <pivotArea outline="0" fieldPosition="0">
        <references count="1">
          <reference field="4294967294" count="1">
            <x v="0"/>
          </reference>
        </references>
      </pivotArea>
    </format>
    <format dxfId="20">
      <pivotArea collapsedLevelsAreSubtotals="1" fieldPosition="0">
        <references count="2">
          <reference field="4294967294" count="1" selected="0">
            <x v="0"/>
          </reference>
          <reference field="1" count="0"/>
        </references>
      </pivotArea>
    </format>
    <format dxfId="19">
      <pivotArea field="1" grandRow="1" outline="0" collapsedLevelsAreSubtotals="1" axis="axisRow" fieldPosition="0">
        <references count="1">
          <reference field="4294967294" count="1" selected="0">
            <x v="0"/>
          </reference>
        </references>
      </pivotArea>
    </format>
    <format dxfId="18">
      <pivotArea field="1" grandRow="1" outline="0" collapsedLevelsAreSubtotals="1" axis="axisRow" fieldPosition="0">
        <references count="1">
          <reference field="4294967294" count="1" selected="0">
            <x v="0"/>
          </reference>
        </references>
      </pivotArea>
    </format>
    <format dxfId="17">
      <pivotArea collapsedLevelsAreSubtotals="1" fieldPosition="0">
        <references count="2">
          <reference field="4294967294" count="1" selected="0">
            <x v="1"/>
          </reference>
          <reference field="1" count="0"/>
        </references>
      </pivotArea>
    </format>
    <format dxfId="16">
      <pivotArea outline="0" fieldPosition="0">
        <references count="1">
          <reference field="4294967294" count="1">
            <x v="1"/>
          </reference>
        </references>
      </pivotArea>
    </format>
    <format dxfId="15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</formats>
  <chartFormats count="4">
    <chartFormat chart="29" format="0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9" format="1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29" format="2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29" format="9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732316D-FC7A-4A6B-803F-8C0D7F628297}" name="TablaDinámica1" cacheId="1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43">
  <location ref="B6:F11" firstHeaderRow="0" firstDataRow="1" firstDataCol="1"/>
  <pivotFields count="7">
    <pivotField subtotalTop="0" showAll="0"/>
    <pivotField axis="axisRow" subtotalTop="0" multipleItemSelectionAllowed="1" showAll="0">
      <items count="8">
        <item h="1" x="0"/>
        <item x="1"/>
        <item x="2"/>
        <item x="3"/>
        <item x="4"/>
        <item h="1" x="5"/>
        <item h="1" x="6"/>
        <item t="default"/>
      </items>
    </pivotField>
    <pivotField dataField="1" numFmtId="41" showAll="0"/>
    <pivotField numFmtId="41" showAll="0"/>
    <pivotField dataField="1" numFmtId="41" showAll="0"/>
    <pivotField dataField="1" numFmtId="41" showAll="0"/>
    <pivotField dataField="1" numFmtId="41" showAll="0"/>
  </pivotFields>
  <rowFields count="1">
    <field x="1"/>
  </rowFields>
  <rowItems count="5">
    <i>
      <x v="1"/>
    </i>
    <i>
      <x v="2"/>
    </i>
    <i>
      <x v="3"/>
    </i>
    <i>
      <x v="4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 APROPIACION_x000a_ VIGENTE" fld="2" baseField="0" baseItem="0"/>
    <dataField name=" COMPROMISOS_x000a_ ACUMULADOS" fld="4" baseField="0" baseItem="0"/>
    <dataField name=" OBLIGACIONES_x000a_ ACUMULADAS" fld="5" baseField="0" baseItem="0"/>
    <dataField name=" PAGOS_x000a_ ACUMULADOS" fld="6" baseField="0" baseItem="0"/>
  </dataFields>
  <formats count="8">
    <format dxfId="14">
      <pivotArea outline="0" collapsedLevelsAreSubtotals="1" fieldPosition="0"/>
    </format>
    <format dxfId="13">
      <pivotArea dataOnly="0" labelOnly="1" fieldPosition="0">
        <references count="1">
          <reference field="1" count="1">
            <x v="4"/>
          </reference>
        </references>
      </pivotArea>
    </format>
    <format dxfId="12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1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10">
      <pivotArea dataOnly="0" labelOnly="1" outline="0" fieldPosition="0">
        <references count="1">
          <reference field="4294967294" count="1">
            <x v="3"/>
          </reference>
        </references>
      </pivotArea>
    </format>
    <format dxfId="9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8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7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</formats>
  <chartFormats count="10">
    <chartFormat chart="10" format="13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0" format="14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0" format="15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29" format="0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9" format="1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29" format="2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30" format="9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0" format="1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30" format="15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30" format="25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C31222B-B822-4830-AED3-6D2B77491B95}" name="TablaDinámica1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37">
  <location ref="B8:E9" firstHeaderRow="0" firstDataRow="1" firstDataCol="0" rowPageCount="1" colPageCount="1"/>
  <pivotFields count="8">
    <pivotField showAll="0"/>
    <pivotField subtotalTop="0" showAll="0"/>
    <pivotField axis="axisPage" subtotalTop="0" multipleItemSelectionAllowed="1" showAll="0">
      <items count="3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t="default"/>
      </items>
    </pivotField>
    <pivotField dataField="1" numFmtId="41" subtotalTop="0" showAll="0"/>
    <pivotField numFmtId="41" subtotalTop="0" showAll="0"/>
    <pivotField dataField="1" numFmtId="41" subtotalTop="0" showAll="0"/>
    <pivotField dataField="1" numFmtId="41" subtotalTop="0" showAll="0"/>
    <pivotField dataField="1" numFmtId="41" subtotalTop="0" showAll="0"/>
  </pivotFields>
  <rowItems count="1">
    <i/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1 APROPIACION_x000a_ VIGENTE" fld="3" baseField="0" baseItem="0"/>
    <dataField name="2 COMPROMISOS_x000a_ ACUMULADOS" fld="5" baseField="0" baseItem="0"/>
    <dataField name="3 OBLIGACIONES_x000a_ ACUMULADAS" fld="6" baseField="0" baseItem="0" numFmtId="166"/>
    <dataField name=" PAGOS_x000a_ ACUMULADOS" fld="7" baseField="0" baseItem="0" numFmtId="166"/>
  </dataFields>
  <formats count="7">
    <format dxfId="6">
      <pivotArea collapsedLevelsAreSubtotals="1" fieldPosition="0">
        <references count="1">
          <reference field="2" count="0"/>
        </references>
      </pivotArea>
    </format>
    <format dxfId="5">
      <pivotArea grandRow="1" outline="0" collapsedLevelsAreSubtotals="1" fieldPosition="0"/>
    </format>
    <format dxfId="4">
      <pivotArea collapsedLevelsAreSubtotals="1" fieldPosition="0">
        <references count="1">
          <reference field="2" count="0"/>
        </references>
      </pivotArea>
    </format>
    <format dxfId="3">
      <pivotArea outline="0" collapsedLevelsAreSubtotals="1" fieldPosition="0">
        <references count="1">
          <reference field="4294967294" count="2" selected="0">
            <x v="2"/>
            <x v="3"/>
          </reference>
        </references>
      </pivotArea>
    </format>
    <format dxfId="2">
      <pivotArea outline="0" collapsedLevelsAreSubtotals="1" fieldPosition="0">
        <references count="1">
          <reference field="4294967294" count="2" selected="0">
            <x v="2"/>
            <x v="3"/>
          </reference>
        </references>
      </pivotArea>
    </format>
    <format dxfId="1">
      <pivotArea dataOnly="0" outline="0" fieldPosition="0">
        <references count="1">
          <reference field="2" count="0"/>
        </references>
      </pivotArea>
    </format>
    <format dxfId="0">
      <pivotArea field="2" type="button" dataOnly="0" labelOnly="1" outline="0" axis="axisPage" fieldPosition="0"/>
    </format>
  </formats>
  <chartFormats count="8">
    <chartFormat chart="36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6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6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36" format="3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6" format="4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6" format="5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36" format="6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36" format="7">
      <pivotArea type="data" outline="0" fieldPosition="0">
        <references count="1">
          <reference field="4294967294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</a:spPr>
      <a:bodyPr wrap="none" lIns="91440" tIns="45720" rIns="91440" bIns="45720">
        <a:spAutoFit/>
      </a:bodyPr>
      <a:lstStyle>
        <a:defPPr algn="ctr">
          <a:defRPr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defRPr>
        </a:defPPr>
      </a:lst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65FA1-5E8F-44E3-832A-804E659E901B}">
  <sheetPr>
    <tabColor theme="5" tint="-0.249977111117893"/>
  </sheetPr>
  <dimension ref="B9:B14"/>
  <sheetViews>
    <sheetView showGridLines="0" showRowColHeaders="0" tabSelected="1" workbookViewId="0"/>
  </sheetViews>
  <sheetFormatPr baseColWidth="10" defaultRowHeight="15" x14ac:dyDescent="0.25"/>
  <cols>
    <col min="1" max="1" width="31.140625" bestFit="1" customWidth="1"/>
    <col min="2" max="2" width="165.5703125" bestFit="1" customWidth="1"/>
  </cols>
  <sheetData>
    <row r="9" spans="2:2" ht="36" x14ac:dyDescent="0.55000000000000004">
      <c r="B9" s="21"/>
    </row>
    <row r="10" spans="2:2" ht="36" x14ac:dyDescent="0.55000000000000004">
      <c r="B10" s="22" t="s">
        <v>107</v>
      </c>
    </row>
    <row r="11" spans="2:2" ht="36" x14ac:dyDescent="0.55000000000000004">
      <c r="B11" s="22" t="s">
        <v>111</v>
      </c>
    </row>
    <row r="12" spans="2:2" ht="36" x14ac:dyDescent="0.55000000000000004">
      <c r="B12" s="22" t="s">
        <v>108</v>
      </c>
    </row>
    <row r="13" spans="2:2" ht="36" x14ac:dyDescent="0.55000000000000004">
      <c r="B13" s="22" t="s">
        <v>109</v>
      </c>
    </row>
    <row r="14" spans="2:2" ht="36" x14ac:dyDescent="0.55000000000000004">
      <c r="B14" s="23"/>
    </row>
  </sheetData>
  <hyperlinks>
    <hyperlink ref="B10" location="'Participación Apropiación '!A1" display="Porcentaje Participación de la apropiación  por concepto de Gasto" xr:uid="{C7DF8F8B-1624-4F34-A767-D70773455608}"/>
    <hyperlink ref="B11" location="'APR VS RP  Y OBLIGACIÓN Y PAGO'!A1" display="Ejecución Acumulada al  31/05/2019" xr:uid="{01632E50-8706-4619-8261-1DDC841E2602}"/>
    <hyperlink ref="B12" location="'APR,RP´S,OBL Y PAGO FUNCIONAMIE'!A1" display="Comparativo presupuesto de Funcionamiento " xr:uid="{1CA02944-74A0-446B-9897-3F86F20E2FAA}"/>
    <hyperlink ref="B13" location="'INVERSIÓN APR VS RP Y OBLI'!A1" display="Detalle Ejecución Preupuestal por Proyecto de Inversión " xr:uid="{104822A4-DCDD-43FD-8B4E-B8A60777A614}"/>
  </hyperlinks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  <pageSetUpPr fitToPage="1"/>
  </sheetPr>
  <dimension ref="B6:J46"/>
  <sheetViews>
    <sheetView showGridLines="0" showRowColHeaders="0" workbookViewId="0"/>
  </sheetViews>
  <sheetFormatPr baseColWidth="10" defaultRowHeight="15" x14ac:dyDescent="0.25"/>
  <cols>
    <col min="2" max="2" width="31.140625" bestFit="1" customWidth="1"/>
    <col min="3" max="3" width="23.5703125" bestFit="1" customWidth="1"/>
  </cols>
  <sheetData>
    <row r="6" spans="2:6" x14ac:dyDescent="0.25">
      <c r="B6" s="7" t="s">
        <v>5</v>
      </c>
      <c r="C6" t="s">
        <v>24</v>
      </c>
    </row>
    <row r="7" spans="2:6" x14ac:dyDescent="0.25">
      <c r="B7" s="2" t="s">
        <v>29</v>
      </c>
      <c r="C7" s="8">
        <v>74780.665238999994</v>
      </c>
    </row>
    <row r="8" spans="2:6" x14ac:dyDescent="0.25">
      <c r="B8" s="2" t="s">
        <v>30</v>
      </c>
      <c r="C8" s="8">
        <v>608283.88239899999</v>
      </c>
    </row>
    <row r="9" spans="2:6" x14ac:dyDescent="0.25">
      <c r="B9" s="2" t="s">
        <v>31</v>
      </c>
      <c r="C9" s="8">
        <v>2233693.0285069998</v>
      </c>
    </row>
    <row r="10" spans="2:6" x14ac:dyDescent="0.25">
      <c r="B10" s="2" t="s">
        <v>6</v>
      </c>
      <c r="C10" s="8">
        <v>2916757.5761449998</v>
      </c>
    </row>
    <row r="12" spans="2:6" x14ac:dyDescent="0.25">
      <c r="F12" s="10" t="s">
        <v>22</v>
      </c>
    </row>
    <row r="38" spans="2:10" ht="15.75" thickBot="1" x14ac:dyDescent="0.3"/>
    <row r="39" spans="2:10" ht="15.75" thickTop="1" x14ac:dyDescent="0.25">
      <c r="B39" s="42" t="s">
        <v>110</v>
      </c>
      <c r="C39" s="43"/>
      <c r="D39" s="43"/>
      <c r="E39" s="43"/>
      <c r="F39" s="43"/>
      <c r="G39" s="43"/>
      <c r="H39" s="43"/>
      <c r="I39" s="43"/>
      <c r="J39" s="44"/>
    </row>
    <row r="40" spans="2:10" x14ac:dyDescent="0.25">
      <c r="B40" s="45"/>
      <c r="C40" s="46"/>
      <c r="D40" s="46"/>
      <c r="E40" s="46"/>
      <c r="F40" s="46"/>
      <c r="G40" s="46"/>
      <c r="H40" s="46"/>
      <c r="I40" s="46"/>
      <c r="J40" s="47"/>
    </row>
    <row r="41" spans="2:10" x14ac:dyDescent="0.25">
      <c r="B41" s="45"/>
      <c r="C41" s="46"/>
      <c r="D41" s="46"/>
      <c r="E41" s="46"/>
      <c r="F41" s="46"/>
      <c r="G41" s="46"/>
      <c r="H41" s="46"/>
      <c r="I41" s="46"/>
      <c r="J41" s="47"/>
    </row>
    <row r="42" spans="2:10" x14ac:dyDescent="0.25">
      <c r="B42" s="45"/>
      <c r="C42" s="46"/>
      <c r="D42" s="46"/>
      <c r="E42" s="46"/>
      <c r="F42" s="46"/>
      <c r="G42" s="46"/>
      <c r="H42" s="46"/>
      <c r="I42" s="46"/>
      <c r="J42" s="47"/>
    </row>
    <row r="43" spans="2:10" x14ac:dyDescent="0.25">
      <c r="B43" s="45"/>
      <c r="C43" s="46"/>
      <c r="D43" s="46"/>
      <c r="E43" s="46"/>
      <c r="F43" s="46"/>
      <c r="G43" s="46"/>
      <c r="H43" s="46"/>
      <c r="I43" s="46"/>
      <c r="J43" s="47"/>
    </row>
    <row r="44" spans="2:10" x14ac:dyDescent="0.25">
      <c r="B44" s="45"/>
      <c r="C44" s="46"/>
      <c r="D44" s="46"/>
      <c r="E44" s="46"/>
      <c r="F44" s="46"/>
      <c r="G44" s="46"/>
      <c r="H44" s="46"/>
      <c r="I44" s="46"/>
      <c r="J44" s="47"/>
    </row>
    <row r="45" spans="2:10" ht="45.75" customHeight="1" thickBot="1" x14ac:dyDescent="0.3">
      <c r="B45" s="48"/>
      <c r="C45" s="49"/>
      <c r="D45" s="49"/>
      <c r="E45" s="49"/>
      <c r="F45" s="49"/>
      <c r="G45" s="49"/>
      <c r="H45" s="49"/>
      <c r="I45" s="49"/>
      <c r="J45" s="50"/>
    </row>
    <row r="46" spans="2:10" ht="15.75" thickTop="1" x14ac:dyDescent="0.25"/>
  </sheetData>
  <mergeCells count="1">
    <mergeCell ref="B39:J45"/>
  </mergeCells>
  <pageMargins left="0.70866141732283472" right="0.70866141732283472" top="0.74803149606299213" bottom="0.74803149606299213" header="0.31496062992125984" footer="0.31496062992125984"/>
  <pageSetup scale="74" orientation="landscape" horizontalDpi="4294967293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0"/>
  <sheetViews>
    <sheetView workbookViewId="0">
      <selection activeCell="C35" sqref="C35"/>
    </sheetView>
  </sheetViews>
  <sheetFormatPr baseColWidth="10" defaultRowHeight="15" x14ac:dyDescent="0.25"/>
  <cols>
    <col min="1" max="1" width="27" style="3" customWidth="1"/>
    <col min="2" max="2" width="29.7109375" bestFit="1" customWidth="1"/>
    <col min="3" max="3" width="36.42578125" style="1" customWidth="1"/>
    <col min="4" max="4" width="27.28515625" style="1" customWidth="1"/>
    <col min="5" max="5" width="30.42578125" style="1" bestFit="1" customWidth="1"/>
    <col min="6" max="6" width="29.7109375" style="1" bestFit="1" customWidth="1"/>
    <col min="7" max="7" width="22.7109375" style="1" bestFit="1" customWidth="1"/>
    <col min="8" max="9" width="16.28515625" bestFit="1" customWidth="1"/>
  </cols>
  <sheetData>
    <row r="1" spans="1:7" ht="30" x14ac:dyDescent="0.25">
      <c r="A1" s="4" t="s">
        <v>0</v>
      </c>
      <c r="B1" s="5" t="s">
        <v>1</v>
      </c>
      <c r="C1" s="9" t="s">
        <v>7</v>
      </c>
      <c r="D1" s="9" t="s">
        <v>8</v>
      </c>
      <c r="E1" s="9" t="s">
        <v>9</v>
      </c>
      <c r="F1" s="9" t="s">
        <v>10</v>
      </c>
      <c r="G1" s="9" t="s">
        <v>11</v>
      </c>
    </row>
    <row r="2" spans="1:7" x14ac:dyDescent="0.25">
      <c r="A2" s="4" t="s">
        <v>2</v>
      </c>
      <c r="B2" s="5" t="s">
        <v>29</v>
      </c>
      <c r="C2" s="6">
        <v>74780.665238999994</v>
      </c>
      <c r="D2" s="6">
        <v>62088.491430479997</v>
      </c>
      <c r="E2" s="6">
        <v>48049.769424179998</v>
      </c>
      <c r="F2" s="6">
        <v>42070.637994739998</v>
      </c>
      <c r="G2" s="6">
        <v>41376.552886739999</v>
      </c>
    </row>
    <row r="3" spans="1:7" x14ac:dyDescent="0.25">
      <c r="A3" s="4" t="s">
        <v>25</v>
      </c>
      <c r="B3" s="5" t="s">
        <v>32</v>
      </c>
      <c r="C3" s="6">
        <v>45158</v>
      </c>
      <c r="D3" s="6">
        <v>41430.769009869997</v>
      </c>
      <c r="E3" s="6">
        <v>28376.654758129996</v>
      </c>
      <c r="F3" s="6">
        <v>28376.654758129996</v>
      </c>
      <c r="G3" s="6">
        <v>27713.929258129996</v>
      </c>
    </row>
    <row r="4" spans="1:7" x14ac:dyDescent="0.25">
      <c r="A4" s="4" t="s">
        <v>26</v>
      </c>
      <c r="B4" s="5" t="s">
        <v>33</v>
      </c>
      <c r="C4" s="6">
        <v>17402.665239000002</v>
      </c>
      <c r="D4" s="6">
        <v>16906.160890930001</v>
      </c>
      <c r="E4" s="6">
        <v>16476.548565730001</v>
      </c>
      <c r="F4" s="6">
        <v>11107.417136290002</v>
      </c>
      <c r="G4" s="6">
        <v>11076.057528290001</v>
      </c>
    </row>
    <row r="5" spans="1:7" x14ac:dyDescent="0.25">
      <c r="A5" s="4" t="s">
        <v>27</v>
      </c>
      <c r="B5" s="5" t="s">
        <v>34</v>
      </c>
      <c r="C5" s="6">
        <v>8644</v>
      </c>
      <c r="D5" s="6">
        <v>3751.5615296799997</v>
      </c>
      <c r="E5" s="6">
        <v>3196.5661003199998</v>
      </c>
      <c r="F5" s="6">
        <v>2586.5661003199998</v>
      </c>
      <c r="G5" s="6">
        <v>2586.5661003199998</v>
      </c>
    </row>
    <row r="6" spans="1:7" x14ac:dyDescent="0.25">
      <c r="A6" s="4" t="s">
        <v>28</v>
      </c>
      <c r="B6" s="5" t="s">
        <v>35</v>
      </c>
      <c r="C6" s="6">
        <v>3576</v>
      </c>
      <c r="D6" s="6">
        <v>0</v>
      </c>
      <c r="E6" s="6">
        <v>0</v>
      </c>
      <c r="F6" s="6">
        <v>0</v>
      </c>
      <c r="G6" s="6">
        <v>0</v>
      </c>
    </row>
    <row r="7" spans="1:7" x14ac:dyDescent="0.25">
      <c r="A7" s="4" t="s">
        <v>3</v>
      </c>
      <c r="B7" s="5" t="s">
        <v>30</v>
      </c>
      <c r="C7" s="6">
        <v>608283.88239899999</v>
      </c>
      <c r="D7" s="6">
        <v>472403.72811800003</v>
      </c>
      <c r="E7" s="6">
        <v>472403.72811800003</v>
      </c>
      <c r="F7" s="6">
        <v>472403.72811800003</v>
      </c>
      <c r="G7" s="6">
        <v>472403.72811800003</v>
      </c>
    </row>
    <row r="8" spans="1:7" x14ac:dyDescent="0.25">
      <c r="A8" s="4" t="s">
        <v>4</v>
      </c>
      <c r="B8" s="5" t="s">
        <v>31</v>
      </c>
      <c r="C8" s="6">
        <v>2233693.0285069998</v>
      </c>
      <c r="D8" s="6">
        <v>2189557.6269665398</v>
      </c>
      <c r="E8" s="6">
        <v>2182557.9191470398</v>
      </c>
      <c r="F8" s="6">
        <v>39677.7857582</v>
      </c>
      <c r="G8" s="6">
        <v>39614.530769199999</v>
      </c>
    </row>
    <row r="9" spans="1:7" x14ac:dyDescent="0.25">
      <c r="B9" s="1"/>
      <c r="F9"/>
      <c r="G9"/>
    </row>
    <row r="10" spans="1:7" x14ac:dyDescent="0.25">
      <c r="B10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1"/>
  <sheetViews>
    <sheetView workbookViewId="0">
      <selection activeCell="F1" sqref="F1"/>
    </sheetView>
  </sheetViews>
  <sheetFormatPr baseColWidth="10" defaultRowHeight="15" x14ac:dyDescent="0.25"/>
  <cols>
    <col min="2" max="2" width="14.28515625" bestFit="1" customWidth="1"/>
    <col min="3" max="3" width="7.28515625" bestFit="1" customWidth="1"/>
    <col min="4" max="4" width="94.42578125" customWidth="1"/>
    <col min="5" max="7" width="16.28515625" style="1" bestFit="1" customWidth="1"/>
    <col min="8" max="8" width="16.42578125" style="1" customWidth="1"/>
    <col min="9" max="9" width="15.140625" style="1" bestFit="1" customWidth="1"/>
    <col min="10" max="10" width="16.28515625" bestFit="1" customWidth="1"/>
  </cols>
  <sheetData>
    <row r="1" spans="1:11" ht="30" x14ac:dyDescent="0.25">
      <c r="B1" s="5" t="s">
        <v>36</v>
      </c>
      <c r="C1" s="5" t="s">
        <v>14</v>
      </c>
      <c r="D1" s="5" t="s">
        <v>1</v>
      </c>
      <c r="E1" s="9" t="s">
        <v>7</v>
      </c>
      <c r="F1" s="9" t="s">
        <v>8</v>
      </c>
      <c r="G1" s="9" t="s">
        <v>9</v>
      </c>
      <c r="H1" s="9" t="s">
        <v>10</v>
      </c>
      <c r="I1" s="9" t="s">
        <v>15</v>
      </c>
    </row>
    <row r="2" spans="1:11" x14ac:dyDescent="0.25">
      <c r="A2" t="str">
        <f>+CONCATENATE(B2,C2)</f>
        <v>C-2401-0600-1211</v>
      </c>
      <c r="B2" s="5" t="s">
        <v>37</v>
      </c>
      <c r="C2" s="5">
        <v>11</v>
      </c>
      <c r="D2" s="5" t="s">
        <v>38</v>
      </c>
      <c r="E2" s="6">
        <v>41235</v>
      </c>
      <c r="F2" s="6">
        <f>2500000000/1000000</f>
        <v>2500</v>
      </c>
      <c r="G2" s="6">
        <v>0</v>
      </c>
      <c r="H2" s="6">
        <v>0</v>
      </c>
      <c r="I2" s="6">
        <v>0</v>
      </c>
      <c r="J2" s="1"/>
      <c r="K2" s="8"/>
    </row>
    <row r="3" spans="1:11" x14ac:dyDescent="0.25">
      <c r="A3" t="str">
        <f t="shared" ref="A3:A35" si="0">+CONCATENATE(B3,C3)</f>
        <v>C-2401-0600-3311</v>
      </c>
      <c r="B3" s="5" t="s">
        <v>39</v>
      </c>
      <c r="C3" s="5">
        <v>11</v>
      </c>
      <c r="D3" s="5" t="s">
        <v>40</v>
      </c>
      <c r="E3" s="6">
        <v>94074.101261000003</v>
      </c>
      <c r="F3" s="6">
        <v>94074.101261000003</v>
      </c>
      <c r="G3" s="6">
        <v>94074.101261000003</v>
      </c>
      <c r="H3" s="6">
        <v>14.318968</v>
      </c>
      <c r="I3" s="6">
        <v>14.318968</v>
      </c>
      <c r="J3" s="1"/>
      <c r="K3" s="8"/>
    </row>
    <row r="4" spans="1:11" x14ac:dyDescent="0.25">
      <c r="A4" t="str">
        <f t="shared" si="0"/>
        <v>C-2401-0600-3411</v>
      </c>
      <c r="B4" s="5" t="s">
        <v>41</v>
      </c>
      <c r="C4" s="5">
        <v>11</v>
      </c>
      <c r="D4" s="5" t="s">
        <v>42</v>
      </c>
      <c r="E4" s="6">
        <v>317133.29002199997</v>
      </c>
      <c r="F4" s="6">
        <v>317133.29002199997</v>
      </c>
      <c r="G4" s="6">
        <v>317133.29002199997</v>
      </c>
      <c r="H4" s="6">
        <v>0</v>
      </c>
      <c r="I4" s="6">
        <v>0</v>
      </c>
      <c r="J4" s="1"/>
      <c r="K4" s="8"/>
    </row>
    <row r="5" spans="1:11" x14ac:dyDescent="0.25">
      <c r="A5" t="str">
        <f t="shared" si="0"/>
        <v>C-2401-0600-3511</v>
      </c>
      <c r="B5" s="5" t="s">
        <v>43</v>
      </c>
      <c r="C5" s="5">
        <v>11</v>
      </c>
      <c r="D5" s="5" t="s">
        <v>44</v>
      </c>
      <c r="E5" s="6">
        <v>4156</v>
      </c>
      <c r="F5" s="6">
        <v>4156</v>
      </c>
      <c r="G5" s="6">
        <v>4156</v>
      </c>
      <c r="H5" s="6">
        <v>0</v>
      </c>
      <c r="I5" s="6">
        <v>0</v>
      </c>
      <c r="J5" s="1"/>
      <c r="K5" s="8"/>
    </row>
    <row r="6" spans="1:11" x14ac:dyDescent="0.25">
      <c r="A6" t="str">
        <f t="shared" si="0"/>
        <v>C-2401-0600-3611</v>
      </c>
      <c r="B6" s="5" t="s">
        <v>45</v>
      </c>
      <c r="C6" s="5">
        <v>11</v>
      </c>
      <c r="D6" s="5" t="s">
        <v>46</v>
      </c>
      <c r="E6" s="6">
        <v>85398.657361999998</v>
      </c>
      <c r="F6" s="6">
        <v>85398.657361999998</v>
      </c>
      <c r="G6" s="6">
        <v>85398.657361999998</v>
      </c>
      <c r="H6" s="6">
        <v>0</v>
      </c>
      <c r="I6" s="6">
        <v>0</v>
      </c>
      <c r="J6" s="1"/>
      <c r="K6" s="8"/>
    </row>
    <row r="7" spans="1:11" x14ac:dyDescent="0.25">
      <c r="A7" t="str">
        <f t="shared" si="0"/>
        <v>C-2401-0600-3711</v>
      </c>
      <c r="B7" s="5" t="s">
        <v>47</v>
      </c>
      <c r="C7" s="5">
        <v>11</v>
      </c>
      <c r="D7" s="5" t="s">
        <v>48</v>
      </c>
      <c r="E7" s="6">
        <v>85084.867714000007</v>
      </c>
      <c r="F7" s="6">
        <v>85084.867714000007</v>
      </c>
      <c r="G7" s="6">
        <v>85084.867714000007</v>
      </c>
      <c r="H7" s="6">
        <v>0</v>
      </c>
      <c r="I7" s="6">
        <v>0</v>
      </c>
      <c r="J7" s="1"/>
      <c r="K7" s="8"/>
    </row>
    <row r="8" spans="1:11" x14ac:dyDescent="0.25">
      <c r="A8" t="str">
        <f t="shared" si="0"/>
        <v>C-2401-0600-3811</v>
      </c>
      <c r="B8" s="5" t="s">
        <v>49</v>
      </c>
      <c r="C8" s="5">
        <v>11</v>
      </c>
      <c r="D8" s="5" t="s">
        <v>50</v>
      </c>
      <c r="E8" s="6">
        <v>185675</v>
      </c>
      <c r="F8" s="6">
        <v>185675</v>
      </c>
      <c r="G8" s="6">
        <v>185675</v>
      </c>
      <c r="H8" s="6">
        <v>0</v>
      </c>
      <c r="I8" s="6">
        <v>0</v>
      </c>
      <c r="J8" s="1"/>
      <c r="K8" s="8"/>
    </row>
    <row r="9" spans="1:11" x14ac:dyDescent="0.25">
      <c r="A9" t="str">
        <f t="shared" si="0"/>
        <v>C-2401-0600-3911</v>
      </c>
      <c r="B9" s="5" t="s">
        <v>51</v>
      </c>
      <c r="C9" s="5">
        <v>11</v>
      </c>
      <c r="D9" s="5" t="s">
        <v>52</v>
      </c>
      <c r="E9" s="6">
        <v>145212.75508599999</v>
      </c>
      <c r="F9" s="6">
        <v>145212.75508599999</v>
      </c>
      <c r="G9" s="6">
        <v>145212.75508599999</v>
      </c>
      <c r="H9" s="6">
        <v>16.461850999999999</v>
      </c>
      <c r="I9" s="6">
        <v>16.461850999999999</v>
      </c>
      <c r="J9" s="1"/>
      <c r="K9" s="8"/>
    </row>
    <row r="10" spans="1:11" x14ac:dyDescent="0.25">
      <c r="A10" t="str">
        <f t="shared" si="0"/>
        <v>C-2401-0600-4011</v>
      </c>
      <c r="B10" s="5" t="s">
        <v>53</v>
      </c>
      <c r="C10" s="5">
        <v>11</v>
      </c>
      <c r="D10" s="5" t="s">
        <v>54</v>
      </c>
      <c r="E10" s="6">
        <v>129947.72001999999</v>
      </c>
      <c r="F10" s="6">
        <v>129947.72001999999</v>
      </c>
      <c r="G10" s="6">
        <v>129947.72001999999</v>
      </c>
      <c r="H10" s="6">
        <v>0</v>
      </c>
      <c r="I10" s="6">
        <v>0</v>
      </c>
      <c r="J10" s="1"/>
      <c r="K10" s="8"/>
    </row>
    <row r="11" spans="1:11" x14ac:dyDescent="0.25">
      <c r="A11" t="str">
        <f t="shared" si="0"/>
        <v>C-2401-0600-4111</v>
      </c>
      <c r="B11" s="5" t="s">
        <v>55</v>
      </c>
      <c r="C11" s="5">
        <v>11</v>
      </c>
      <c r="D11" s="5" t="s">
        <v>56</v>
      </c>
      <c r="E11" s="6">
        <v>46922.713316000001</v>
      </c>
      <c r="F11" s="6">
        <v>46922.713316000001</v>
      </c>
      <c r="G11" s="6">
        <v>46922.713316000001</v>
      </c>
      <c r="H11" s="6">
        <v>72.032238000000007</v>
      </c>
      <c r="I11" s="6">
        <v>72.032238000000007</v>
      </c>
      <c r="J11" s="1"/>
      <c r="K11" s="8"/>
    </row>
    <row r="12" spans="1:11" x14ac:dyDescent="0.25">
      <c r="A12" t="str">
        <f t="shared" si="0"/>
        <v>C-2401-0600-4211</v>
      </c>
      <c r="B12" s="5" t="s">
        <v>57</v>
      </c>
      <c r="C12" s="5">
        <v>11</v>
      </c>
      <c r="D12" s="5" t="s">
        <v>58</v>
      </c>
      <c r="E12" s="6">
        <v>167121.737135</v>
      </c>
      <c r="F12" s="6">
        <v>167121.737135</v>
      </c>
      <c r="G12" s="6">
        <v>167121.737135</v>
      </c>
      <c r="H12" s="6">
        <v>0</v>
      </c>
      <c r="I12" s="6">
        <v>0</v>
      </c>
      <c r="J12" s="1"/>
      <c r="K12" s="8"/>
    </row>
    <row r="13" spans="1:11" x14ac:dyDescent="0.25">
      <c r="A13" t="str">
        <f t="shared" si="0"/>
        <v>C-2401-0600-4311</v>
      </c>
      <c r="B13" s="5" t="s">
        <v>59</v>
      </c>
      <c r="C13" s="5">
        <v>11</v>
      </c>
      <c r="D13" s="5" t="s">
        <v>60</v>
      </c>
      <c r="E13" s="6">
        <v>55932.079303999999</v>
      </c>
      <c r="F13" s="6">
        <v>55932.079303999999</v>
      </c>
      <c r="G13" s="6">
        <v>55932.079303999999</v>
      </c>
      <c r="H13" s="6">
        <v>0</v>
      </c>
      <c r="I13" s="6">
        <v>0</v>
      </c>
      <c r="J13" s="1"/>
      <c r="K13" s="8"/>
    </row>
    <row r="14" spans="1:11" x14ac:dyDescent="0.25">
      <c r="A14" t="str">
        <f t="shared" si="0"/>
        <v>C-2401-0600-4411</v>
      </c>
      <c r="B14" s="5" t="s">
        <v>61</v>
      </c>
      <c r="C14" s="5">
        <v>11</v>
      </c>
      <c r="D14" s="5" t="s">
        <v>62</v>
      </c>
      <c r="E14" s="6">
        <v>120513.915341</v>
      </c>
      <c r="F14" s="6">
        <v>120513.915341</v>
      </c>
      <c r="G14" s="6">
        <v>120513.915341</v>
      </c>
      <c r="H14" s="6">
        <v>0</v>
      </c>
      <c r="I14" s="6">
        <v>0</v>
      </c>
      <c r="J14" s="1"/>
      <c r="K14" s="8"/>
    </row>
    <row r="15" spans="1:11" x14ac:dyDescent="0.25">
      <c r="A15" t="str">
        <f t="shared" si="0"/>
        <v>C-2401-0600-4511</v>
      </c>
      <c r="B15" s="5" t="s">
        <v>63</v>
      </c>
      <c r="C15" s="5">
        <v>11</v>
      </c>
      <c r="D15" s="5" t="s">
        <v>64</v>
      </c>
      <c r="E15" s="6">
        <v>65935.109515999997</v>
      </c>
      <c r="F15" s="6">
        <v>65935.109515999997</v>
      </c>
      <c r="G15" s="6">
        <v>65935.109515999997</v>
      </c>
      <c r="H15" s="6">
        <v>0</v>
      </c>
      <c r="I15" s="6">
        <v>0</v>
      </c>
      <c r="J15" s="1"/>
      <c r="K15" s="8"/>
    </row>
    <row r="16" spans="1:11" x14ac:dyDescent="0.25">
      <c r="A16" t="str">
        <f t="shared" si="0"/>
        <v>C-2401-0600-4611</v>
      </c>
      <c r="B16" s="5" t="s">
        <v>65</v>
      </c>
      <c r="C16" s="5">
        <v>11</v>
      </c>
      <c r="D16" s="5" t="s">
        <v>66</v>
      </c>
      <c r="E16" s="6">
        <v>139078.459539</v>
      </c>
      <c r="F16" s="6">
        <v>139078.459539</v>
      </c>
      <c r="G16" s="6">
        <v>139078.459539</v>
      </c>
      <c r="H16" s="6">
        <v>0</v>
      </c>
      <c r="I16" s="6">
        <v>0</v>
      </c>
      <c r="J16" s="1"/>
      <c r="K16" s="8"/>
    </row>
    <row r="17" spans="1:11" x14ac:dyDescent="0.25">
      <c r="A17" t="str">
        <f t="shared" si="0"/>
        <v>C-2401-0600-4711</v>
      </c>
      <c r="B17" s="5" t="s">
        <v>67</v>
      </c>
      <c r="C17" s="5">
        <v>11</v>
      </c>
      <c r="D17" s="5" t="s">
        <v>68</v>
      </c>
      <c r="E17" s="6">
        <v>80231.973131000006</v>
      </c>
      <c r="F17" s="6">
        <v>80231.973131000006</v>
      </c>
      <c r="G17" s="6">
        <v>80231.973131000006</v>
      </c>
      <c r="H17" s="6">
        <v>0</v>
      </c>
      <c r="I17" s="6">
        <v>0</v>
      </c>
      <c r="J17" s="1"/>
      <c r="K17" s="8"/>
    </row>
    <row r="18" spans="1:11" x14ac:dyDescent="0.25">
      <c r="A18" t="str">
        <f t="shared" si="0"/>
        <v>C-2401-0600-4811</v>
      </c>
      <c r="B18" s="5" t="s">
        <v>69</v>
      </c>
      <c r="C18" s="5">
        <v>11</v>
      </c>
      <c r="D18" s="5" t="s">
        <v>70</v>
      </c>
      <c r="E18" s="6">
        <v>70818.558034999995</v>
      </c>
      <c r="F18" s="6">
        <v>70818.558034999995</v>
      </c>
      <c r="G18" s="6">
        <v>70818.558034999995</v>
      </c>
      <c r="H18" s="6">
        <v>0</v>
      </c>
      <c r="I18" s="6">
        <v>0</v>
      </c>
      <c r="J18" s="1"/>
      <c r="K18" s="8"/>
    </row>
    <row r="19" spans="1:11" x14ac:dyDescent="0.25">
      <c r="A19" t="str">
        <f t="shared" si="0"/>
        <v>C-2401-0600-4911</v>
      </c>
      <c r="B19" s="5" t="s">
        <v>71</v>
      </c>
      <c r="C19" s="5">
        <v>11</v>
      </c>
      <c r="D19" s="5" t="s">
        <v>72</v>
      </c>
      <c r="E19" s="6">
        <v>85660.554340999995</v>
      </c>
      <c r="F19" s="6">
        <v>85660.554340999995</v>
      </c>
      <c r="G19" s="6">
        <v>85660.554340999995</v>
      </c>
      <c r="H19" s="6">
        <v>0</v>
      </c>
      <c r="I19" s="6">
        <v>0</v>
      </c>
      <c r="J19" s="1"/>
      <c r="K19" s="8"/>
    </row>
    <row r="20" spans="1:11" x14ac:dyDescent="0.25">
      <c r="A20" t="str">
        <f t="shared" si="0"/>
        <v>C-2401-0600-5011</v>
      </c>
      <c r="B20" s="5" t="s">
        <v>73</v>
      </c>
      <c r="C20" s="5">
        <v>11</v>
      </c>
      <c r="D20" s="5" t="s">
        <v>74</v>
      </c>
      <c r="E20" s="6">
        <v>18593.188770000001</v>
      </c>
      <c r="F20" s="6">
        <v>18593.188770000001</v>
      </c>
      <c r="G20" s="6">
        <v>18593.188770000001</v>
      </c>
      <c r="H20" s="6">
        <v>0</v>
      </c>
      <c r="I20" s="6">
        <v>0</v>
      </c>
      <c r="J20" s="1"/>
      <c r="K20" s="8"/>
    </row>
    <row r="21" spans="1:11" x14ac:dyDescent="0.25">
      <c r="A21" t="str">
        <f t="shared" si="0"/>
        <v>C-2401-0600-5111</v>
      </c>
      <c r="B21" s="5" t="s">
        <v>75</v>
      </c>
      <c r="C21" s="5">
        <v>11</v>
      </c>
      <c r="D21" s="5" t="s">
        <v>76</v>
      </c>
      <c r="E21" s="6">
        <v>100499.939948</v>
      </c>
      <c r="F21" s="6">
        <v>100499.939948</v>
      </c>
      <c r="G21" s="6">
        <v>100499.939948</v>
      </c>
      <c r="H21" s="6">
        <v>0</v>
      </c>
      <c r="I21" s="6">
        <v>0</v>
      </c>
      <c r="J21" s="1"/>
      <c r="K21" s="8"/>
    </row>
    <row r="22" spans="1:11" x14ac:dyDescent="0.25">
      <c r="A22" t="str">
        <f t="shared" si="0"/>
        <v>C-2401-0600-5211</v>
      </c>
      <c r="B22" s="5" t="s">
        <v>77</v>
      </c>
      <c r="C22" s="5">
        <v>11</v>
      </c>
      <c r="D22" s="5" t="s">
        <v>78</v>
      </c>
      <c r="E22" s="6">
        <v>55322.597072999997</v>
      </c>
      <c r="F22" s="6">
        <v>55322.597072999997</v>
      </c>
      <c r="G22" s="6">
        <v>55322.597072999997</v>
      </c>
      <c r="H22" s="6">
        <v>0</v>
      </c>
      <c r="I22" s="6">
        <v>0</v>
      </c>
      <c r="J22" s="1"/>
      <c r="K22" s="8"/>
    </row>
    <row r="23" spans="1:11" x14ac:dyDescent="0.25">
      <c r="A23" t="str">
        <f t="shared" si="0"/>
        <v>C-2401-0600-5311</v>
      </c>
      <c r="B23" s="5" t="s">
        <v>79</v>
      </c>
      <c r="C23" s="5">
        <v>11</v>
      </c>
      <c r="D23" s="5" t="s">
        <v>80</v>
      </c>
      <c r="E23" s="6">
        <v>20341.711593</v>
      </c>
      <c r="F23" s="6">
        <v>20341.711593</v>
      </c>
      <c r="G23" s="6">
        <v>20341.711593</v>
      </c>
      <c r="H23" s="6">
        <v>0</v>
      </c>
      <c r="I23" s="6">
        <v>0</v>
      </c>
      <c r="J23" s="1"/>
      <c r="K23" s="8"/>
    </row>
    <row r="24" spans="1:11" x14ac:dyDescent="0.25">
      <c r="A24" t="str">
        <f t="shared" si="0"/>
        <v>C-2401-0600-5411</v>
      </c>
      <c r="B24" s="5" t="s">
        <v>81</v>
      </c>
      <c r="C24" s="5">
        <v>11</v>
      </c>
      <c r="D24" s="5" t="s">
        <v>82</v>
      </c>
      <c r="E24" s="6">
        <v>1037.0999999999999</v>
      </c>
      <c r="F24" s="6">
        <v>1037.0999999999999</v>
      </c>
      <c r="G24" s="6">
        <v>1037.0999999999999</v>
      </c>
      <c r="H24" s="6">
        <v>0</v>
      </c>
      <c r="I24" s="6">
        <v>0</v>
      </c>
      <c r="J24" s="1"/>
      <c r="K24" s="8"/>
    </row>
    <row r="25" spans="1:11" x14ac:dyDescent="0.25">
      <c r="A25" t="str">
        <f t="shared" si="0"/>
        <v>C-2401-0600-5520</v>
      </c>
      <c r="B25" s="5" t="s">
        <v>83</v>
      </c>
      <c r="C25" s="5">
        <v>20</v>
      </c>
      <c r="D25" s="5" t="s">
        <v>84</v>
      </c>
      <c r="E25" s="6">
        <v>1000</v>
      </c>
      <c r="F25" s="6">
        <v>981.19679694000001</v>
      </c>
      <c r="G25" s="6">
        <v>965.47417594000001</v>
      </c>
      <c r="H25" s="6">
        <v>552.27170460000002</v>
      </c>
      <c r="I25" s="6">
        <v>542.91604560000007</v>
      </c>
      <c r="J25" s="1"/>
      <c r="K25" s="8"/>
    </row>
    <row r="26" spans="1:11" x14ac:dyDescent="0.25">
      <c r="A26" t="str">
        <f t="shared" si="0"/>
        <v>C-2401-0600-5620</v>
      </c>
      <c r="B26" s="5" t="s">
        <v>85</v>
      </c>
      <c r="C26" s="5">
        <v>20</v>
      </c>
      <c r="D26" s="5" t="s">
        <v>86</v>
      </c>
      <c r="E26" s="6">
        <v>4500</v>
      </c>
      <c r="F26" s="6">
        <v>4478.5025953999993</v>
      </c>
      <c r="G26" s="6">
        <v>4470.2563312499997</v>
      </c>
      <c r="H26" s="6">
        <v>2901.920521</v>
      </c>
      <c r="I26" s="6">
        <v>2877.1177980000002</v>
      </c>
      <c r="J26" s="1"/>
      <c r="K26" s="8"/>
    </row>
    <row r="27" spans="1:11" x14ac:dyDescent="0.25">
      <c r="A27" t="str">
        <f t="shared" si="0"/>
        <v>C-2403-0600-320</v>
      </c>
      <c r="B27" s="5" t="s">
        <v>87</v>
      </c>
      <c r="C27" s="5">
        <v>20</v>
      </c>
      <c r="D27" s="5" t="s">
        <v>88</v>
      </c>
      <c r="E27" s="6">
        <v>3500</v>
      </c>
      <c r="F27" s="6">
        <v>2677.4028555199998</v>
      </c>
      <c r="G27" s="6">
        <v>2636.8284122700002</v>
      </c>
      <c r="H27" s="6">
        <v>1422.0530923599999</v>
      </c>
      <c r="I27" s="6">
        <v>1386.6583573599999</v>
      </c>
      <c r="J27" s="1"/>
      <c r="K27" s="8"/>
    </row>
    <row r="28" spans="1:11" x14ac:dyDescent="0.25">
      <c r="A28" t="str">
        <f t="shared" si="0"/>
        <v>C-2404-0600-220</v>
      </c>
      <c r="B28" s="5" t="s">
        <v>89</v>
      </c>
      <c r="C28" s="5">
        <v>20</v>
      </c>
      <c r="D28" s="5" t="s">
        <v>90</v>
      </c>
      <c r="E28" s="6">
        <v>91700</v>
      </c>
      <c r="F28" s="6">
        <v>89628.546876549997</v>
      </c>
      <c r="G28" s="6">
        <v>84100.412862550002</v>
      </c>
      <c r="H28" s="6">
        <v>28938.789132550002</v>
      </c>
      <c r="I28" s="6">
        <v>28938.789132550002</v>
      </c>
      <c r="J28" s="1"/>
      <c r="K28" s="8"/>
    </row>
    <row r="29" spans="1:11" x14ac:dyDescent="0.25">
      <c r="A29" t="str">
        <f t="shared" si="0"/>
        <v>C-2404-0600-320</v>
      </c>
      <c r="B29" s="5" t="s">
        <v>91</v>
      </c>
      <c r="C29" s="5">
        <v>20</v>
      </c>
      <c r="D29" s="5" t="s">
        <v>92</v>
      </c>
      <c r="E29" s="6">
        <v>1500</v>
      </c>
      <c r="F29" s="6">
        <v>1041.9508331699999</v>
      </c>
      <c r="G29" s="6">
        <v>1018.65568192</v>
      </c>
      <c r="H29" s="6">
        <v>558.42433367000001</v>
      </c>
      <c r="I29" s="6">
        <v>549.72916866999992</v>
      </c>
      <c r="J29" s="1"/>
      <c r="K29" s="8"/>
    </row>
    <row r="30" spans="1:11" x14ac:dyDescent="0.25">
      <c r="A30" t="str">
        <f t="shared" si="0"/>
        <v>C-2405-0600-221</v>
      </c>
      <c r="B30" s="5" t="s">
        <v>93</v>
      </c>
      <c r="C30" s="5">
        <v>21</v>
      </c>
      <c r="D30" s="5" t="s">
        <v>94</v>
      </c>
      <c r="E30" s="6">
        <v>1500</v>
      </c>
      <c r="F30" s="6">
        <v>1397.2662341400001</v>
      </c>
      <c r="G30" s="6">
        <v>884.17329713999993</v>
      </c>
      <c r="H30" s="6">
        <v>3.58114E-3</v>
      </c>
      <c r="I30" s="6">
        <v>3.58114E-3</v>
      </c>
      <c r="J30" s="1"/>
      <c r="K30" s="8"/>
    </row>
    <row r="31" spans="1:11" x14ac:dyDescent="0.25">
      <c r="A31" t="str">
        <f t="shared" si="0"/>
        <v>C-2405-0600-320</v>
      </c>
      <c r="B31" s="5" t="s">
        <v>95</v>
      </c>
      <c r="C31" s="5">
        <v>20</v>
      </c>
      <c r="D31" s="5" t="s">
        <v>96</v>
      </c>
      <c r="E31" s="6">
        <v>1500</v>
      </c>
      <c r="F31" s="6">
        <v>1443.46572588</v>
      </c>
      <c r="G31" s="6">
        <v>1407.3505550299999</v>
      </c>
      <c r="H31" s="6">
        <v>878.87850977999994</v>
      </c>
      <c r="I31" s="6">
        <v>869.29615077999995</v>
      </c>
      <c r="J31" s="1"/>
      <c r="K31" s="8"/>
    </row>
    <row r="32" spans="1:11" x14ac:dyDescent="0.25">
      <c r="A32" t="str">
        <f t="shared" si="0"/>
        <v>C-2499-0600-721</v>
      </c>
      <c r="B32" s="5" t="s">
        <v>97</v>
      </c>
      <c r="C32" s="5">
        <v>21</v>
      </c>
      <c r="D32" s="5" t="s">
        <v>98</v>
      </c>
      <c r="E32" s="6">
        <v>200</v>
      </c>
      <c r="F32" s="6">
        <v>27.59377705</v>
      </c>
      <c r="G32" s="6">
        <v>27.59377705</v>
      </c>
      <c r="H32" s="6">
        <v>9.5204999999999997E-4</v>
      </c>
      <c r="I32" s="6">
        <v>9.5204999999999997E-4</v>
      </c>
      <c r="J32" s="1"/>
      <c r="K32" s="8"/>
    </row>
    <row r="33" spans="1:11" x14ac:dyDescent="0.25">
      <c r="A33" t="str">
        <f t="shared" si="0"/>
        <v>C-2499-0600-820</v>
      </c>
      <c r="B33" s="5" t="s">
        <v>99</v>
      </c>
      <c r="C33" s="5">
        <v>20</v>
      </c>
      <c r="D33" s="6" t="s">
        <v>100</v>
      </c>
      <c r="E33" s="6">
        <v>7829.6511600000003</v>
      </c>
      <c r="F33" s="6">
        <v>7235.8674578299997</v>
      </c>
      <c r="G33" s="6">
        <v>3894.99073383</v>
      </c>
      <c r="H33" s="6">
        <v>1649.41956583</v>
      </c>
      <c r="I33" s="6">
        <v>1608.14439883</v>
      </c>
      <c r="J33" s="1"/>
      <c r="K33" s="8"/>
    </row>
    <row r="34" spans="1:11" x14ac:dyDescent="0.25">
      <c r="A34" t="str">
        <f t="shared" si="0"/>
        <v>C-2499-0600-920</v>
      </c>
      <c r="B34" s="5" t="s">
        <v>101</v>
      </c>
      <c r="C34" s="5">
        <v>20</v>
      </c>
      <c r="D34" s="6" t="s">
        <v>102</v>
      </c>
      <c r="E34" s="6">
        <v>3366</v>
      </c>
      <c r="F34" s="6">
        <v>1671.7473816699999</v>
      </c>
      <c r="G34" s="6">
        <v>1400.2112846699999</v>
      </c>
      <c r="H34" s="6">
        <v>882.96786421999991</v>
      </c>
      <c r="I34" s="6">
        <v>880.66786421999996</v>
      </c>
      <c r="J34" s="1"/>
      <c r="K34" s="8"/>
    </row>
    <row r="35" spans="1:11" x14ac:dyDescent="0.25">
      <c r="A35" t="str">
        <f t="shared" si="0"/>
        <v>C-2499-0600-1020</v>
      </c>
      <c r="B35" s="5" t="s">
        <v>105</v>
      </c>
      <c r="C35" s="17">
        <v>20</v>
      </c>
      <c r="D35" s="6" t="s">
        <v>106</v>
      </c>
      <c r="E35" s="6">
        <v>1170.3488400000001</v>
      </c>
      <c r="F35" s="6">
        <v>877.26286100000004</v>
      </c>
      <c r="G35" s="6">
        <v>0</v>
      </c>
      <c r="H35" s="6">
        <v>0</v>
      </c>
      <c r="I35" s="5">
        <v>0</v>
      </c>
      <c r="J35" s="1"/>
      <c r="K35" s="8"/>
    </row>
    <row r="36" spans="1:11" x14ac:dyDescent="0.25">
      <c r="D36" s="1"/>
    </row>
    <row r="37" spans="1:11" x14ac:dyDescent="0.25">
      <c r="D37" s="1"/>
    </row>
    <row r="38" spans="1:11" x14ac:dyDescent="0.25">
      <c r="D38" s="1"/>
    </row>
    <row r="39" spans="1:11" x14ac:dyDescent="0.25">
      <c r="D39" s="1"/>
    </row>
    <row r="40" spans="1:11" x14ac:dyDescent="0.25">
      <c r="D40" s="1"/>
    </row>
    <row r="41" spans="1:11" x14ac:dyDescent="0.25">
      <c r="D41" s="1"/>
    </row>
    <row r="42" spans="1:11" x14ac:dyDescent="0.25">
      <c r="D42" s="1"/>
    </row>
    <row r="43" spans="1:11" x14ac:dyDescent="0.25">
      <c r="D43" s="1"/>
    </row>
    <row r="44" spans="1:11" x14ac:dyDescent="0.25">
      <c r="D44" s="1"/>
    </row>
    <row r="45" spans="1:11" x14ac:dyDescent="0.25">
      <c r="D45" s="1"/>
    </row>
    <row r="46" spans="1:11" x14ac:dyDescent="0.25">
      <c r="D46" s="1"/>
    </row>
    <row r="47" spans="1:11" x14ac:dyDescent="0.25">
      <c r="D47" s="1"/>
    </row>
    <row r="48" spans="1:11" x14ac:dyDescent="0.25">
      <c r="D48" s="1"/>
    </row>
    <row r="49" spans="4:4" x14ac:dyDescent="0.25">
      <c r="D49" s="1"/>
    </row>
    <row r="50" spans="4:4" x14ac:dyDescent="0.25">
      <c r="D50" s="1"/>
    </row>
    <row r="51" spans="4:4" x14ac:dyDescent="0.25">
      <c r="D51" s="1"/>
    </row>
    <row r="52" spans="4:4" x14ac:dyDescent="0.25">
      <c r="D52" s="1"/>
    </row>
    <row r="53" spans="4:4" x14ac:dyDescent="0.25">
      <c r="D53" s="1"/>
    </row>
    <row r="54" spans="4:4" x14ac:dyDescent="0.25">
      <c r="D54" s="1"/>
    </row>
    <row r="55" spans="4:4" x14ac:dyDescent="0.25">
      <c r="D55" s="1"/>
    </row>
    <row r="56" spans="4:4" x14ac:dyDescent="0.25">
      <c r="D56" s="1"/>
    </row>
    <row r="57" spans="4:4" x14ac:dyDescent="0.25">
      <c r="D57" s="1"/>
    </row>
    <row r="58" spans="4:4" x14ac:dyDescent="0.25">
      <c r="D58" s="1"/>
    </row>
    <row r="59" spans="4:4" x14ac:dyDescent="0.25">
      <c r="D59" s="1"/>
    </row>
    <row r="60" spans="4:4" x14ac:dyDescent="0.25">
      <c r="D60" s="1"/>
    </row>
    <row r="61" spans="4:4" x14ac:dyDescent="0.25">
      <c r="D61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-0.249977111117893"/>
  </sheetPr>
  <dimension ref="A6:N50"/>
  <sheetViews>
    <sheetView showGridLines="0" showRowColHeaders="0" workbookViewId="0"/>
  </sheetViews>
  <sheetFormatPr baseColWidth="10" defaultRowHeight="15" x14ac:dyDescent="0.25"/>
  <cols>
    <col min="2" max="2" width="31.140625" bestFit="1" customWidth="1"/>
    <col min="3" max="3" width="13.5703125" bestFit="1" customWidth="1"/>
    <col min="4" max="4" width="15" bestFit="1" customWidth="1"/>
    <col min="5" max="5" width="14.7109375" bestFit="1" customWidth="1"/>
    <col min="6" max="6" width="9" bestFit="1" customWidth="1"/>
  </cols>
  <sheetData>
    <row r="6" spans="1:14" x14ac:dyDescent="0.25">
      <c r="B6" s="7" t="s">
        <v>5</v>
      </c>
      <c r="C6" t="s">
        <v>23</v>
      </c>
      <c r="D6" t="s">
        <v>104</v>
      </c>
      <c r="E6" t="s">
        <v>20</v>
      </c>
      <c r="F6" t="s">
        <v>21</v>
      </c>
    </row>
    <row r="7" spans="1:14" x14ac:dyDescent="0.25">
      <c r="B7" s="2" t="s">
        <v>29</v>
      </c>
      <c r="C7" s="8">
        <v>74780.665238999994</v>
      </c>
      <c r="D7" s="8">
        <v>48049.769424179998</v>
      </c>
      <c r="E7" s="8">
        <v>42070.637994739998</v>
      </c>
      <c r="F7" s="8">
        <v>41376.552886739999</v>
      </c>
    </row>
    <row r="8" spans="1:14" x14ac:dyDescent="0.25">
      <c r="B8" s="2" t="s">
        <v>30</v>
      </c>
      <c r="C8" s="8">
        <v>608283.88239899999</v>
      </c>
      <c r="D8" s="8">
        <v>472403.72811800003</v>
      </c>
      <c r="E8" s="8">
        <v>472403.72811800003</v>
      </c>
      <c r="F8" s="8">
        <v>472403.72811800003</v>
      </c>
    </row>
    <row r="9" spans="1:14" x14ac:dyDescent="0.25">
      <c r="B9" s="2" t="s">
        <v>31</v>
      </c>
      <c r="C9" s="8">
        <v>2233693.0285069998</v>
      </c>
      <c r="D9" s="8">
        <v>2182557.9191470398</v>
      </c>
      <c r="E9" s="8">
        <v>39677.7857582</v>
      </c>
      <c r="F9" s="8">
        <v>39614.530769199999</v>
      </c>
    </row>
    <row r="10" spans="1:14" x14ac:dyDescent="0.25">
      <c r="B10" s="2" t="s">
        <v>6</v>
      </c>
      <c r="C10" s="8">
        <v>2916757.5761449998</v>
      </c>
      <c r="D10" s="8">
        <v>2703011.4166892199</v>
      </c>
      <c r="E10" s="8">
        <v>554152.15187094</v>
      </c>
      <c r="F10" s="8">
        <v>553394.81177393999</v>
      </c>
      <c r="H10" s="10"/>
      <c r="J10" s="10"/>
    </row>
    <row r="16" spans="1:14" x14ac:dyDescent="0.25">
      <c r="A16" s="38"/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</row>
    <row r="17" spans="1:14" x14ac:dyDescent="0.25">
      <c r="A17" s="38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</row>
    <row r="18" spans="1:14" x14ac:dyDescent="0.25">
      <c r="A18" s="38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</row>
    <row r="19" spans="1:14" x14ac:dyDescent="0.25">
      <c r="A19" s="38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</row>
    <row r="20" spans="1:14" x14ac:dyDescent="0.25">
      <c r="A20" s="38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</row>
    <row r="21" spans="1:14" x14ac:dyDescent="0.25">
      <c r="A21" s="38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</row>
    <row r="22" spans="1:14" x14ac:dyDescent="0.25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</row>
    <row r="23" spans="1:14" x14ac:dyDescent="0.25">
      <c r="A23" s="38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</row>
    <row r="24" spans="1:14" x14ac:dyDescent="0.25">
      <c r="A24" s="38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</row>
    <row r="25" spans="1:14" x14ac:dyDescent="0.25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</row>
    <row r="26" spans="1:14" x14ac:dyDescent="0.25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</row>
    <row r="27" spans="1:14" x14ac:dyDescent="0.25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</row>
    <row r="28" spans="1:14" x14ac:dyDescent="0.25">
      <c r="A28" s="38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</row>
    <row r="29" spans="1:14" x14ac:dyDescent="0.25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</row>
    <row r="30" spans="1:14" x14ac:dyDescent="0.25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1" spans="1:14" x14ac:dyDescent="0.2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</row>
    <row r="32" spans="1:14" x14ac:dyDescent="0.25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</row>
    <row r="33" spans="1:14" x14ac:dyDescent="0.25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</row>
    <row r="34" spans="1:14" x14ac:dyDescent="0.25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</row>
    <row r="35" spans="1:14" x14ac:dyDescent="0.2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</row>
    <row r="36" spans="1:14" x14ac:dyDescent="0.25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</row>
    <row r="37" spans="1:14" x14ac:dyDescent="0.25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</row>
    <row r="38" spans="1:14" x14ac:dyDescent="0.25">
      <c r="A38" s="38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</row>
    <row r="39" spans="1:14" x14ac:dyDescent="0.25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 t="s">
        <v>22</v>
      </c>
      <c r="L39" s="38"/>
      <c r="M39" s="38"/>
      <c r="N39" s="38"/>
    </row>
    <row r="40" spans="1:14" x14ac:dyDescent="0.25">
      <c r="A40" s="38"/>
      <c r="B40" s="35"/>
      <c r="C40" s="35"/>
      <c r="D40" s="35"/>
      <c r="E40" s="35"/>
      <c r="F40" s="35"/>
      <c r="G40" s="35"/>
      <c r="H40" s="38"/>
      <c r="I40" s="38"/>
      <c r="J40" s="38"/>
      <c r="K40" s="38"/>
      <c r="L40" s="38"/>
      <c r="M40" s="38"/>
      <c r="N40" s="38"/>
    </row>
    <row r="41" spans="1:14" s="19" customFormat="1" x14ac:dyDescent="0.25">
      <c r="A41" s="39"/>
      <c r="B41" s="26" t="s">
        <v>5</v>
      </c>
      <c r="C41" s="26" t="s">
        <v>23</v>
      </c>
      <c r="D41" s="26" t="s">
        <v>104</v>
      </c>
      <c r="E41" s="26" t="s">
        <v>20</v>
      </c>
      <c r="F41" s="26" t="s">
        <v>21</v>
      </c>
      <c r="G41" s="25"/>
      <c r="H41" s="39"/>
      <c r="I41" s="39"/>
      <c r="J41" s="39"/>
      <c r="K41" s="39"/>
      <c r="L41" s="39"/>
      <c r="M41" s="39"/>
      <c r="N41" s="39"/>
    </row>
    <row r="42" spans="1:14" s="19" customFormat="1" x14ac:dyDescent="0.25">
      <c r="A42" s="39"/>
      <c r="B42" s="27" t="s">
        <v>29</v>
      </c>
      <c r="C42" s="28">
        <f>+GETPIVOTDATA("APROPIACION",$B$6,"DESCRIPCION","A-FUNCIONAMIENTO")</f>
        <v>74780.665238999994</v>
      </c>
      <c r="D42" s="29">
        <f>+GETPIVOTDATA("COMPROMISOS",$B$6,"DESCRIPCION","A-FUNCIONAMIENTO")/C42</f>
        <v>0.64254268493884481</v>
      </c>
      <c r="E42" s="29">
        <f>+GETPIVOTDATA(" OBLIGACIONES",$B$6,"DESCRIPCION","A-FUNCIONAMIENTO")/C42</f>
        <v>0.56258710537385137</v>
      </c>
      <c r="F42" s="29">
        <f>+GETPIVOTDATA(" PAGOS",$B$6,"DESCRIPCION","A-FUNCIONAMIENTO")/GETPIVOTDATA("APROPIACION",$B$6,"DESCRIPCION","A-FUNCIONAMIENTO")</f>
        <v>0.55330549353231862</v>
      </c>
      <c r="G42" s="25"/>
      <c r="H42" s="39"/>
      <c r="I42" s="39"/>
      <c r="J42" s="39"/>
      <c r="K42" s="39"/>
      <c r="L42" s="39"/>
      <c r="M42" s="39"/>
      <c r="N42" s="39"/>
    </row>
    <row r="43" spans="1:14" s="19" customFormat="1" x14ac:dyDescent="0.25">
      <c r="A43" s="39"/>
      <c r="B43" s="27" t="s">
        <v>30</v>
      </c>
      <c r="C43" s="28">
        <f>+GETPIVOTDATA("APROPIACION",$B$6,"DESCRIPCION","B-SERVICIO DE LA DEUDA PÚBLICA")</f>
        <v>608283.88239899999</v>
      </c>
      <c r="D43" s="29">
        <f>+GETPIVOTDATA("COMPROMISOS",$B$6,"DESCRIPCION","B-SERVICIO DE LA DEUDA PÚBLICA")/C43</f>
        <v>0.77661720421539915</v>
      </c>
      <c r="E43" s="29">
        <f>+GETPIVOTDATA(" OBLIGACIONES",$B$6,"DESCRIPCION","B-SERVICIO DE LA DEUDA PÚBLICA")/GETPIVOTDATA("APROPIACION",$B$6,"DESCRIPCION","B-SERVICIO DE LA DEUDA PÚBLICA")</f>
        <v>0.77661720421539915</v>
      </c>
      <c r="F43" s="29">
        <f>+GETPIVOTDATA(" PAGOS",$B$6,"DESCRIPCION","B-SERVICIO DE LA DEUDA PÚBLICA")/GETPIVOTDATA("APROPIACION",$B$6,"DESCRIPCION","B-SERVICIO DE LA DEUDA PÚBLICA")</f>
        <v>0.77661720421539915</v>
      </c>
      <c r="G43" s="25"/>
      <c r="H43" s="39"/>
      <c r="I43" s="39"/>
      <c r="J43" s="39"/>
      <c r="K43" s="39"/>
      <c r="L43" s="39"/>
      <c r="M43" s="39"/>
      <c r="N43" s="39"/>
    </row>
    <row r="44" spans="1:14" s="19" customFormat="1" x14ac:dyDescent="0.25">
      <c r="A44" s="39"/>
      <c r="B44" s="27" t="s">
        <v>31</v>
      </c>
      <c r="C44" s="28">
        <f>+GETPIVOTDATA("APROPIACION",$B$6,"DESCRIPCION","C- INVERSION")</f>
        <v>2233693.0285069998</v>
      </c>
      <c r="D44" s="29">
        <f>+GETPIVOTDATA("COMPROMISOS",$B$6,"DESCRIPCION","C- INVERSION")/C44</f>
        <v>0.97710736940691501</v>
      </c>
      <c r="E44" s="30">
        <f>+GETPIVOTDATA(" OBLIGACIONES",$B$6,"DESCRIPCION","C- INVERSION")/GETPIVOTDATA("APROPIACION",$B$6,"DESCRIPCION","C- INVERSION")</f>
        <v>1.7763311812241552E-2</v>
      </c>
      <c r="F44" s="30">
        <f>+GETPIVOTDATA(" PAGOS",$B$6,"DESCRIPCION","C- INVERSION")/GETPIVOTDATA("APROPIACION",$B$6,"DESCRIPCION","C- INVERSION")</f>
        <v>1.7734993243757557E-2</v>
      </c>
      <c r="G44" s="25"/>
      <c r="H44" s="39"/>
      <c r="I44" s="39"/>
      <c r="J44" s="39"/>
      <c r="K44" s="39"/>
      <c r="L44" s="39"/>
      <c r="M44" s="39"/>
      <c r="N44" s="39"/>
    </row>
    <row r="45" spans="1:14" s="19" customFormat="1" x14ac:dyDescent="0.25">
      <c r="A45" s="39"/>
      <c r="B45" s="31" t="s">
        <v>6</v>
      </c>
      <c r="C45" s="32">
        <f>+GETPIVOTDATA("APROPIACION",$B$6)</f>
        <v>2916757.5761449998</v>
      </c>
      <c r="D45" s="33">
        <f>+GETPIVOTDATA("COMPROMISOS",$B$6)/GETPIVOTDATA("APROPIACION",$B$6)</f>
        <v>0.92671788659985843</v>
      </c>
      <c r="E45" s="34">
        <f>+GETPIVOTDATA(" OBLIGACIONES",$B$6)/GETPIVOTDATA("APROPIACION",$B$6)</f>
        <v>0.18998910173513564</v>
      </c>
      <c r="F45" s="33">
        <f>+GETPIVOTDATA(" PAGOS",$B$6)/GETPIVOTDATA("APROPIACION",$B$6)</f>
        <v>0.18972945036637123</v>
      </c>
      <c r="G45" s="25"/>
      <c r="H45" s="39"/>
      <c r="I45" s="39"/>
      <c r="J45" s="39"/>
      <c r="K45" s="39"/>
      <c r="L45" s="39"/>
      <c r="M45" s="39"/>
      <c r="N45" s="39"/>
    </row>
    <row r="46" spans="1:14" s="19" customFormat="1" x14ac:dyDescent="0.25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</row>
    <row r="47" spans="1:14" x14ac:dyDescent="0.25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</row>
    <row r="48" spans="1:14" x14ac:dyDescent="0.25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</row>
    <row r="49" spans="1:11" x14ac:dyDescent="0.25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</row>
    <row r="50" spans="1:11" x14ac:dyDescent="0.25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</row>
  </sheetData>
  <pageMargins left="0.7" right="0.7" top="0.75" bottom="0.75" header="0.3" footer="0.3"/>
  <pageSetup orientation="portrait" horizontalDpi="4294967293" verticalDpi="0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249977111117893"/>
    <pageSetUpPr fitToPage="1"/>
  </sheetPr>
  <dimension ref="A6:H61"/>
  <sheetViews>
    <sheetView showGridLines="0" showRowColHeaders="0" workbookViewId="0"/>
  </sheetViews>
  <sheetFormatPr baseColWidth="10" defaultRowHeight="15" x14ac:dyDescent="0.25"/>
  <cols>
    <col min="1" max="1" width="7.42578125" customWidth="1"/>
    <col min="2" max="2" width="60.28515625" bestFit="1" customWidth="1"/>
    <col min="3" max="3" width="14" bestFit="1" customWidth="1"/>
    <col min="4" max="4" width="15.42578125" bestFit="1" customWidth="1"/>
    <col min="5" max="5" width="14.7109375" bestFit="1" customWidth="1"/>
    <col min="6" max="6" width="14.42578125" bestFit="1" customWidth="1"/>
  </cols>
  <sheetData>
    <row r="6" spans="2:6" ht="30" x14ac:dyDescent="0.25">
      <c r="B6" s="7" t="s">
        <v>5</v>
      </c>
      <c r="C6" s="36" t="s">
        <v>24</v>
      </c>
      <c r="D6" s="36" t="s">
        <v>12</v>
      </c>
      <c r="E6" s="36" t="s">
        <v>13</v>
      </c>
      <c r="F6" s="36" t="s">
        <v>19</v>
      </c>
    </row>
    <row r="7" spans="2:6" x14ac:dyDescent="0.25">
      <c r="B7" s="2" t="s">
        <v>32</v>
      </c>
      <c r="C7" s="8">
        <v>45158</v>
      </c>
      <c r="D7" s="8">
        <v>28376.654758129996</v>
      </c>
      <c r="E7" s="8">
        <v>28376.654758129996</v>
      </c>
      <c r="F7" s="8">
        <v>27713.929258129996</v>
      </c>
    </row>
    <row r="8" spans="2:6" x14ac:dyDescent="0.25">
      <c r="B8" s="2" t="s">
        <v>33</v>
      </c>
      <c r="C8" s="8">
        <v>17402.665239000002</v>
      </c>
      <c r="D8" s="8">
        <v>16476.548565730001</v>
      </c>
      <c r="E8" s="8">
        <v>11107.417136290002</v>
      </c>
      <c r="F8" s="8">
        <v>11076.057528290001</v>
      </c>
    </row>
    <row r="9" spans="2:6" x14ac:dyDescent="0.25">
      <c r="B9" s="2" t="s">
        <v>34</v>
      </c>
      <c r="C9" s="8">
        <v>8644</v>
      </c>
      <c r="D9" s="8">
        <v>3196.5661003199998</v>
      </c>
      <c r="E9" s="8">
        <v>2586.5661003199998</v>
      </c>
      <c r="F9" s="8">
        <v>2586.5661003199998</v>
      </c>
    </row>
    <row r="10" spans="2:6" ht="30" x14ac:dyDescent="0.25">
      <c r="B10" s="20" t="s">
        <v>35</v>
      </c>
      <c r="C10" s="8">
        <v>3576</v>
      </c>
      <c r="D10" s="8">
        <v>0</v>
      </c>
      <c r="E10" s="8">
        <v>0</v>
      </c>
      <c r="F10" s="8">
        <v>0</v>
      </c>
    </row>
    <row r="11" spans="2:6" x14ac:dyDescent="0.25">
      <c r="B11" s="2" t="s">
        <v>6</v>
      </c>
      <c r="C11" s="8">
        <v>74780.665238999994</v>
      </c>
      <c r="D11" s="8">
        <v>48049.769424179998</v>
      </c>
      <c r="E11" s="8">
        <v>42070.637994739998</v>
      </c>
      <c r="F11" s="8">
        <v>41376.552886739999</v>
      </c>
    </row>
    <row r="41" spans="1:8" x14ac:dyDescent="0.25">
      <c r="E41" s="10" t="s">
        <v>22</v>
      </c>
    </row>
    <row r="42" spans="1:8" x14ac:dyDescent="0.25">
      <c r="A42" s="24"/>
      <c r="B42" s="40"/>
      <c r="C42" s="40"/>
      <c r="D42" s="40"/>
      <c r="E42" s="40"/>
      <c r="F42" s="40"/>
      <c r="G42" s="40"/>
      <c r="H42" s="18"/>
    </row>
    <row r="43" spans="1:8" x14ac:dyDescent="0.25">
      <c r="A43" s="24"/>
      <c r="B43" s="35" t="s">
        <v>5</v>
      </c>
      <c r="C43" s="35" t="s">
        <v>24</v>
      </c>
      <c r="D43" s="35" t="s">
        <v>12</v>
      </c>
      <c r="E43" s="35" t="s">
        <v>13</v>
      </c>
      <c r="F43" s="35" t="s">
        <v>19</v>
      </c>
      <c r="G43" s="41"/>
      <c r="H43" s="18"/>
    </row>
    <row r="44" spans="1:8" x14ac:dyDescent="0.25">
      <c r="A44" s="24"/>
      <c r="B44" s="35" t="s">
        <v>32</v>
      </c>
      <c r="C44" s="35">
        <f>+GETPIVOTDATA(" APROPIACION
 VIGENTE",$B$6,"DESCRIPCION","A-01 -GASTOS DE PERSONAL")</f>
        <v>45158</v>
      </c>
      <c r="D44" s="52">
        <f>+GETPIVOTDATA(" COMPROMISOS
 ACUMULADOS",$B$6,"DESCRIPCION","A-01 -GASTOS DE PERSONAL")/GETPIVOTDATA(" APROPIACION
 VIGENTE",$B$6,"DESCRIPCION","A-01 -GASTOS DE PERSONAL")</f>
        <v>0.62838599490965052</v>
      </c>
      <c r="E44" s="52">
        <f>+GETPIVOTDATA(" OBLIGACIONES
 ACUMULADAS",$B$6,"DESCRIPCION","A-01 -GASTOS DE PERSONAL")/GETPIVOTDATA(" APROPIACION
 VIGENTE",$B$6,"DESCRIPCION","A-01 -GASTOS DE PERSONAL")</f>
        <v>0.62838599490965052</v>
      </c>
      <c r="F44" s="52">
        <f>+GETPIVOTDATA(" PAGOS
 ACUMULADOS",$B$6,"DESCRIPCION","A-01 -GASTOS DE PERSONAL")/GETPIVOTDATA(" APROPIACION
 VIGENTE",$B$6,"DESCRIPCION","A-01 -GASTOS DE PERSONAL")</f>
        <v>0.61371028960826424</v>
      </c>
      <c r="G44" s="41"/>
      <c r="H44" s="18"/>
    </row>
    <row r="45" spans="1:8" x14ac:dyDescent="0.25">
      <c r="A45" s="24"/>
      <c r="B45" s="35" t="s">
        <v>33</v>
      </c>
      <c r="C45" s="35">
        <f>+GETPIVOTDATA(" APROPIACION
 VIGENTE",$B$6,"DESCRIPCION","A-02 -ADQUISICIÓN DE BIENES  Y SERVICIOS")</f>
        <v>17402.665239000002</v>
      </c>
      <c r="D45" s="52">
        <f>+GETPIVOTDATA(" COMPROMISOS
 ACUMULADOS",$B$6,"DESCRIPCION","A-02 -ADQUISICIÓN DE BIENES  Y SERVICIOS")/GETPIVOTDATA(" APROPIACION
 VIGENTE",$B$6,"DESCRIPCION","A-02 -ADQUISICIÓN DE BIENES  Y SERVICIOS")</f>
        <v>0.94678305532220786</v>
      </c>
      <c r="E45" s="52">
        <f>+GETPIVOTDATA(" OBLIGACIONES
 ACUMULADAS",$B$6,"DESCRIPCION","A-02 -ADQUISICIÓN DE BIENES  Y SERVICIOS")/GETPIVOTDATA(" APROPIACION
 VIGENTE",$B$6,"DESCRIPCION","A-02 -ADQUISICIÓN DE BIENES  Y SERVICIOS")</f>
        <v>0.63825954149815389</v>
      </c>
      <c r="F45" s="52">
        <f>+GETPIVOTDATA(" PAGOS
 ACUMULADOS",$B$6,"DESCRIPCION","A-02 -ADQUISICIÓN DE BIENES  Y SERVICIOS")/GETPIVOTDATA(" APROPIACION
 VIGENTE",$B$6,"DESCRIPCION","A-02 -ADQUISICIÓN DE BIENES  Y SERVICIOS")</f>
        <v>0.63645754119708953</v>
      </c>
      <c r="G45" s="41"/>
      <c r="H45" s="18"/>
    </row>
    <row r="46" spans="1:8" x14ac:dyDescent="0.25">
      <c r="A46" s="24"/>
      <c r="B46" s="35" t="s">
        <v>34</v>
      </c>
      <c r="C46" s="35">
        <f>+GETPIVOTDATA(" APROPIACION
 VIGENTE",$B$6,"DESCRIPCION","A-03-TRANSFERENCIAS CORRIENTES")</f>
        <v>8644</v>
      </c>
      <c r="D46" s="52">
        <f>+GETPIVOTDATA(" COMPROMISOS
 ACUMULADOS",$B$6,"DESCRIPCION","A-03-TRANSFERENCIAS CORRIENTES")/GETPIVOTDATA(" APROPIACION
 VIGENTE",$B$6,"DESCRIPCION","A-03-TRANSFERENCIAS CORRIENTES")</f>
        <v>0.3698017237760296</v>
      </c>
      <c r="E46" s="52">
        <f>+GETPIVOTDATA(" OBLIGACIONES
 ACUMULADAS",$B$6,"DESCRIPCION","A-03-TRANSFERENCIAS CORRIENTES")/GETPIVOTDATA(" APROPIACION
 VIGENTE",$B$6,"DESCRIPCION","A-03-TRANSFERENCIAS CORRIENTES")</f>
        <v>0.29923254284127715</v>
      </c>
      <c r="F46" s="52">
        <f>+GETPIVOTDATA(" PAGOS
 ACUMULADOS",$B$6,"DESCRIPCION","A-03-TRANSFERENCIAS CORRIENTES")/GETPIVOTDATA(" APROPIACION
 VIGENTE",$B$6,"DESCRIPCION","A-03-TRANSFERENCIAS CORRIENTES")</f>
        <v>0.29923254284127715</v>
      </c>
      <c r="G46" s="41"/>
      <c r="H46" s="18"/>
    </row>
    <row r="47" spans="1:8" x14ac:dyDescent="0.25">
      <c r="A47" s="24"/>
      <c r="B47" s="35" t="s">
        <v>35</v>
      </c>
      <c r="C47" s="35">
        <f>+GETPIVOTDATA(" APROPIACION
 VIGENTE",$B$6,"DESCRIPCION","A-08-GASTOS POR TRIBUTOS, MULTAS, SANCIONES E INTERESES DE MORA")</f>
        <v>3576</v>
      </c>
      <c r="D47" s="52">
        <f>+GETPIVOTDATA(" COMPROMISOS
 ACUMULADOS",$B$6,"DESCRIPCION","A-08-GASTOS POR TRIBUTOS, MULTAS, SANCIONES E INTERESES DE MORA")/GETPIVOTDATA(" APROPIACION
 VIGENTE",$B$6,"DESCRIPCION","A-08-GASTOS POR TRIBUTOS, MULTAS, SANCIONES E INTERESES DE MORA")</f>
        <v>0</v>
      </c>
      <c r="E47" s="52">
        <f>+GETPIVOTDATA(" OBLIGACIONES
 ACUMULADAS",$B$6,"DESCRIPCION","A-08-GASTOS POR TRIBUTOS, MULTAS, SANCIONES E INTERESES DE MORA")/GETPIVOTDATA(" APROPIACION
 VIGENTE",$B$6,"DESCRIPCION","A-08-GASTOS POR TRIBUTOS, MULTAS, SANCIONES E INTERESES DE MORA")</f>
        <v>0</v>
      </c>
      <c r="F47" s="52">
        <f>+GETPIVOTDATA(" PAGOS
 ACUMULADOS",$B$6,"DESCRIPCION","A-08-GASTOS POR TRIBUTOS, MULTAS, SANCIONES E INTERESES DE MORA")/GETPIVOTDATA(" APROPIACION
 VIGENTE",$B$6,"DESCRIPCION","A-08-GASTOS POR TRIBUTOS, MULTAS, SANCIONES E INTERESES DE MORA")</f>
        <v>0</v>
      </c>
      <c r="G47" s="41"/>
      <c r="H47" s="18"/>
    </row>
    <row r="48" spans="1:8" x14ac:dyDescent="0.25">
      <c r="A48" s="24"/>
      <c r="B48" s="35" t="s">
        <v>6</v>
      </c>
      <c r="C48" s="35">
        <f>+GETPIVOTDATA(" APROPIACION
 VIGENTE",$B$6)</f>
        <v>74780.665238999994</v>
      </c>
      <c r="D48" s="52">
        <f>+GETPIVOTDATA(" COMPROMISOS
 ACUMULADOS",$B$6)/GETPIVOTDATA(" APROPIACION
 VIGENTE",$B$6)</f>
        <v>0.64254268493884481</v>
      </c>
      <c r="E48" s="52">
        <f>+GETPIVOTDATA(" OBLIGACIONES
 ACUMULADAS",$B$6)/GETPIVOTDATA(" APROPIACION
 VIGENTE",$B$6)</f>
        <v>0.56258710537385137</v>
      </c>
      <c r="F48" s="52">
        <f>+GETPIVOTDATA(" PAGOS
 ACUMULADOS",$B$6)/GETPIVOTDATA(" APROPIACION
 VIGENTE",$B$6)</f>
        <v>0.55330549353231862</v>
      </c>
      <c r="G48" s="41"/>
      <c r="H48" s="18"/>
    </row>
    <row r="49" spans="1:8" x14ac:dyDescent="0.25">
      <c r="A49" s="24"/>
      <c r="B49" s="35"/>
      <c r="C49" s="35"/>
      <c r="D49" s="35"/>
      <c r="E49" s="35"/>
      <c r="F49" s="35"/>
      <c r="G49" s="41"/>
      <c r="H49" s="18"/>
    </row>
    <row r="50" spans="1:8" x14ac:dyDescent="0.25">
      <c r="A50" s="24"/>
      <c r="B50" s="35"/>
      <c r="C50" s="35"/>
      <c r="D50" s="35"/>
      <c r="E50" s="35"/>
      <c r="F50" s="35"/>
      <c r="G50" s="41"/>
      <c r="H50" s="18"/>
    </row>
    <row r="51" spans="1:8" x14ac:dyDescent="0.25">
      <c r="A51" s="24"/>
      <c r="B51" s="35"/>
      <c r="C51" s="35"/>
      <c r="D51" s="35"/>
      <c r="E51" s="35"/>
      <c r="F51" s="35"/>
      <c r="G51" s="40"/>
      <c r="H51" s="18"/>
    </row>
    <row r="52" spans="1:8" x14ac:dyDescent="0.25">
      <c r="A52" s="24"/>
      <c r="B52" s="35"/>
      <c r="C52" s="35"/>
      <c r="D52" s="35"/>
      <c r="E52" s="35"/>
      <c r="F52" s="35"/>
      <c r="G52" s="40"/>
      <c r="H52" s="18"/>
    </row>
    <row r="53" spans="1:8" x14ac:dyDescent="0.25">
      <c r="A53" s="18"/>
      <c r="B53" s="35"/>
      <c r="C53" s="35"/>
      <c r="D53" s="35"/>
      <c r="E53" s="35"/>
      <c r="F53" s="35"/>
      <c r="G53" s="40"/>
      <c r="H53" s="18"/>
    </row>
    <row r="54" spans="1:8" x14ac:dyDescent="0.25">
      <c r="B54" s="35"/>
      <c r="C54" s="35"/>
      <c r="D54" s="35"/>
      <c r="E54" s="35"/>
      <c r="F54" s="35"/>
      <c r="G54" s="40"/>
      <c r="H54" s="18"/>
    </row>
    <row r="55" spans="1:8" x14ac:dyDescent="0.25">
      <c r="B55" s="35"/>
      <c r="C55" s="35"/>
      <c r="D55" s="35"/>
      <c r="E55" s="35"/>
      <c r="F55" s="35"/>
      <c r="G55" s="18"/>
      <c r="H55" s="18"/>
    </row>
    <row r="56" spans="1:8" x14ac:dyDescent="0.25">
      <c r="B56" s="35"/>
      <c r="C56" s="35"/>
      <c r="D56" s="35"/>
      <c r="E56" s="35"/>
      <c r="F56" s="35"/>
      <c r="G56" s="18"/>
      <c r="H56" s="18"/>
    </row>
    <row r="57" spans="1:8" x14ac:dyDescent="0.25">
      <c r="B57" s="35"/>
      <c r="C57" s="35"/>
      <c r="D57" s="35"/>
      <c r="E57" s="35"/>
      <c r="F57" s="35"/>
      <c r="G57" s="18"/>
      <c r="H57" s="18"/>
    </row>
    <row r="58" spans="1:8" x14ac:dyDescent="0.25">
      <c r="B58" s="35"/>
      <c r="C58" s="35"/>
      <c r="D58" s="35"/>
      <c r="E58" s="35"/>
      <c r="F58" s="35"/>
      <c r="G58" s="18"/>
      <c r="H58" s="18"/>
    </row>
    <row r="59" spans="1:8" x14ac:dyDescent="0.25">
      <c r="B59" s="18"/>
      <c r="C59" s="18"/>
      <c r="D59" s="18"/>
      <c r="E59" s="18"/>
      <c r="F59" s="18"/>
      <c r="G59" s="18"/>
      <c r="H59" s="18"/>
    </row>
    <row r="60" spans="1:8" x14ac:dyDescent="0.25">
      <c r="B60" s="18"/>
      <c r="C60" s="18"/>
      <c r="D60" s="18"/>
      <c r="E60" s="18"/>
      <c r="F60" s="18"/>
      <c r="G60" s="18"/>
      <c r="H60" s="18"/>
    </row>
    <row r="61" spans="1:8" x14ac:dyDescent="0.25">
      <c r="B61" s="18"/>
      <c r="C61" s="18"/>
      <c r="D61" s="18"/>
      <c r="E61" s="18"/>
      <c r="F61" s="18"/>
      <c r="G61" s="18"/>
      <c r="H61" s="18"/>
    </row>
  </sheetData>
  <pageMargins left="0.70866141732283472" right="0.70866141732283472" top="0.74803149606299213" bottom="0.74803149606299213" header="0.31496062992125984" footer="0.31496062992125984"/>
  <pageSetup scale="59" orientation="landscape" horizontalDpi="4294967293" verticalDpi="0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-0.249977111117893"/>
    <pageSetUpPr fitToPage="1"/>
  </sheetPr>
  <dimension ref="B6:F40"/>
  <sheetViews>
    <sheetView showGridLines="0" showRowColHeaders="0" workbookViewId="0"/>
  </sheetViews>
  <sheetFormatPr baseColWidth="10" defaultRowHeight="15" x14ac:dyDescent="0.25"/>
  <cols>
    <col min="1" max="1" width="13.140625" customWidth="1"/>
    <col min="2" max="2" width="24.5703125" bestFit="1" customWidth="1"/>
    <col min="3" max="3" width="31.5703125" bestFit="1" customWidth="1"/>
    <col min="4" max="4" width="30.5703125" bestFit="1" customWidth="1"/>
    <col min="5" max="5" width="22.5703125" bestFit="1" customWidth="1"/>
  </cols>
  <sheetData>
    <row r="6" spans="2:6" x14ac:dyDescent="0.25">
      <c r="B6" s="16" t="s">
        <v>1</v>
      </c>
      <c r="C6" s="13" t="s">
        <v>103</v>
      </c>
    </row>
    <row r="8" spans="2:6" x14ac:dyDescent="0.25">
      <c r="B8" t="s">
        <v>17</v>
      </c>
      <c r="C8" t="s">
        <v>16</v>
      </c>
      <c r="D8" t="s">
        <v>18</v>
      </c>
      <c r="E8" t="s">
        <v>19</v>
      </c>
    </row>
    <row r="9" spans="2:6" x14ac:dyDescent="0.25">
      <c r="B9" s="14">
        <v>2233693.0285069998</v>
      </c>
      <c r="C9" s="14">
        <v>2175497.9756186493</v>
      </c>
      <c r="D9" s="15">
        <v>37887.542314200007</v>
      </c>
      <c r="E9" s="15">
        <v>37756.136506200004</v>
      </c>
    </row>
    <row r="11" spans="2:6" ht="26.25" customHeight="1" x14ac:dyDescent="0.25">
      <c r="B11" s="37"/>
      <c r="F11" s="1"/>
    </row>
    <row r="15" spans="2:6" x14ac:dyDescent="0.25">
      <c r="E15" s="10" t="s">
        <v>22</v>
      </c>
    </row>
    <row r="36" spans="2:4" x14ac:dyDescent="0.25">
      <c r="B36" s="51" t="str">
        <f>+CONCATENATE("PROYECTO","  ",C6)</f>
        <v>PROYECTO  (Todas)</v>
      </c>
      <c r="C36" s="51"/>
      <c r="D36" s="51"/>
    </row>
    <row r="37" spans="2:4" ht="52.5" customHeight="1" x14ac:dyDescent="0.25">
      <c r="B37" s="51"/>
      <c r="C37" s="51"/>
      <c r="D37" s="51"/>
    </row>
    <row r="38" spans="2:4" x14ac:dyDescent="0.25">
      <c r="D38" s="11"/>
    </row>
    <row r="40" spans="2:4" x14ac:dyDescent="0.25">
      <c r="B40" s="12"/>
    </row>
  </sheetData>
  <sheetProtection autoFilter="0" pivotTables="0"/>
  <mergeCells count="1">
    <mergeCell ref="B36:D37"/>
  </mergeCells>
  <pageMargins left="0.70866141732283472" right="0.70866141732283472" top="0.74803149606299213" bottom="0.74803149606299213" header="0.31496062992125984" footer="0.31496062992125984"/>
  <pageSetup scale="77" orientation="landscape" horizontalDpi="4294967293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Menú</vt:lpstr>
      <vt:lpstr>Participación Apropiación </vt:lpstr>
      <vt:lpstr>Resumen Eje Egreso</vt:lpstr>
      <vt:lpstr>INVERSIÓN</vt:lpstr>
      <vt:lpstr>APR VS RP  Y OBLIGACIÓN Y PAGO</vt:lpstr>
      <vt:lpstr>APR,RP´S,OBL Y PAGO FUNCIONAMIE</vt:lpstr>
      <vt:lpstr>INVERSIÓN APR VS RP Y OBLI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Larri Javier Rodriguez Escobar</dc:creator>
  <cp:lastModifiedBy>Larri Javier Rodriguez Escobar</cp:lastModifiedBy>
  <cp:lastPrinted>2019-07-30T21:44:52Z</cp:lastPrinted>
  <dcterms:created xsi:type="dcterms:W3CDTF">2018-03-13T13:24:17Z</dcterms:created>
  <dcterms:modified xsi:type="dcterms:W3CDTF">2019-09-10T22:14:59Z</dcterms:modified>
</cp:coreProperties>
</file>