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"/>
    </mc:Choice>
  </mc:AlternateContent>
  <xr:revisionPtr revIDLastSave="0" documentId="13_ncr:1_{2B525D5E-FEC1-43CC-9EC7-A8429CE4FBDD}" xr6:coauthVersionLast="41" xr6:coauthVersionMax="41" xr10:uidLastSave="{00000000-0000-0000-0000-000000000000}"/>
  <bookViews>
    <workbookView xWindow="-120" yWindow="-120" windowWidth="29040" windowHeight="15840" tabRatio="12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4" l="1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B36" i="7" l="1"/>
  <c r="C48" i="5"/>
  <c r="C44" i="5"/>
  <c r="D46" i="5"/>
  <c r="E45" i="5"/>
  <c r="F48" i="5"/>
  <c r="E45" i="3"/>
  <c r="D45" i="5"/>
  <c r="D44" i="5"/>
  <c r="D48" i="5"/>
  <c r="E44" i="5"/>
  <c r="D47" i="5"/>
  <c r="E43" i="3"/>
  <c r="F45" i="3"/>
  <c r="D45" i="3"/>
  <c r="C45" i="5"/>
  <c r="C47" i="5"/>
  <c r="F44" i="5"/>
  <c r="F43" i="3"/>
  <c r="C46" i="5"/>
  <c r="C43" i="3"/>
  <c r="F45" i="5"/>
  <c r="C42" i="3"/>
  <c r="E47" i="5"/>
  <c r="C44" i="3"/>
  <c r="F44" i="3"/>
  <c r="E44" i="3"/>
  <c r="F47" i="5"/>
  <c r="E46" i="5"/>
  <c r="F42" i="3"/>
  <c r="C45" i="3"/>
  <c r="E48" i="5"/>
  <c r="F46" i="5"/>
  <c r="D43" i="3" l="1"/>
  <c r="D44" i="3"/>
  <c r="E42" i="3"/>
  <c r="D42" i="3"/>
</calcChain>
</file>

<file path=xl/sharedStrings.xml><?xml version="1.0" encoding="utf-8"?>
<sst xmlns="http://schemas.openxmlformats.org/spreadsheetml/2006/main" count="156" uniqueCount="112">
  <si>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</si>
  <si>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</si>
  <si>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</si>
  <si>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</si>
  <si>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</si>
  <si>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</si>
  <si>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</si>
  <si>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</si>
  <si>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</si>
  <si>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</si>
  <si>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</si>
  <si>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</si>
  <si>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</si>
  <si>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</si>
  <si>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Fuente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</si>
  <si>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</si>
  <si>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</si>
  <si>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</si>
  <si>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</si>
  <si>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</si>
  <si>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</si>
  <si>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</si>
  <si>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</si>
  <si>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</si>
  <si>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</si>
  <si>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</si>
  <si>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</si>
  <si>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</si>
  <si>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</si>
  <si>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</si>
  <si>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</si>
  <si>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</si>
  <si>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</si>
  <si>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</si>
  <si>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</si>
  <si>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</si>
  <si>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</si>
  <si>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</si>
  <si>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MEJORAMIENTO APOYO ESTATAL PROYECTO DE CONCESIÓN RUTA DEL SOL  SECTOR 2 NACIONAL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</si>
  <si>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</si>
  <si>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</si>
  <si>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</si>
  <si>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</si>
  <si>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</si>
  <si>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</si>
  <si>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</si>
  <si>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</si>
  <si>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</si>
  <si>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</si>
  <si>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</si>
  <si>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</si>
  <si>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</si>
  <si>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</si>
  <si>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</si>
  <si>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</si>
  <si>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</si>
  <si>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</si>
  <si>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</si>
  <si>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</si>
  <si>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</si>
  <si>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</si>
  <si>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</si>
  <si>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</si>
  <si>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</si>
  <si>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</si>
  <si>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</si>
  <si>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</si>
  <si>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</si>
  <si>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</si>
  <si>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</si>
  <si>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</si>
  <si>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</si>
  <si>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</si>
  <si>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</si>
  <si>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</si>
  <si>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</si>
  <si>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</si>
  <si>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</si>
  <si>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</si>
  <si>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</si>
  <si>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</si>
  <si>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</si>
  <si>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</si>
  <si>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</si>
  <si>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</si>
  <si>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</si>
  <si>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</si>
  <si>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</si>
  <si>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</si>
  <si>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</si>
  <si>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</si>
  <si>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</si>
  <si>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</si>
  <si>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</si>
  <si>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</si>
  <si>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</si>
  <si>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</si>
  <si>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</si>
  <si>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</si>
  <si>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</si>
  <si>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</si>
  <si>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</si>
  <si>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</si>
  <si>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</si>
  <si>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</si>
  <si>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</si>
  <si>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</si>
  <si>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</si>
  <si>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</si>
  <si>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</si>
  <si>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MEDIANTE  DECRETO 1155 DEL 27 DE JUNIO DE 2019  "POR EL CUAL SE EFECTUA UN AJUSTE EN EL  PRESUPUESTO GENERAL DE LA NACIÓN PARA LA VIGENCIA FISCAL 2019 Y SE EFECTUA LA CORRESPONDIENTE LIQUIDACIÒN," A LA AGENCIA NACIONAL DE INFRAESTRUCTURA SE LE CONTRACREDITO (REDUJÒ) EN EL PRESUPUESTO DE GASTOS DE INVERSIÓN, EN EL PROYECTO   12 "MEJORAMIENTO APOYO ESTATAL PROYECTO DE CONCESIÓN RUTA DEL SOL  SECTOR 2 NACIONAL - [PREVIO CONCEPTO DNP]", DEL SUBPROGRAMA 0600 "INTERSUBSECTORIAL TRANSPORTE", DEL PROGRAMA  2401 "INFRAESTRUCTURA   RED VIAL PRIMARIA", LA SUMA DE $ 185.095.000.000, CON APORTES NACIÒN, RECURSOS ESTOS  QUE FUERON ACREDITADOS AL MINISTERIO DE TRANSPORTE Y AL INVIAS.  ASI MISMO,  LA DIRECCIÓN GENERAL DE PRESUPUESTO PÚBLICO NACIONAL (DGPPN) DEL MINISTERIO DE HACIENDA Y CRÉDITO PÚBLICO,  BLOQUEO EN EL APLICATIVO SIIF NACIÓN II, EN EL MISMO PROYECTO DE INVERSIÒN  LA  SUMA DE $30.000.000.000,oo, CON APORTES NACIÒN.</t>
  </si>
  <si>
    <t>Ejecución  Presupuestal Acumulada al 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</si>
</sst>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/>
      <top/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thick">
        <color theme="4" tint="0.39994506668294322"/>
      </right>
      <top/>
      <bottom style="thick">
        <color theme="4" tint="0.39994506668294322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Font="1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pivotButton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7" fillId="2" borderId="0" xfId="0" applyFont="1" applyFill="1" applyBorder="1"/>
    <xf numFmtId="0" fontId="0" fillId="0" borderId="0" xfId="0" applyAlignment="1">
      <alignment horizontal="left" wrapText="1"/>
    </xf>
    <xf numFmtId="0" fontId="9" fillId="0" borderId="0" xfId="0" applyFont="1"/>
    <xf numFmtId="0" fontId="10" fillId="0" borderId="0" xfId="14" applyFont="1"/>
    <xf numFmtId="0" fontId="11" fillId="0" borderId="0" xfId="0" applyFont="1"/>
    <xf numFmtId="0" fontId="0" fillId="0" borderId="0" xfId="0" applyFill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9" fontId="7" fillId="0" borderId="0" xfId="13" applyFont="1" applyFill="1" applyBorder="1"/>
    <xf numFmtId="167" fontId="7" fillId="0" borderId="0" xfId="13" applyNumberFormat="1" applyFont="1" applyFill="1" applyBorder="1"/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9" fontId="6" fillId="0" borderId="0" xfId="13" applyFont="1" applyFill="1" applyBorder="1"/>
    <xf numFmtId="167" fontId="6" fillId="0" borderId="0" xfId="13" applyNumberFormat="1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0" borderId="0" xfId="0" applyFont="1" applyFill="1"/>
    <xf numFmtId="0" fontId="13" fillId="0" borderId="0" xfId="0" applyFont="1" applyFill="1" applyBorder="1"/>
    <xf numFmtId="0" fontId="0" fillId="2" borderId="0" xfId="0" applyFont="1" applyFill="1"/>
    <xf numFmtId="0" fontId="7" fillId="2" borderId="0" xfId="0" applyFont="1" applyFill="1"/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9" fontId="7" fillId="0" borderId="0" xfId="13" applyFont="1" applyFill="1"/>
  </cellXfs>
  <cellStyles count="15">
    <cellStyle name="Hipervínculo" xfId="14" builtinId="8"/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  <cellStyle name="Porcentaje" xfId="13" builtinId="5"/>
  </cellStyles>
  <dxfs count="31"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3" formatCode="_-* #,##0_-;\-* #,##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33" formatCode="_-* #,##0_-;\-* #,##0_-;_-* &quot;-&quot;_-;_-@_-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ago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ago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_(* #,##0_);_(* \(#,##0\);_(* "-"_);_(@_)</c:formatCode>
                <c:ptCount val="3"/>
                <c:pt idx="0">
                  <c:v>48049.769424179998</c:v>
                </c:pt>
                <c:pt idx="1">
                  <c:v>472403.72811800003</c:v>
                </c:pt>
                <c:pt idx="2">
                  <c:v>2182557.9191470398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_(* #,##0_);_(* \(#,##0\);_(* "-"_);_(@_)</c:formatCode>
                <c:ptCount val="3"/>
                <c:pt idx="0">
                  <c:v>42070.637994739998</c:v>
                </c:pt>
                <c:pt idx="1">
                  <c:v>472403.72811800003</c:v>
                </c:pt>
                <c:pt idx="2">
                  <c:v>39677.7857582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_(* #,##0_);_(* \(#,##0\);_(* "-"_);_(@_)</c:formatCode>
                <c:ptCount val="3"/>
                <c:pt idx="0">
                  <c:v>41376.552886739999</c:v>
                </c:pt>
                <c:pt idx="1">
                  <c:v>472403.72811800003</c:v>
                </c:pt>
                <c:pt idx="2">
                  <c:v>39614.530769199999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ago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_(* #,##0_);_(* \(#,##0\);_(* "-"_);_(@_)</c:formatCode>
                <c:ptCount val="4"/>
                <c:pt idx="0">
                  <c:v>45158</c:v>
                </c:pt>
                <c:pt idx="1">
                  <c:v>17402.665239000002</c:v>
                </c:pt>
                <c:pt idx="2">
                  <c:v>8644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_(* #,##0_);_(* \(#,##0\);_(* "-"_);_(@_)</c:formatCode>
                <c:ptCount val="4"/>
                <c:pt idx="0">
                  <c:v>28376.654758129996</c:v>
                </c:pt>
                <c:pt idx="1">
                  <c:v>16476.548565730001</c:v>
                </c:pt>
                <c:pt idx="2">
                  <c:v>3196.5661003199998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_(* #,##0_);_(* \(#,##0\);_(* "-"_);_(@_)</c:formatCode>
                <c:ptCount val="4"/>
                <c:pt idx="0">
                  <c:v>28376.654758129996</c:v>
                </c:pt>
                <c:pt idx="1">
                  <c:v>11107.417136290002</c:v>
                </c:pt>
                <c:pt idx="2">
                  <c:v>2586.5661003199998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_(* #,##0_);_(* \(#,##0\);_(* "-"_);_(@_)</c:formatCode>
                <c:ptCount val="4"/>
                <c:pt idx="0">
                  <c:v>27713.929258129996</c:v>
                </c:pt>
                <c:pt idx="1">
                  <c:v>11076.057528290001</c:v>
                </c:pt>
                <c:pt idx="2">
                  <c:v>2586.5661003199998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ago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6.7484673443259258E-2"/>
              <c:y val="-2.4179633187620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_(* #,##0_);_(* \(#,##0\);_(* "-"_);_(@_)</c:formatCode>
                <c:ptCount val="1"/>
                <c:pt idx="0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_(* #,##0_);_(* \(#,##0\);_(* "-"_);_(@_)</c:formatCode>
                <c:ptCount val="1"/>
                <c:pt idx="0">
                  <c:v>2175497.9756186493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#,##0.0_-;\-* #,##0.0_-;_-* "-"_-;_-@_-</c:formatCode>
                <c:ptCount val="1"/>
                <c:pt idx="0">
                  <c:v>37887.542314200007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6.7484673443259258E-2"/>
                  <c:y val="-2.417963318762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#,##0.0_-;\-* #,##0.0_-;_-* "-"_-;_-@_-</c:formatCode>
                <c:ptCount val="1"/>
                <c:pt idx="0">
                  <c:v>37756.136506200004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 Agosto de  2019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28575</xdr:rowOff>
    </xdr:from>
    <xdr:to>
      <xdr:col>7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2019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agosto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2019</a:t>
          </a:r>
        </a:p>
      </xdr:txBody>
    </xdr:sp>
    <xdr:clientData/>
  </xdr:oneCellAnchor>
  <xdr:twoCellAnchor>
    <xdr:from>
      <xdr:col>0</xdr:col>
      <xdr:colOff>676271</xdr:colOff>
      <xdr:row>10</xdr:row>
      <xdr:rowOff>171450</xdr:rowOff>
    </xdr:from>
    <xdr:to>
      <xdr:col>12</xdr:col>
      <xdr:colOff>657224</xdr:colOff>
      <xdr:row>37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2760</xdr:colOff>
      <xdr:row>11</xdr:row>
      <xdr:rowOff>140785</xdr:rowOff>
    </xdr:from>
    <xdr:ext cx="10614894" cy="374141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764760" y="2236285"/>
          <a:ext cx="1061489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28574</xdr:colOff>
      <xdr:row>34</xdr:row>
      <xdr:rowOff>2673</xdr:rowOff>
    </xdr:from>
    <xdr:ext cx="504825" cy="26456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7F1E4BC-8624-4400-A60C-D653337F225F}"/>
            </a:ext>
          </a:extLst>
        </xdr:cNvPr>
        <xdr:cNvSpPr/>
      </xdr:nvSpPr>
      <xdr:spPr>
        <a:xfrm>
          <a:off x="4772024" y="6479673"/>
          <a:ext cx="504825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55%</a:t>
          </a:r>
        </a:p>
      </xdr:txBody>
    </xdr:sp>
    <xdr:clientData/>
  </xdr:oneCellAnchor>
  <xdr:oneCellAnchor>
    <xdr:from>
      <xdr:col>10</xdr:col>
      <xdr:colOff>219074</xdr:colOff>
      <xdr:row>34</xdr:row>
      <xdr:rowOff>19049</xdr:rowOff>
    </xdr:from>
    <xdr:ext cx="552451" cy="26456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BB415F4-0CD7-463A-B8F5-449F582A67E6}"/>
            </a:ext>
          </a:extLst>
        </xdr:cNvPr>
        <xdr:cNvSpPr/>
      </xdr:nvSpPr>
      <xdr:spPr>
        <a:xfrm>
          <a:off x="9591674" y="6496049"/>
          <a:ext cx="552451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1,8%</a:t>
          </a:r>
        </a:p>
      </xdr:txBody>
    </xdr:sp>
    <xdr:clientData/>
  </xdr:oneCellAnchor>
  <xdr:twoCellAnchor editAs="oneCell">
    <xdr:from>
      <xdr:col>9</xdr:col>
      <xdr:colOff>542925</xdr:colOff>
      <xdr:row>0</xdr:row>
      <xdr:rowOff>76200</xdr:rowOff>
    </xdr:from>
    <xdr:to>
      <xdr:col>12</xdr:col>
      <xdr:colOff>114300</xdr:colOff>
      <xdr:row>9</xdr:row>
      <xdr:rowOff>161925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762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0.29751</cdr:x>
      <cdr:y>0.84277</cdr:y>
    </cdr:from>
    <cdr:to>
      <cdr:x>0.33691</cdr:x>
      <cdr:y>0.89402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639B625-437B-40E8-962C-5E24A3DB1142}"/>
            </a:ext>
          </a:extLst>
        </cdr:cNvPr>
        <cdr:cNvSpPr/>
      </cdr:nvSpPr>
      <cdr:spPr>
        <a:xfrm xmlns:a="http://schemas.openxmlformats.org/drawingml/2006/main">
          <a:off x="3236211" y="4350841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64%</a:t>
          </a:r>
        </a:p>
      </cdr:txBody>
    </cdr:sp>
  </cdr:relSizeAnchor>
  <cdr:relSizeAnchor xmlns:cdr="http://schemas.openxmlformats.org/drawingml/2006/chartDrawing">
    <cdr:from>
      <cdr:x>0.51847</cdr:x>
      <cdr:y>0.70992</cdr:y>
    </cdr:from>
    <cdr:to>
      <cdr:x>0.55786</cdr:x>
      <cdr:y>0.76117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DD563A74-A1DC-4276-A0E9-228AE4C60645}"/>
            </a:ext>
          </a:extLst>
        </cdr:cNvPr>
        <cdr:cNvSpPr/>
      </cdr:nvSpPr>
      <cdr:spPr>
        <a:xfrm xmlns:a="http://schemas.openxmlformats.org/drawingml/2006/main">
          <a:off x="5639653" y="3665018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0.74561</cdr:x>
      <cdr:y>0.19886</cdr:y>
    </cdr:from>
    <cdr:to>
      <cdr:x>0.78501</cdr:x>
      <cdr:y>0.25011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6DEA1B4D-1FB2-4691-8BA3-D38357BC087A}"/>
            </a:ext>
          </a:extLst>
        </cdr:cNvPr>
        <cdr:cNvSpPr/>
      </cdr:nvSpPr>
      <cdr:spPr>
        <a:xfrm xmlns:a="http://schemas.openxmlformats.org/drawingml/2006/main">
          <a:off x="8110442" y="102662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98%</a:t>
          </a:r>
        </a:p>
      </cdr:txBody>
    </cdr:sp>
  </cdr:relSizeAnchor>
  <cdr:relSizeAnchor xmlns:cdr="http://schemas.openxmlformats.org/drawingml/2006/chartDrawing">
    <cdr:from>
      <cdr:x>0.33538</cdr:x>
      <cdr:y>0.85055</cdr:y>
    </cdr:from>
    <cdr:to>
      <cdr:x>0.37976</cdr:x>
      <cdr:y>0.9018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CE0BCE54-63C8-4C27-A092-02D368569841}"/>
            </a:ext>
          </a:extLst>
        </cdr:cNvPr>
        <cdr:cNvSpPr/>
      </cdr:nvSpPr>
      <cdr:spPr>
        <a:xfrm xmlns:a="http://schemas.openxmlformats.org/drawingml/2006/main">
          <a:off x="3648079" y="4391025"/>
          <a:ext cx="4828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56%</a:t>
          </a:r>
        </a:p>
      </cdr:txBody>
    </cdr:sp>
  </cdr:relSizeAnchor>
  <cdr:relSizeAnchor xmlns:cdr="http://schemas.openxmlformats.org/drawingml/2006/chartDrawing">
    <cdr:from>
      <cdr:x>0.56339</cdr:x>
      <cdr:y>0.71402</cdr:y>
    </cdr:from>
    <cdr:to>
      <cdr:x>0.60687</cdr:x>
      <cdr:y>0.76526</cdr:y>
    </cdr:to>
    <cdr:sp macro="" textlink="">
      <cdr:nvSpPr>
        <cdr:cNvPr id="9" name="Rectángulo 8">
          <a:extLst xmlns:a="http://schemas.openxmlformats.org/drawingml/2006/main">
            <a:ext uri="{FF2B5EF4-FFF2-40B4-BE49-F238E27FC236}">
              <a16:creationId xmlns:a16="http://schemas.microsoft.com/office/drawing/2014/main" id="{14044E2E-4684-4530-9E81-C3EF763668DB}"/>
            </a:ext>
          </a:extLst>
        </cdr:cNvPr>
        <cdr:cNvSpPr/>
      </cdr:nvSpPr>
      <cdr:spPr>
        <a:xfrm xmlns:a="http://schemas.openxmlformats.org/drawingml/2006/main">
          <a:off x="6128333" y="3686184"/>
          <a:ext cx="472956" cy="2645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0.78924</cdr:x>
      <cdr:y>0.84092</cdr:y>
    </cdr:from>
    <cdr:to>
      <cdr:x>0.83188</cdr:x>
      <cdr:y>0.89217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7D444648-8951-4869-B2EB-63504EA41939}"/>
            </a:ext>
          </a:extLst>
        </cdr:cNvPr>
        <cdr:cNvSpPr/>
      </cdr:nvSpPr>
      <cdr:spPr>
        <a:xfrm xmlns:a="http://schemas.openxmlformats.org/drawingml/2006/main">
          <a:off x="8585050" y="4341291"/>
          <a:ext cx="46371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1,8%</a:t>
          </a:r>
        </a:p>
      </cdr:txBody>
    </cdr:sp>
  </cdr:relSizeAnchor>
  <cdr:relSizeAnchor xmlns:cdr="http://schemas.openxmlformats.org/drawingml/2006/chartDrawing">
    <cdr:from>
      <cdr:x>0.60888</cdr:x>
      <cdr:y>0.71731</cdr:y>
    </cdr:from>
    <cdr:to>
      <cdr:x>0.64828</cdr:x>
      <cdr:y>0.76856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33F2FF0E-7BF7-46DF-97FA-574E6657150B}"/>
            </a:ext>
          </a:extLst>
        </cdr:cNvPr>
        <cdr:cNvSpPr/>
      </cdr:nvSpPr>
      <cdr:spPr>
        <a:xfrm xmlns:a="http://schemas.openxmlformats.org/drawingml/2006/main">
          <a:off x="6623150" y="370314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2853183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agosto  de 2019</a:t>
          </a:r>
        </a:p>
      </xdr:txBody>
    </xdr:sp>
    <xdr:clientData/>
  </xdr:oneCellAnchor>
  <xdr:oneCellAnchor>
    <xdr:from>
      <xdr:col>1</xdr:col>
      <xdr:colOff>714375</xdr:colOff>
      <xdr:row>11</xdr:row>
      <xdr:rowOff>104775</xdr:rowOff>
    </xdr:from>
    <xdr:ext cx="8628276" cy="40334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0E732FD-C39D-402A-94B5-A103EAA7F486}"/>
            </a:ext>
          </a:extLst>
        </xdr:cNvPr>
        <xdr:cNvSpPr/>
      </xdr:nvSpPr>
      <xdr:spPr>
        <a:xfrm>
          <a:off x="1209675" y="2581275"/>
          <a:ext cx="8628276" cy="40334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 FUNCIONAMIENTO  VS  OBLIGACIONES Y PAGOS</a:t>
          </a:r>
          <a:endParaRPr lang="es-ES" sz="2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47625</xdr:colOff>
      <xdr:row>11</xdr:row>
      <xdr:rowOff>95248</xdr:rowOff>
    </xdr:from>
    <xdr:to>
      <xdr:col>7</xdr:col>
      <xdr:colOff>495300</xdr:colOff>
      <xdr:row>40</xdr:row>
      <xdr:rowOff>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74E612C0-FBF6-4706-BA66-EF08ABE85C01}"/>
            </a:ext>
          </a:extLst>
        </xdr:cNvPr>
        <xdr:cNvGrpSpPr/>
      </xdr:nvGrpSpPr>
      <xdr:grpSpPr>
        <a:xfrm>
          <a:off x="542925" y="2571748"/>
          <a:ext cx="9134475" cy="5429252"/>
          <a:chOff x="542925" y="2571748"/>
          <a:chExt cx="9134475" cy="5429252"/>
        </a:xfrm>
      </xdr:grpSpPr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F8011071-0A12-4079-88E7-153A2F85FEB3}"/>
              </a:ext>
            </a:extLst>
          </xdr:cNvPr>
          <xdr:cNvGraphicFramePr>
            <a:graphicFrameLocks/>
          </xdr:cNvGraphicFramePr>
        </xdr:nvGraphicFramePr>
        <xdr:xfrm>
          <a:off x="542925" y="2571748"/>
          <a:ext cx="9134475" cy="54292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CFF7525C-E8D7-493B-93E7-42C9F5417722}"/>
              </a:ext>
            </a:extLst>
          </xdr:cNvPr>
          <xdr:cNvSpPr/>
        </xdr:nvSpPr>
        <xdr:spPr>
          <a:xfrm>
            <a:off x="2267004" y="5374773"/>
            <a:ext cx="428515" cy="264560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63%</a:t>
            </a:r>
          </a:p>
        </xdr:txBody>
      </xdr:sp>
    </xdr:grpSp>
    <xdr:clientData/>
  </xdr:twoCellAnchor>
  <xdr:oneCellAnchor>
    <xdr:from>
      <xdr:col>2</xdr:col>
      <xdr:colOff>38154</xdr:colOff>
      <xdr:row>31</xdr:row>
      <xdr:rowOff>174123</xdr:rowOff>
    </xdr:from>
    <xdr:ext cx="428515" cy="26456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B40BCBE-B650-423F-9B22-B50BC58AC430}"/>
            </a:ext>
          </a:extLst>
        </xdr:cNvPr>
        <xdr:cNvSpPr/>
      </xdr:nvSpPr>
      <xdr:spPr>
        <a:xfrm>
          <a:off x="4553004" y="6460623"/>
          <a:ext cx="428515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64%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0.1523</cdr:x>
      <cdr:y>0.50996</cdr:y>
    </cdr:from>
    <cdr:to>
      <cdr:x>0.19921</cdr:x>
      <cdr:y>0.55869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CB6F0FCB-D224-40D0-B5D9-9B0DE646A568}"/>
            </a:ext>
          </a:extLst>
        </cdr:cNvPr>
        <cdr:cNvSpPr/>
      </cdr:nvSpPr>
      <cdr:spPr>
        <a:xfrm xmlns:a="http://schemas.openxmlformats.org/drawingml/2006/main">
          <a:off x="1391172" y="2768701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63%</a:t>
          </a:r>
        </a:p>
      </cdr:txBody>
    </cdr:sp>
  </cdr:relSizeAnchor>
  <cdr:relSizeAnchor xmlns:cdr="http://schemas.openxmlformats.org/drawingml/2006/chartDrawing">
    <cdr:from>
      <cdr:x>0.36528</cdr:x>
      <cdr:y>0.60066</cdr:y>
    </cdr:from>
    <cdr:to>
      <cdr:x>0.41219</cdr:x>
      <cdr:y>0.64939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E886062A-0D55-4868-9200-3B5511AD779C}"/>
            </a:ext>
          </a:extLst>
        </cdr:cNvPr>
        <cdr:cNvSpPr/>
      </cdr:nvSpPr>
      <cdr:spPr>
        <a:xfrm xmlns:a="http://schemas.openxmlformats.org/drawingml/2006/main">
          <a:off x="3336632" y="3261135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95%</a:t>
          </a:r>
        </a:p>
      </cdr:txBody>
    </cdr:sp>
  </cdr:relSizeAnchor>
  <cdr:relSizeAnchor xmlns:cdr="http://schemas.openxmlformats.org/drawingml/2006/chartDrawing">
    <cdr:from>
      <cdr:x>0.57098</cdr:x>
      <cdr:y>0.79404</cdr:y>
    </cdr:from>
    <cdr:to>
      <cdr:x>0.6179</cdr:x>
      <cdr:y>0.84277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DC2329A-447C-47B2-892F-CDA18C3ABA3B}"/>
            </a:ext>
          </a:extLst>
        </cdr:cNvPr>
        <cdr:cNvSpPr/>
      </cdr:nvSpPr>
      <cdr:spPr>
        <a:xfrm xmlns:a="http://schemas.openxmlformats.org/drawingml/2006/main">
          <a:off x="5215640" y="4311043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37%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0.78209</cdr:x>
      <cdr:y>0.82366</cdr:y>
    </cdr:from>
    <cdr:to>
      <cdr:x>0.8073</cdr:x>
      <cdr:y>0.87205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160843D7-D0BE-4586-BF20-0BD655D70589}"/>
            </a:ext>
          </a:extLst>
        </cdr:cNvPr>
        <cdr:cNvSpPr/>
      </cdr:nvSpPr>
      <cdr:spPr>
        <a:xfrm xmlns:a="http://schemas.openxmlformats.org/drawingml/2006/main">
          <a:off x="7188665" y="4503245"/>
          <a:ext cx="231721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0.60654</cdr:x>
      <cdr:y>0.80275</cdr:y>
    </cdr:from>
    <cdr:to>
      <cdr:x>0.65345</cdr:x>
      <cdr:y>0.85148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64A6AC5C-DA86-4BBE-A325-D8871C55C383}"/>
            </a:ext>
          </a:extLst>
        </cdr:cNvPr>
        <cdr:cNvSpPr/>
      </cdr:nvSpPr>
      <cdr:spPr>
        <a:xfrm xmlns:a="http://schemas.openxmlformats.org/drawingml/2006/main">
          <a:off x="5540416" y="4358332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30%</a:t>
          </a:r>
        </a:p>
      </cdr:txBody>
    </cdr:sp>
  </cdr:relSizeAnchor>
  <cdr:relSizeAnchor xmlns:cdr="http://schemas.openxmlformats.org/drawingml/2006/chartDrawing">
    <cdr:from>
      <cdr:x>0.39765</cdr:x>
      <cdr:y>0.7139</cdr:y>
    </cdr:from>
    <cdr:to>
      <cdr:x>0.44456</cdr:x>
      <cdr:y>0.76263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EDC9D0B8-51AB-47A9-9897-34552BE049D3}"/>
            </a:ext>
          </a:extLst>
        </cdr:cNvPr>
        <cdr:cNvSpPr/>
      </cdr:nvSpPr>
      <cdr:spPr>
        <a:xfrm xmlns:a="http://schemas.openxmlformats.org/drawingml/2006/main">
          <a:off x="3632315" y="3875943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64%</a:t>
          </a:r>
        </a:p>
      </cdr:txBody>
    </cdr:sp>
  </cdr:relSizeAnchor>
  <cdr:relSizeAnchor xmlns:cdr="http://schemas.openxmlformats.org/drawingml/2006/chartDrawing">
    <cdr:from>
      <cdr:x>0.64244</cdr:x>
      <cdr:y>0.81147</cdr:y>
    </cdr:from>
    <cdr:to>
      <cdr:x>0.68935</cdr:x>
      <cdr:y>0.8602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6FCB5E21-FCB5-41E0-A728-75E53EBE6C81}"/>
            </a:ext>
          </a:extLst>
        </cdr:cNvPr>
        <cdr:cNvSpPr/>
      </cdr:nvSpPr>
      <cdr:spPr>
        <a:xfrm xmlns:a="http://schemas.openxmlformats.org/drawingml/2006/main">
          <a:off x="5868343" y="4405675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30%</a:t>
          </a:r>
        </a:p>
      </cdr:txBody>
    </cdr:sp>
  </cdr:relSizeAnchor>
  <cdr:relSizeAnchor xmlns:cdr="http://schemas.openxmlformats.org/drawingml/2006/chartDrawing">
    <cdr:from>
      <cdr:x>0.2325</cdr:x>
      <cdr:y>0.51864</cdr:y>
    </cdr:from>
    <cdr:to>
      <cdr:x>0.27941</cdr:x>
      <cdr:y>0.56737</cdr:y>
    </cdr:to>
    <cdr:sp macro="" textlink="">
      <cdr:nvSpPr>
        <cdr:cNvPr id="9" name="Rectángulo 8">
          <a:extLst xmlns:a="http://schemas.openxmlformats.org/drawingml/2006/main">
            <a:ext uri="{FF2B5EF4-FFF2-40B4-BE49-F238E27FC236}">
              <a16:creationId xmlns:a16="http://schemas.microsoft.com/office/drawing/2014/main" id="{0BF89A7C-03CC-4662-BE14-A20BA5AB7FD6}"/>
            </a:ext>
          </a:extLst>
        </cdr:cNvPr>
        <cdr:cNvSpPr/>
      </cdr:nvSpPr>
      <cdr:spPr>
        <a:xfrm xmlns:a="http://schemas.openxmlformats.org/drawingml/2006/main">
          <a:off x="2123757" y="2815827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61%</a:t>
          </a:r>
        </a:p>
      </cdr:txBody>
    </cdr:sp>
  </cdr:relSizeAnchor>
  <cdr:relSizeAnchor xmlns:cdr="http://schemas.openxmlformats.org/drawingml/2006/chartDrawing">
    <cdr:from>
      <cdr:x>0.81779</cdr:x>
      <cdr:y>0.82889</cdr:y>
    </cdr:from>
    <cdr:to>
      <cdr:x>0.84299</cdr:x>
      <cdr:y>0.87728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9DB6144D-8FB5-4C7B-9D0A-8D88BF1103DD}"/>
            </a:ext>
          </a:extLst>
        </cdr:cNvPr>
        <cdr:cNvSpPr/>
      </cdr:nvSpPr>
      <cdr:spPr>
        <a:xfrm xmlns:a="http://schemas.openxmlformats.org/drawingml/2006/main">
          <a:off x="7516829" y="4531820"/>
          <a:ext cx="231629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0.84788</cdr:x>
      <cdr:y>0.83934</cdr:y>
    </cdr:from>
    <cdr:to>
      <cdr:x>0.87309</cdr:x>
      <cdr:y>0.88773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61A9E33F-E2C1-422A-87CD-E187BD2F4C0C}"/>
            </a:ext>
          </a:extLst>
        </cdr:cNvPr>
        <cdr:cNvSpPr/>
      </cdr:nvSpPr>
      <cdr:spPr>
        <a:xfrm xmlns:a="http://schemas.openxmlformats.org/drawingml/2006/main">
          <a:off x="7793427" y="4588958"/>
          <a:ext cx="231721" cy="264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13</xdr:row>
      <xdr:rowOff>95250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 Agosto  de 2019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00.485936805555" createdVersion="6" refreshedVersion="6" minRefreshableVersion="3" recordCount="34" xr:uid="{8D6A1BCD-3562-45B4-A99A-5333C817871B}">
  <cacheSource type="worksheet">
    <worksheetSource ref="B1:I35" sheet="INVERSIÓN"/>
  </cacheSource>
  <cacheFields count="8">
    <cacheField name="Codigo " numFmtId="0">
      <sharedItems/>
    </cacheField>
    <cacheField name="Fuente" numFmtId="0">
      <sharedItems containsSemiMixedTypes="0" containsString="0" containsNumber="1" containsInteger="1" minValue="11" maxValue="21"/>
    </cacheField>
    <cacheField name="DESCRIPCION" numFmtId="0">
      <sharedItems count="34">
        <s v="MEJORAMIENTO APOYO ESTATAL PROYECTO DE CONCESIÓN RUTA DEL SOL  SECTOR 2 NACIONAL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</sharedItems>
    </cacheField>
    <cacheField name="APROPIACION_x000a_ VIGENTE" numFmtId="41">
      <sharedItems containsSemiMixedTypes="0" containsString="0" containsNumber="1" minValue="200" maxValue="317133.29002199997"/>
    </cacheField>
    <cacheField name="CERTIFICADOS_x000a_ ACUMULADOS" numFmtId="41">
      <sharedItems containsSemiMixedTypes="0" containsString="0" containsNumber="1" minValue="27.59377705" maxValue="317133.29002199997"/>
    </cacheField>
    <cacheField name="COMPROMISOS_x000a_ ACUMULADOS" numFmtId="41">
      <sharedItems containsSemiMixedTypes="0" containsString="0" containsNumber="1" minValue="0" maxValue="317133.29002199997"/>
    </cacheField>
    <cacheField name="OBLIGACIONES_x000a_ ACUMULADAS" numFmtId="41">
      <sharedItems containsSemiMixedTypes="0" containsString="0" containsNumber="1" minValue="0" maxValue="28938.789132550002"/>
    </cacheField>
    <cacheField name="PAGOS_x000a_ ACUMULADOS" numFmtId="0">
      <sharedItems containsSemiMixedTypes="0" containsString="0" containsNumber="1" minValue="0" maxValue="28938.78913255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17.484946990742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41">
      <sharedItems containsSemiMixedTypes="0" containsString="0" containsNumber="1" minValue="3576" maxValue="2233693.0285069998"/>
    </cacheField>
    <cacheField name="CERTIFICADOS_x000a_ ACUMULADOS" numFmtId="41">
      <sharedItems containsSemiMixedTypes="0" containsString="0" containsNumber="1" minValue="0" maxValue="2189557.6269665398"/>
    </cacheField>
    <cacheField name="COMPROMISOS_x000a_ ACUMULADOS" numFmtId="41">
      <sharedItems containsSemiMixedTypes="0" containsString="0" containsNumber="1" minValue="0" maxValue="2182557.9191470398"/>
    </cacheField>
    <cacheField name="OBLIGACIONES_x000a_ ACUMULADAS" numFmtId="41">
      <sharedItems containsSemiMixedTypes="0" containsString="0" containsNumber="1" minValue="0" maxValue="472403.72811800003"/>
    </cacheField>
    <cacheField name="PAGOS_x000a_A CUMULADOS" numFmtId="41">
      <sharedItems containsSemiMixedTypes="0" containsString="0" containsNumber="1" minValue="0" maxValue="472403.728118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C-2401-0600-12"/>
    <n v="11"/>
    <x v="0"/>
    <n v="41235"/>
    <n v="2500"/>
    <n v="0"/>
    <n v="0"/>
    <n v="0"/>
  </r>
  <r>
    <s v="C-2401-0600-33"/>
    <n v="11"/>
    <x v="1"/>
    <n v="94074.101261000003"/>
    <n v="94074.101261000003"/>
    <n v="94074.101261000003"/>
    <n v="14.318968"/>
    <n v="14.318968"/>
  </r>
  <r>
    <s v="C-2401-0600-34"/>
    <n v="11"/>
    <x v="2"/>
    <n v="317133.29002199997"/>
    <n v="317133.29002199997"/>
    <n v="317133.29002199997"/>
    <n v="0"/>
    <n v="0"/>
  </r>
  <r>
    <s v="C-2401-0600-35"/>
    <n v="11"/>
    <x v="3"/>
    <n v="4156"/>
    <n v="4156"/>
    <n v="4156"/>
    <n v="0"/>
    <n v="0"/>
  </r>
  <r>
    <s v="C-2401-0600-36"/>
    <n v="11"/>
    <x v="4"/>
    <n v="85398.657361999998"/>
    <n v="85398.657361999998"/>
    <n v="85398.657361999998"/>
    <n v="0"/>
    <n v="0"/>
  </r>
  <r>
    <s v="C-2401-0600-37"/>
    <n v="11"/>
    <x v="5"/>
    <n v="85084.867714000007"/>
    <n v="85084.867714000007"/>
    <n v="85084.867714000007"/>
    <n v="0"/>
    <n v="0"/>
  </r>
  <r>
    <s v="C-2401-0600-38"/>
    <n v="11"/>
    <x v="6"/>
    <n v="185675"/>
    <n v="185675"/>
    <n v="185675"/>
    <n v="0"/>
    <n v="0"/>
  </r>
  <r>
    <s v="C-2401-0600-39"/>
    <n v="11"/>
    <x v="7"/>
    <n v="145212.75508599999"/>
    <n v="145212.75508599999"/>
    <n v="145212.75508599999"/>
    <n v="16.461850999999999"/>
    <n v="16.461850999999999"/>
  </r>
  <r>
    <s v="C-2401-0600-40"/>
    <n v="11"/>
    <x v="8"/>
    <n v="129947.72001999999"/>
    <n v="129947.72001999999"/>
    <n v="129947.72001999999"/>
    <n v="0"/>
    <n v="0"/>
  </r>
  <r>
    <s v="C-2401-0600-41"/>
    <n v="11"/>
    <x v="9"/>
    <n v="46922.713316000001"/>
    <n v="46922.713316000001"/>
    <n v="46922.713316000001"/>
    <n v="72.032238000000007"/>
    <n v="72.032238000000007"/>
  </r>
  <r>
    <s v="C-2401-0600-42"/>
    <n v="11"/>
    <x v="10"/>
    <n v="167121.737135"/>
    <n v="167121.737135"/>
    <n v="167121.737135"/>
    <n v="0"/>
    <n v="0"/>
  </r>
  <r>
    <s v="C-2401-0600-43"/>
    <n v="11"/>
    <x v="11"/>
    <n v="55932.079303999999"/>
    <n v="55932.079303999999"/>
    <n v="55932.079303999999"/>
    <n v="0"/>
    <n v="0"/>
  </r>
  <r>
    <s v="C-2401-0600-44"/>
    <n v="11"/>
    <x v="12"/>
    <n v="120513.915341"/>
    <n v="120513.915341"/>
    <n v="120513.915341"/>
    <n v="0"/>
    <n v="0"/>
  </r>
  <r>
    <s v="C-2401-0600-45"/>
    <n v="11"/>
    <x v="13"/>
    <n v="65935.109515999997"/>
    <n v="65935.109515999997"/>
    <n v="65935.109515999997"/>
    <n v="0"/>
    <n v="0"/>
  </r>
  <r>
    <s v="C-2401-0600-46"/>
    <n v="11"/>
    <x v="14"/>
    <n v="139078.459539"/>
    <n v="139078.459539"/>
    <n v="139078.459539"/>
    <n v="0"/>
    <n v="0"/>
  </r>
  <r>
    <s v="C-2401-0600-47"/>
    <n v="11"/>
    <x v="15"/>
    <n v="80231.973131000006"/>
    <n v="80231.973131000006"/>
    <n v="80231.973131000006"/>
    <n v="0"/>
    <n v="0"/>
  </r>
  <r>
    <s v="C-2401-0600-48"/>
    <n v="11"/>
    <x v="16"/>
    <n v="70818.558034999995"/>
    <n v="70818.558034999995"/>
    <n v="70818.558034999995"/>
    <n v="0"/>
    <n v="0"/>
  </r>
  <r>
    <s v="C-2401-0600-49"/>
    <n v="11"/>
    <x v="17"/>
    <n v="85660.554340999995"/>
    <n v="85660.554340999995"/>
    <n v="85660.554340999995"/>
    <n v="0"/>
    <n v="0"/>
  </r>
  <r>
    <s v="C-2401-0600-50"/>
    <n v="11"/>
    <x v="18"/>
    <n v="18593.188770000001"/>
    <n v="18593.188770000001"/>
    <n v="18593.188770000001"/>
    <n v="0"/>
    <n v="0"/>
  </r>
  <r>
    <s v="C-2401-0600-51"/>
    <n v="11"/>
    <x v="19"/>
    <n v="100499.939948"/>
    <n v="100499.939948"/>
    <n v="100499.939948"/>
    <n v="0"/>
    <n v="0"/>
  </r>
  <r>
    <s v="C-2401-0600-52"/>
    <n v="11"/>
    <x v="20"/>
    <n v="55322.597072999997"/>
    <n v="55322.597072999997"/>
    <n v="55322.597072999997"/>
    <n v="0"/>
    <n v="0"/>
  </r>
  <r>
    <s v="C-2401-0600-53"/>
    <n v="11"/>
    <x v="21"/>
    <n v="20341.711593"/>
    <n v="20341.711593"/>
    <n v="20341.711593"/>
    <n v="0"/>
    <n v="0"/>
  </r>
  <r>
    <s v="C-2401-0600-54"/>
    <n v="11"/>
    <x v="22"/>
    <n v="1037.0999999999999"/>
    <n v="1037.0999999999999"/>
    <n v="1037.0999999999999"/>
    <n v="0"/>
    <n v="0"/>
  </r>
  <r>
    <s v="C-2401-0600-55"/>
    <n v="20"/>
    <x v="23"/>
    <n v="1000"/>
    <n v="981.19679694000001"/>
    <n v="965.47417594000001"/>
    <n v="552.27170460000002"/>
    <n v="542.91604560000007"/>
  </r>
  <r>
    <s v="C-2401-0600-56"/>
    <n v="20"/>
    <x v="24"/>
    <n v="4500"/>
    <n v="4478.5025953999993"/>
    <n v="4470.2563312499997"/>
    <n v="2901.920521"/>
    <n v="2877.1177980000002"/>
  </r>
  <r>
    <s v="C-2403-0600-3"/>
    <n v="20"/>
    <x v="25"/>
    <n v="3500"/>
    <n v="2677.4028555199998"/>
    <n v="2636.8284122700002"/>
    <n v="1422.0530923599999"/>
    <n v="1386.6583573599999"/>
  </r>
  <r>
    <s v="C-2404-0600-2"/>
    <n v="20"/>
    <x v="26"/>
    <n v="91700"/>
    <n v="89628.546876549997"/>
    <n v="84100.412862550002"/>
    <n v="28938.789132550002"/>
    <n v="28938.789132550002"/>
  </r>
  <r>
    <s v="C-2404-0600-3"/>
    <n v="20"/>
    <x v="27"/>
    <n v="1500"/>
    <n v="1041.9508331699999"/>
    <n v="1018.65568192"/>
    <n v="558.42433367000001"/>
    <n v="549.72916866999992"/>
  </r>
  <r>
    <s v="C-2405-0600-2"/>
    <n v="21"/>
    <x v="28"/>
    <n v="1500"/>
    <n v="1397.2662341400001"/>
    <n v="884.17329713999993"/>
    <n v="3.58114E-3"/>
    <n v="3.58114E-3"/>
  </r>
  <r>
    <s v="C-2405-0600-3"/>
    <n v="20"/>
    <x v="29"/>
    <n v="1500"/>
    <n v="1443.46572588"/>
    <n v="1407.3505550299999"/>
    <n v="878.87850977999994"/>
    <n v="869.29615077999995"/>
  </r>
  <r>
    <s v="C-2499-0600-7"/>
    <n v="21"/>
    <x v="30"/>
    <n v="200"/>
    <n v="27.59377705"/>
    <n v="27.59377705"/>
    <n v="9.5204999999999997E-4"/>
    <n v="9.5204999999999997E-4"/>
  </r>
  <r>
    <s v="C-2499-0600-8"/>
    <n v="20"/>
    <x v="31"/>
    <n v="7829.6511600000003"/>
    <n v="7235.8674578299997"/>
    <n v="3894.99073383"/>
    <n v="1649.41956583"/>
    <n v="1608.14439883"/>
  </r>
  <r>
    <s v="C-2499-0600-9"/>
    <n v="20"/>
    <x v="32"/>
    <n v="3366"/>
    <n v="1671.7473816699999"/>
    <n v="1400.2112846699999"/>
    <n v="882.96786421999991"/>
    <n v="880.66786421999996"/>
  </r>
  <r>
    <s v="C-2499-0600-10"/>
    <n v="20"/>
    <x v="33"/>
    <n v="1170.3488400000001"/>
    <n v="877.26286100000004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62088.491430479997"/>
    <n v="48049.769424179998"/>
    <n v="42070.637994739998"/>
    <n v="41376.552886739999"/>
  </r>
  <r>
    <s v="A-01"/>
    <x v="1"/>
    <n v="45158"/>
    <n v="41430.769009869997"/>
    <n v="28376.654758129996"/>
    <n v="28376.654758129996"/>
    <n v="27713.929258129996"/>
  </r>
  <r>
    <s v="A-02"/>
    <x v="2"/>
    <n v="17402.665239000002"/>
    <n v="16906.160890930001"/>
    <n v="16476.548565730001"/>
    <n v="11107.417136290002"/>
    <n v="11076.057528290001"/>
  </r>
  <r>
    <s v="A-03"/>
    <x v="3"/>
    <n v="8644"/>
    <n v="3751.5615296799997"/>
    <n v="3196.5661003199998"/>
    <n v="2586.5661003199998"/>
    <n v="2586.5661003199998"/>
  </r>
  <r>
    <s v="A-08"/>
    <x v="4"/>
    <n v="3576"/>
    <n v="0"/>
    <n v="0"/>
    <n v="0"/>
    <n v="0"/>
  </r>
  <r>
    <s v="B"/>
    <x v="5"/>
    <n v="608283.88239899999"/>
    <n v="472403.72811800003"/>
    <n v="472403.72811800003"/>
    <n v="472403.72811800003"/>
    <n v="472403.72811800003"/>
  </r>
  <r>
    <s v="C"/>
    <x v="6"/>
    <n v="2233693.0285069998"/>
    <n v="2189557.6269665398"/>
    <n v="2182557.9191470398"/>
    <n v="39677.7857582"/>
    <n v="39614.5307691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/>
  </dataFields>
  <formats count="1">
    <format dxfId="30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5">
    <format dxfId="29">
      <pivotArea outline="0" collapsedLevelsAreSubtotals="1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2"/>
          </reference>
        </references>
      </pivotArea>
    </format>
    <format dxfId="26">
      <pivotArea outline="0" fieldPosition="0">
        <references count="1">
          <reference field="4294967294" count="1">
            <x v="3"/>
          </reference>
        </references>
      </pivotArea>
    </format>
    <format dxfId="25">
      <pivotArea outline="0" fieldPosition="0">
        <references count="1">
          <reference field="4294967294" count="1">
            <x v="0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  <format dxfId="23">
      <pivotArea outline="0" fieldPosition="0">
        <references count="1">
          <reference field="4294967294" count="1">
            <x v="3"/>
          </reference>
        </references>
      </pivotArea>
    </format>
    <format dxfId="22">
      <pivotArea outline="0" collapsedLevelsAreSubtotals="1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6">
      <pivotArea outline="0" fieldPosition="0">
        <references count="1">
          <reference field="4294967294" count="1">
            <x v="1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14">
      <pivotArea outline="0" collapsedLevelsAreSubtotals="1" fieldPosition="0"/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10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31222B-B822-4830-AED3-6D2B77491B95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8">
    <pivotField showAll="0"/>
    <pivotField subtotalTop="0" showAll="0"/>
    <pivotField axis="axisPage" subtotalTop="0" multipleItemSelectionAllowe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1 APROPIACION_x000a_ VIGENTE" fld="3" baseField="0" baseItem="0"/>
    <dataField name="2 COMPROMISOS_x000a_ ACUMULADOS" fld="5" baseField="0" baseItem="0"/>
    <dataField name="3 OBLIGACIONES_x000a_ ACUMULADAS" fld="6" baseField="0" baseItem="0" numFmtId="166"/>
    <dataField name=" PAGOS_x000a_ ACUMULADOS" fld="7" baseField="0" baseItem="0" numFmtId="166"/>
  </dataFields>
  <formats count="7">
    <format dxfId="6">
      <pivotArea collapsedLevelsAreSubtotals="1" fieldPosition="0">
        <references count="1">
          <reference field="2" count="0"/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1">
          <reference field="2" count="0"/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dataOnly="0" outline="0" fieldPosition="0">
        <references count="1">
          <reference field="2" count="0"/>
        </references>
      </pivotArea>
    </format>
    <format dxfId="0">
      <pivotArea field="2" type="button" dataOnly="0" labelOnly="1" outline="0" axis="axisPage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5FA1-5E8F-44E3-832A-804E659E901B}">
  <sheetPr>
    <tabColor theme="5" tint="-0.249977111117893"/>
  </sheetPr>
  <dimension ref="B9:B14"/>
  <sheetViews>
    <sheetView showGridLines="0" showRowColHeaders="0" tabSelected="1" workbookViewId="0"/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21"/>
    </row>
    <row r="10" spans="2:2" ht="36" x14ac:dyDescent="0.55000000000000004">
      <c r="B10" s="22" t="s">
        <v>107</v>
      </c>
    </row>
    <row r="11" spans="2:2" ht="36" x14ac:dyDescent="0.55000000000000004">
      <c r="B11" s="22" t="s">
        <v>111</v>
      </c>
    </row>
    <row r="12" spans="2:2" ht="36" x14ac:dyDescent="0.55000000000000004">
      <c r="B12" s="22" t="s">
        <v>108</v>
      </c>
    </row>
    <row r="13" spans="2:2" ht="36" x14ac:dyDescent="0.55000000000000004">
      <c r="B13" s="22" t="s">
        <v>109</v>
      </c>
    </row>
    <row r="14" spans="2:2" ht="36" x14ac:dyDescent="0.55000000000000004">
      <c r="B14" s="23"/>
    </row>
  </sheetData>
  <hyperlinks>
    <hyperlink ref="B10" location="'Participación Apropiación '!A1" display="Porcentaje Participación de la apropiación  por concepto de Gasto" xr:uid="{C7DF8F8B-1624-4F34-A767-D70773455608}"/>
    <hyperlink ref="B11" location="'APR VS RP  Y OBLIGACIÓN Y PAGO'!A1" display="Ejecución Acumulada al  31/05/2019" xr:uid="{01632E50-8706-4619-8261-1DDC841E2602}"/>
    <hyperlink ref="B12" location="'APR,RP´S,OBL Y PAGO FUNCIONAMIE'!A1" display="Comparativo presupuesto de Funcionamiento " xr:uid="{1CA02944-74A0-446B-9897-3F86F20E2FAA}"/>
    <hyperlink ref="B13" location="'INVERSIÓN APR VS RP Y OBLI'!A1" display="Detalle Ejecución Preupuestal por Proyecto de Inversión " xr:uid="{104822A4-DCDD-43FD-8B4E-B8A60777A614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6:J46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7" t="s">
        <v>5</v>
      </c>
      <c r="C6" t="s">
        <v>24</v>
      </c>
    </row>
    <row r="7" spans="2:6" x14ac:dyDescent="0.25">
      <c r="B7" s="2" t="s">
        <v>29</v>
      </c>
      <c r="C7" s="8">
        <v>74780.665238999994</v>
      </c>
    </row>
    <row r="8" spans="2:6" x14ac:dyDescent="0.25">
      <c r="B8" s="2" t="s">
        <v>30</v>
      </c>
      <c r="C8" s="8">
        <v>608283.88239899999</v>
      </c>
    </row>
    <row r="9" spans="2:6" x14ac:dyDescent="0.25">
      <c r="B9" s="2" t="s">
        <v>31</v>
      </c>
      <c r="C9" s="8">
        <v>2233693.0285069998</v>
      </c>
    </row>
    <row r="10" spans="2:6" x14ac:dyDescent="0.25">
      <c r="B10" s="2" t="s">
        <v>6</v>
      </c>
      <c r="C10" s="8">
        <v>2916757.5761449998</v>
      </c>
    </row>
    <row r="12" spans="2:6" x14ac:dyDescent="0.25">
      <c r="F12" s="10" t="s">
        <v>22</v>
      </c>
    </row>
    <row r="38" spans="2:10" ht="15.75" thickBot="1" x14ac:dyDescent="0.3"/>
    <row r="39" spans="2:10" ht="15.75" thickTop="1" x14ac:dyDescent="0.25">
      <c r="B39" s="42" t="s">
        <v>110</v>
      </c>
      <c r="C39" s="43"/>
      <c r="D39" s="43"/>
      <c r="E39" s="43"/>
      <c r="F39" s="43"/>
      <c r="G39" s="43"/>
      <c r="H39" s="43"/>
      <c r="I39" s="43"/>
      <c r="J39" s="44"/>
    </row>
    <row r="40" spans="2:10" x14ac:dyDescent="0.25">
      <c r="B40" s="45"/>
      <c r="C40" s="46"/>
      <c r="D40" s="46"/>
      <c r="E40" s="46"/>
      <c r="F40" s="46"/>
      <c r="G40" s="46"/>
      <c r="H40" s="46"/>
      <c r="I40" s="46"/>
      <c r="J40" s="47"/>
    </row>
    <row r="41" spans="2:10" x14ac:dyDescent="0.25">
      <c r="B41" s="45"/>
      <c r="C41" s="46"/>
      <c r="D41" s="46"/>
      <c r="E41" s="46"/>
      <c r="F41" s="46"/>
      <c r="G41" s="46"/>
      <c r="H41" s="46"/>
      <c r="I41" s="46"/>
      <c r="J41" s="47"/>
    </row>
    <row r="42" spans="2:10" x14ac:dyDescent="0.25">
      <c r="B42" s="45"/>
      <c r="C42" s="46"/>
      <c r="D42" s="46"/>
      <c r="E42" s="46"/>
      <c r="F42" s="46"/>
      <c r="G42" s="46"/>
      <c r="H42" s="46"/>
      <c r="I42" s="46"/>
      <c r="J42" s="47"/>
    </row>
    <row r="43" spans="2:10" x14ac:dyDescent="0.25">
      <c r="B43" s="45"/>
      <c r="C43" s="46"/>
      <c r="D43" s="46"/>
      <c r="E43" s="46"/>
      <c r="F43" s="46"/>
      <c r="G43" s="46"/>
      <c r="H43" s="46"/>
      <c r="I43" s="46"/>
      <c r="J43" s="47"/>
    </row>
    <row r="44" spans="2:10" x14ac:dyDescent="0.25">
      <c r="B44" s="45"/>
      <c r="C44" s="46"/>
      <c r="D44" s="46"/>
      <c r="E44" s="46"/>
      <c r="F44" s="46"/>
      <c r="G44" s="46"/>
      <c r="H44" s="46"/>
      <c r="I44" s="46"/>
      <c r="J44" s="47"/>
    </row>
    <row r="45" spans="2:10" ht="45.75" customHeight="1" thickBot="1" x14ac:dyDescent="0.3">
      <c r="B45" s="48"/>
      <c r="C45" s="49"/>
      <c r="D45" s="49"/>
      <c r="E45" s="49"/>
      <c r="F45" s="49"/>
      <c r="G45" s="49"/>
      <c r="H45" s="49"/>
      <c r="I45" s="49"/>
      <c r="J45" s="50"/>
    </row>
    <row r="46" spans="2:10" ht="15.75" thickTop="1" x14ac:dyDescent="0.25"/>
  </sheetData>
  <mergeCells count="1">
    <mergeCell ref="B39:J45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C35" sqref="C35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 x14ac:dyDescent="0.25">
      <c r="A2" s="4" t="s">
        <v>2</v>
      </c>
      <c r="B2" s="5" t="s">
        <v>29</v>
      </c>
      <c r="C2" s="6">
        <v>74780.665238999994</v>
      </c>
      <c r="D2" s="6">
        <v>62088.491430479997</v>
      </c>
      <c r="E2" s="6">
        <v>48049.769424179998</v>
      </c>
      <c r="F2" s="6">
        <v>42070.637994739998</v>
      </c>
      <c r="G2" s="6">
        <v>41376.552886739999</v>
      </c>
    </row>
    <row r="3" spans="1:7" x14ac:dyDescent="0.25">
      <c r="A3" s="4" t="s">
        <v>25</v>
      </c>
      <c r="B3" s="5" t="s">
        <v>32</v>
      </c>
      <c r="C3" s="6">
        <v>45158</v>
      </c>
      <c r="D3" s="6">
        <v>41430.769009869997</v>
      </c>
      <c r="E3" s="6">
        <v>28376.654758129996</v>
      </c>
      <c r="F3" s="6">
        <v>28376.654758129996</v>
      </c>
      <c r="G3" s="6">
        <v>27713.929258129996</v>
      </c>
    </row>
    <row r="4" spans="1:7" x14ac:dyDescent="0.25">
      <c r="A4" s="4" t="s">
        <v>26</v>
      </c>
      <c r="B4" s="5" t="s">
        <v>33</v>
      </c>
      <c r="C4" s="6">
        <v>17402.665239000002</v>
      </c>
      <c r="D4" s="6">
        <v>16906.160890930001</v>
      </c>
      <c r="E4" s="6">
        <v>16476.548565730001</v>
      </c>
      <c r="F4" s="6">
        <v>11107.417136290002</v>
      </c>
      <c r="G4" s="6">
        <v>11076.057528290001</v>
      </c>
    </row>
    <row r="5" spans="1:7" x14ac:dyDescent="0.25">
      <c r="A5" s="4" t="s">
        <v>27</v>
      </c>
      <c r="B5" s="5" t="s">
        <v>34</v>
      </c>
      <c r="C5" s="6">
        <v>8644</v>
      </c>
      <c r="D5" s="6">
        <v>3751.5615296799997</v>
      </c>
      <c r="E5" s="6">
        <v>3196.5661003199998</v>
      </c>
      <c r="F5" s="6">
        <v>2586.5661003199998</v>
      </c>
      <c r="G5" s="6">
        <v>2586.5661003199998</v>
      </c>
    </row>
    <row r="6" spans="1:7" x14ac:dyDescent="0.25">
      <c r="A6" s="4" t="s">
        <v>28</v>
      </c>
      <c r="B6" s="5" t="s">
        <v>35</v>
      </c>
      <c r="C6" s="6">
        <v>3576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4" t="s">
        <v>3</v>
      </c>
      <c r="B7" s="5" t="s">
        <v>30</v>
      </c>
      <c r="C7" s="6">
        <v>608283.88239899999</v>
      </c>
      <c r="D7" s="6">
        <v>472403.72811800003</v>
      </c>
      <c r="E7" s="6">
        <v>472403.72811800003</v>
      </c>
      <c r="F7" s="6">
        <v>472403.72811800003</v>
      </c>
      <c r="G7" s="6">
        <v>472403.72811800003</v>
      </c>
    </row>
    <row r="8" spans="1:7" x14ac:dyDescent="0.25">
      <c r="A8" s="4" t="s">
        <v>4</v>
      </c>
      <c r="B8" s="5" t="s">
        <v>31</v>
      </c>
      <c r="C8" s="6">
        <v>2233693.0285069998</v>
      </c>
      <c r="D8" s="6">
        <v>2189557.6269665398</v>
      </c>
      <c r="E8" s="6">
        <v>2182557.9191470398</v>
      </c>
      <c r="F8" s="6">
        <v>39677.7857582</v>
      </c>
      <c r="G8" s="6">
        <v>39614.530769199999</v>
      </c>
    </row>
    <row r="9" spans="1:7" x14ac:dyDescent="0.25">
      <c r="B9" s="1"/>
      <c r="F9"/>
      <c r="G9"/>
    </row>
    <row r="10" spans="1:7" x14ac:dyDescent="0.25">
      <c r="B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F1" sqref="F1"/>
    </sheetView>
  </sheetViews>
  <sheetFormatPr baseColWidth="10" defaultRowHeight="15" x14ac:dyDescent="0.25"/>
  <cols>
    <col min="2" max="2" width="14.28515625" bestFit="1" customWidth="1"/>
    <col min="3" max="3" width="7.28515625" bestFit="1" customWidth="1"/>
    <col min="4" max="4" width="94.42578125" customWidth="1"/>
    <col min="5" max="7" width="16.28515625" style="1" bestFit="1" customWidth="1"/>
    <col min="8" max="8" width="16.42578125" style="1" customWidth="1"/>
    <col min="9" max="9" width="15.140625" style="1" bestFit="1" customWidth="1"/>
    <col min="10" max="10" width="16.28515625" bestFit="1" customWidth="1"/>
  </cols>
  <sheetData>
    <row r="1" spans="1:11" ht="30" x14ac:dyDescent="0.25">
      <c r="B1" s="5" t="s">
        <v>36</v>
      </c>
      <c r="C1" s="5" t="s">
        <v>14</v>
      </c>
      <c r="D1" s="5" t="s">
        <v>1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15</v>
      </c>
    </row>
    <row r="2" spans="1:11" x14ac:dyDescent="0.25">
      <c r="A2" t="str">
        <f>+CONCATENATE(B2,C2)</f>
        <v>C-2401-0600-1211</v>
      </c>
      <c r="B2" s="5" t="s">
        <v>37</v>
      </c>
      <c r="C2" s="5">
        <v>11</v>
      </c>
      <c r="D2" s="5" t="s">
        <v>38</v>
      </c>
      <c r="E2" s="6">
        <v>41235</v>
      </c>
      <c r="F2" s="6">
        <f>2500000000/1000000</f>
        <v>2500</v>
      </c>
      <c r="G2" s="6">
        <v>0</v>
      </c>
      <c r="H2" s="6">
        <v>0</v>
      </c>
      <c r="I2" s="6">
        <v>0</v>
      </c>
      <c r="J2" s="1"/>
      <c r="K2" s="8"/>
    </row>
    <row r="3" spans="1:11" x14ac:dyDescent="0.25">
      <c r="A3" t="str">
        <f t="shared" ref="A3:A35" si="0">+CONCATENATE(B3,C3)</f>
        <v>C-2401-0600-3311</v>
      </c>
      <c r="B3" s="5" t="s">
        <v>39</v>
      </c>
      <c r="C3" s="5">
        <v>11</v>
      </c>
      <c r="D3" s="5" t="s">
        <v>40</v>
      </c>
      <c r="E3" s="6">
        <v>94074.101261000003</v>
      </c>
      <c r="F3" s="6">
        <v>94074.101261000003</v>
      </c>
      <c r="G3" s="6">
        <v>94074.101261000003</v>
      </c>
      <c r="H3" s="6">
        <v>14.318968</v>
      </c>
      <c r="I3" s="6">
        <v>14.318968</v>
      </c>
      <c r="J3" s="1"/>
      <c r="K3" s="8"/>
    </row>
    <row r="4" spans="1:11" x14ac:dyDescent="0.25">
      <c r="A4" t="str">
        <f t="shared" si="0"/>
        <v>C-2401-0600-3411</v>
      </c>
      <c r="B4" s="5" t="s">
        <v>41</v>
      </c>
      <c r="C4" s="5">
        <v>11</v>
      </c>
      <c r="D4" s="5" t="s">
        <v>42</v>
      </c>
      <c r="E4" s="6">
        <v>317133.29002199997</v>
      </c>
      <c r="F4" s="6">
        <v>317133.29002199997</v>
      </c>
      <c r="G4" s="6">
        <v>317133.29002199997</v>
      </c>
      <c r="H4" s="6">
        <v>0</v>
      </c>
      <c r="I4" s="6">
        <v>0</v>
      </c>
      <c r="J4" s="1"/>
      <c r="K4" s="8"/>
    </row>
    <row r="5" spans="1:11" x14ac:dyDescent="0.25">
      <c r="A5" t="str">
        <f t="shared" si="0"/>
        <v>C-2401-0600-3511</v>
      </c>
      <c r="B5" s="5" t="s">
        <v>43</v>
      </c>
      <c r="C5" s="5">
        <v>11</v>
      </c>
      <c r="D5" s="5" t="s">
        <v>44</v>
      </c>
      <c r="E5" s="6">
        <v>4156</v>
      </c>
      <c r="F5" s="6">
        <v>4156</v>
      </c>
      <c r="G5" s="6">
        <v>4156</v>
      </c>
      <c r="H5" s="6">
        <v>0</v>
      </c>
      <c r="I5" s="6">
        <v>0</v>
      </c>
      <c r="J5" s="1"/>
      <c r="K5" s="8"/>
    </row>
    <row r="6" spans="1:11" x14ac:dyDescent="0.25">
      <c r="A6" t="str">
        <f t="shared" si="0"/>
        <v>C-2401-0600-3611</v>
      </c>
      <c r="B6" s="5" t="s">
        <v>45</v>
      </c>
      <c r="C6" s="5">
        <v>11</v>
      </c>
      <c r="D6" s="5" t="s">
        <v>46</v>
      </c>
      <c r="E6" s="6">
        <v>85398.657361999998</v>
      </c>
      <c r="F6" s="6">
        <v>85398.657361999998</v>
      </c>
      <c r="G6" s="6">
        <v>85398.657361999998</v>
      </c>
      <c r="H6" s="6">
        <v>0</v>
      </c>
      <c r="I6" s="6">
        <v>0</v>
      </c>
      <c r="J6" s="1"/>
      <c r="K6" s="8"/>
    </row>
    <row r="7" spans="1:11" x14ac:dyDescent="0.25">
      <c r="A7" t="str">
        <f t="shared" si="0"/>
        <v>C-2401-0600-3711</v>
      </c>
      <c r="B7" s="5" t="s">
        <v>47</v>
      </c>
      <c r="C7" s="5">
        <v>11</v>
      </c>
      <c r="D7" s="5" t="s">
        <v>48</v>
      </c>
      <c r="E7" s="6">
        <v>85084.867714000007</v>
      </c>
      <c r="F7" s="6">
        <v>85084.867714000007</v>
      </c>
      <c r="G7" s="6">
        <v>85084.867714000007</v>
      </c>
      <c r="H7" s="6">
        <v>0</v>
      </c>
      <c r="I7" s="6">
        <v>0</v>
      </c>
      <c r="J7" s="1"/>
      <c r="K7" s="8"/>
    </row>
    <row r="8" spans="1:11" x14ac:dyDescent="0.25">
      <c r="A8" t="str">
        <f t="shared" si="0"/>
        <v>C-2401-0600-3811</v>
      </c>
      <c r="B8" s="5" t="s">
        <v>49</v>
      </c>
      <c r="C8" s="5">
        <v>11</v>
      </c>
      <c r="D8" s="5" t="s">
        <v>50</v>
      </c>
      <c r="E8" s="6">
        <v>185675</v>
      </c>
      <c r="F8" s="6">
        <v>185675</v>
      </c>
      <c r="G8" s="6">
        <v>185675</v>
      </c>
      <c r="H8" s="6">
        <v>0</v>
      </c>
      <c r="I8" s="6">
        <v>0</v>
      </c>
      <c r="J8" s="1"/>
      <c r="K8" s="8"/>
    </row>
    <row r="9" spans="1:11" x14ac:dyDescent="0.25">
      <c r="A9" t="str">
        <f t="shared" si="0"/>
        <v>C-2401-0600-3911</v>
      </c>
      <c r="B9" s="5" t="s">
        <v>51</v>
      </c>
      <c r="C9" s="5">
        <v>11</v>
      </c>
      <c r="D9" s="5" t="s">
        <v>52</v>
      </c>
      <c r="E9" s="6">
        <v>145212.75508599999</v>
      </c>
      <c r="F9" s="6">
        <v>145212.75508599999</v>
      </c>
      <c r="G9" s="6">
        <v>145212.75508599999</v>
      </c>
      <c r="H9" s="6">
        <v>16.461850999999999</v>
      </c>
      <c r="I9" s="6">
        <v>16.461850999999999</v>
      </c>
      <c r="J9" s="1"/>
      <c r="K9" s="8"/>
    </row>
    <row r="10" spans="1:11" x14ac:dyDescent="0.25">
      <c r="A10" t="str">
        <f t="shared" si="0"/>
        <v>C-2401-0600-4011</v>
      </c>
      <c r="B10" s="5" t="s">
        <v>53</v>
      </c>
      <c r="C10" s="5">
        <v>11</v>
      </c>
      <c r="D10" s="5" t="s">
        <v>54</v>
      </c>
      <c r="E10" s="6">
        <v>129947.72001999999</v>
      </c>
      <c r="F10" s="6">
        <v>129947.72001999999</v>
      </c>
      <c r="G10" s="6">
        <v>129947.72001999999</v>
      </c>
      <c r="H10" s="6">
        <v>0</v>
      </c>
      <c r="I10" s="6">
        <v>0</v>
      </c>
      <c r="J10" s="1"/>
      <c r="K10" s="8"/>
    </row>
    <row r="11" spans="1:11" x14ac:dyDescent="0.25">
      <c r="A11" t="str">
        <f t="shared" si="0"/>
        <v>C-2401-0600-4111</v>
      </c>
      <c r="B11" s="5" t="s">
        <v>55</v>
      </c>
      <c r="C11" s="5">
        <v>11</v>
      </c>
      <c r="D11" s="5" t="s">
        <v>56</v>
      </c>
      <c r="E11" s="6">
        <v>46922.713316000001</v>
      </c>
      <c r="F11" s="6">
        <v>46922.713316000001</v>
      </c>
      <c r="G11" s="6">
        <v>46922.713316000001</v>
      </c>
      <c r="H11" s="6">
        <v>72.032238000000007</v>
      </c>
      <c r="I11" s="6">
        <v>72.032238000000007</v>
      </c>
      <c r="J11" s="1"/>
      <c r="K11" s="8"/>
    </row>
    <row r="12" spans="1:11" x14ac:dyDescent="0.25">
      <c r="A12" t="str">
        <f t="shared" si="0"/>
        <v>C-2401-0600-4211</v>
      </c>
      <c r="B12" s="5" t="s">
        <v>57</v>
      </c>
      <c r="C12" s="5">
        <v>11</v>
      </c>
      <c r="D12" s="5" t="s">
        <v>58</v>
      </c>
      <c r="E12" s="6">
        <v>167121.737135</v>
      </c>
      <c r="F12" s="6">
        <v>167121.737135</v>
      </c>
      <c r="G12" s="6">
        <v>167121.737135</v>
      </c>
      <c r="H12" s="6">
        <v>0</v>
      </c>
      <c r="I12" s="6">
        <v>0</v>
      </c>
      <c r="J12" s="1"/>
      <c r="K12" s="8"/>
    </row>
    <row r="13" spans="1:11" x14ac:dyDescent="0.25">
      <c r="A13" t="str">
        <f t="shared" si="0"/>
        <v>C-2401-0600-4311</v>
      </c>
      <c r="B13" s="5" t="s">
        <v>59</v>
      </c>
      <c r="C13" s="5">
        <v>11</v>
      </c>
      <c r="D13" s="5" t="s">
        <v>60</v>
      </c>
      <c r="E13" s="6">
        <v>55932.079303999999</v>
      </c>
      <c r="F13" s="6">
        <v>55932.079303999999</v>
      </c>
      <c r="G13" s="6">
        <v>55932.079303999999</v>
      </c>
      <c r="H13" s="6">
        <v>0</v>
      </c>
      <c r="I13" s="6">
        <v>0</v>
      </c>
      <c r="J13" s="1"/>
      <c r="K13" s="8"/>
    </row>
    <row r="14" spans="1:11" x14ac:dyDescent="0.25">
      <c r="A14" t="str">
        <f t="shared" si="0"/>
        <v>C-2401-0600-4411</v>
      </c>
      <c r="B14" s="5" t="s">
        <v>61</v>
      </c>
      <c r="C14" s="5">
        <v>11</v>
      </c>
      <c r="D14" s="5" t="s">
        <v>62</v>
      </c>
      <c r="E14" s="6">
        <v>120513.915341</v>
      </c>
      <c r="F14" s="6">
        <v>120513.915341</v>
      </c>
      <c r="G14" s="6">
        <v>120513.915341</v>
      </c>
      <c r="H14" s="6">
        <v>0</v>
      </c>
      <c r="I14" s="6">
        <v>0</v>
      </c>
      <c r="J14" s="1"/>
      <c r="K14" s="8"/>
    </row>
    <row r="15" spans="1:11" x14ac:dyDescent="0.25">
      <c r="A15" t="str">
        <f t="shared" si="0"/>
        <v>C-2401-0600-4511</v>
      </c>
      <c r="B15" s="5" t="s">
        <v>63</v>
      </c>
      <c r="C15" s="5">
        <v>11</v>
      </c>
      <c r="D15" s="5" t="s">
        <v>64</v>
      </c>
      <c r="E15" s="6">
        <v>65935.109515999997</v>
      </c>
      <c r="F15" s="6">
        <v>65935.109515999997</v>
      </c>
      <c r="G15" s="6">
        <v>65935.109515999997</v>
      </c>
      <c r="H15" s="6">
        <v>0</v>
      </c>
      <c r="I15" s="6">
        <v>0</v>
      </c>
      <c r="J15" s="1"/>
      <c r="K15" s="8"/>
    </row>
    <row r="16" spans="1:11" x14ac:dyDescent="0.25">
      <c r="A16" t="str">
        <f t="shared" si="0"/>
        <v>C-2401-0600-4611</v>
      </c>
      <c r="B16" s="5" t="s">
        <v>65</v>
      </c>
      <c r="C16" s="5">
        <v>11</v>
      </c>
      <c r="D16" s="5" t="s">
        <v>66</v>
      </c>
      <c r="E16" s="6">
        <v>139078.459539</v>
      </c>
      <c r="F16" s="6">
        <v>139078.459539</v>
      </c>
      <c r="G16" s="6">
        <v>139078.459539</v>
      </c>
      <c r="H16" s="6">
        <v>0</v>
      </c>
      <c r="I16" s="6">
        <v>0</v>
      </c>
      <c r="J16" s="1"/>
      <c r="K16" s="8"/>
    </row>
    <row r="17" spans="1:11" x14ac:dyDescent="0.25">
      <c r="A17" t="str">
        <f t="shared" si="0"/>
        <v>C-2401-0600-4711</v>
      </c>
      <c r="B17" s="5" t="s">
        <v>67</v>
      </c>
      <c r="C17" s="5">
        <v>11</v>
      </c>
      <c r="D17" s="5" t="s">
        <v>68</v>
      </c>
      <c r="E17" s="6">
        <v>80231.973131000006</v>
      </c>
      <c r="F17" s="6">
        <v>80231.973131000006</v>
      </c>
      <c r="G17" s="6">
        <v>80231.973131000006</v>
      </c>
      <c r="H17" s="6">
        <v>0</v>
      </c>
      <c r="I17" s="6">
        <v>0</v>
      </c>
      <c r="J17" s="1"/>
      <c r="K17" s="8"/>
    </row>
    <row r="18" spans="1:11" x14ac:dyDescent="0.25">
      <c r="A18" t="str">
        <f t="shared" si="0"/>
        <v>C-2401-0600-4811</v>
      </c>
      <c r="B18" s="5" t="s">
        <v>69</v>
      </c>
      <c r="C18" s="5">
        <v>11</v>
      </c>
      <c r="D18" s="5" t="s">
        <v>70</v>
      </c>
      <c r="E18" s="6">
        <v>70818.558034999995</v>
      </c>
      <c r="F18" s="6">
        <v>70818.558034999995</v>
      </c>
      <c r="G18" s="6">
        <v>70818.558034999995</v>
      </c>
      <c r="H18" s="6">
        <v>0</v>
      </c>
      <c r="I18" s="6">
        <v>0</v>
      </c>
      <c r="J18" s="1"/>
      <c r="K18" s="8"/>
    </row>
    <row r="19" spans="1:11" x14ac:dyDescent="0.25">
      <c r="A19" t="str">
        <f t="shared" si="0"/>
        <v>C-2401-0600-4911</v>
      </c>
      <c r="B19" s="5" t="s">
        <v>71</v>
      </c>
      <c r="C19" s="5">
        <v>11</v>
      </c>
      <c r="D19" s="5" t="s">
        <v>72</v>
      </c>
      <c r="E19" s="6">
        <v>85660.554340999995</v>
      </c>
      <c r="F19" s="6">
        <v>85660.554340999995</v>
      </c>
      <c r="G19" s="6">
        <v>85660.554340999995</v>
      </c>
      <c r="H19" s="6">
        <v>0</v>
      </c>
      <c r="I19" s="6">
        <v>0</v>
      </c>
      <c r="J19" s="1"/>
      <c r="K19" s="8"/>
    </row>
    <row r="20" spans="1:11" x14ac:dyDescent="0.25">
      <c r="A20" t="str">
        <f t="shared" si="0"/>
        <v>C-2401-0600-5011</v>
      </c>
      <c r="B20" s="5" t="s">
        <v>73</v>
      </c>
      <c r="C20" s="5">
        <v>11</v>
      </c>
      <c r="D20" s="5" t="s">
        <v>74</v>
      </c>
      <c r="E20" s="6">
        <v>18593.188770000001</v>
      </c>
      <c r="F20" s="6">
        <v>18593.188770000001</v>
      </c>
      <c r="G20" s="6">
        <v>18593.188770000001</v>
      </c>
      <c r="H20" s="6">
        <v>0</v>
      </c>
      <c r="I20" s="6">
        <v>0</v>
      </c>
      <c r="J20" s="1"/>
      <c r="K20" s="8"/>
    </row>
    <row r="21" spans="1:11" x14ac:dyDescent="0.25">
      <c r="A21" t="str">
        <f t="shared" si="0"/>
        <v>C-2401-0600-5111</v>
      </c>
      <c r="B21" s="5" t="s">
        <v>75</v>
      </c>
      <c r="C21" s="5">
        <v>11</v>
      </c>
      <c r="D21" s="5" t="s">
        <v>76</v>
      </c>
      <c r="E21" s="6">
        <v>100499.939948</v>
      </c>
      <c r="F21" s="6">
        <v>100499.939948</v>
      </c>
      <c r="G21" s="6">
        <v>100499.939948</v>
      </c>
      <c r="H21" s="6">
        <v>0</v>
      </c>
      <c r="I21" s="6">
        <v>0</v>
      </c>
      <c r="J21" s="1"/>
      <c r="K21" s="8"/>
    </row>
    <row r="22" spans="1:11" x14ac:dyDescent="0.25">
      <c r="A22" t="str">
        <f t="shared" si="0"/>
        <v>C-2401-0600-5211</v>
      </c>
      <c r="B22" s="5" t="s">
        <v>77</v>
      </c>
      <c r="C22" s="5">
        <v>11</v>
      </c>
      <c r="D22" s="5" t="s">
        <v>78</v>
      </c>
      <c r="E22" s="6">
        <v>55322.597072999997</v>
      </c>
      <c r="F22" s="6">
        <v>55322.597072999997</v>
      </c>
      <c r="G22" s="6">
        <v>55322.597072999997</v>
      </c>
      <c r="H22" s="6">
        <v>0</v>
      </c>
      <c r="I22" s="6">
        <v>0</v>
      </c>
      <c r="J22" s="1"/>
      <c r="K22" s="8"/>
    </row>
    <row r="23" spans="1:11" x14ac:dyDescent="0.25">
      <c r="A23" t="str">
        <f t="shared" si="0"/>
        <v>C-2401-0600-5311</v>
      </c>
      <c r="B23" s="5" t="s">
        <v>79</v>
      </c>
      <c r="C23" s="5">
        <v>11</v>
      </c>
      <c r="D23" s="5" t="s">
        <v>80</v>
      </c>
      <c r="E23" s="6">
        <v>20341.711593</v>
      </c>
      <c r="F23" s="6">
        <v>20341.711593</v>
      </c>
      <c r="G23" s="6">
        <v>20341.711593</v>
      </c>
      <c r="H23" s="6">
        <v>0</v>
      </c>
      <c r="I23" s="6">
        <v>0</v>
      </c>
      <c r="J23" s="1"/>
      <c r="K23" s="8"/>
    </row>
    <row r="24" spans="1:11" x14ac:dyDescent="0.25">
      <c r="A24" t="str">
        <f t="shared" si="0"/>
        <v>C-2401-0600-5411</v>
      </c>
      <c r="B24" s="5" t="s">
        <v>81</v>
      </c>
      <c r="C24" s="5">
        <v>11</v>
      </c>
      <c r="D24" s="5" t="s">
        <v>82</v>
      </c>
      <c r="E24" s="6">
        <v>1037.0999999999999</v>
      </c>
      <c r="F24" s="6">
        <v>1037.0999999999999</v>
      </c>
      <c r="G24" s="6">
        <v>1037.0999999999999</v>
      </c>
      <c r="H24" s="6">
        <v>0</v>
      </c>
      <c r="I24" s="6">
        <v>0</v>
      </c>
      <c r="J24" s="1"/>
      <c r="K24" s="8"/>
    </row>
    <row r="25" spans="1:11" x14ac:dyDescent="0.25">
      <c r="A25" t="str">
        <f t="shared" si="0"/>
        <v>C-2401-0600-5520</v>
      </c>
      <c r="B25" s="5" t="s">
        <v>83</v>
      </c>
      <c r="C25" s="5">
        <v>20</v>
      </c>
      <c r="D25" s="5" t="s">
        <v>84</v>
      </c>
      <c r="E25" s="6">
        <v>1000</v>
      </c>
      <c r="F25" s="6">
        <v>981.19679694000001</v>
      </c>
      <c r="G25" s="6">
        <v>965.47417594000001</v>
      </c>
      <c r="H25" s="6">
        <v>552.27170460000002</v>
      </c>
      <c r="I25" s="6">
        <v>542.91604560000007</v>
      </c>
      <c r="J25" s="1"/>
      <c r="K25" s="8"/>
    </row>
    <row r="26" spans="1:11" x14ac:dyDescent="0.25">
      <c r="A26" t="str">
        <f t="shared" si="0"/>
        <v>C-2401-0600-5620</v>
      </c>
      <c r="B26" s="5" t="s">
        <v>85</v>
      </c>
      <c r="C26" s="5">
        <v>20</v>
      </c>
      <c r="D26" s="5" t="s">
        <v>86</v>
      </c>
      <c r="E26" s="6">
        <v>4500</v>
      </c>
      <c r="F26" s="6">
        <v>4478.5025953999993</v>
      </c>
      <c r="G26" s="6">
        <v>4470.2563312499997</v>
      </c>
      <c r="H26" s="6">
        <v>2901.920521</v>
      </c>
      <c r="I26" s="6">
        <v>2877.1177980000002</v>
      </c>
      <c r="J26" s="1"/>
      <c r="K26" s="8"/>
    </row>
    <row r="27" spans="1:11" x14ac:dyDescent="0.25">
      <c r="A27" t="str">
        <f t="shared" si="0"/>
        <v>C-2403-0600-320</v>
      </c>
      <c r="B27" s="5" t="s">
        <v>87</v>
      </c>
      <c r="C27" s="5">
        <v>20</v>
      </c>
      <c r="D27" s="5" t="s">
        <v>88</v>
      </c>
      <c r="E27" s="6">
        <v>3500</v>
      </c>
      <c r="F27" s="6">
        <v>2677.4028555199998</v>
      </c>
      <c r="G27" s="6">
        <v>2636.8284122700002</v>
      </c>
      <c r="H27" s="6">
        <v>1422.0530923599999</v>
      </c>
      <c r="I27" s="6">
        <v>1386.6583573599999</v>
      </c>
      <c r="J27" s="1"/>
      <c r="K27" s="8"/>
    </row>
    <row r="28" spans="1:11" x14ac:dyDescent="0.25">
      <c r="A28" t="str">
        <f t="shared" si="0"/>
        <v>C-2404-0600-220</v>
      </c>
      <c r="B28" s="5" t="s">
        <v>89</v>
      </c>
      <c r="C28" s="5">
        <v>20</v>
      </c>
      <c r="D28" s="5" t="s">
        <v>90</v>
      </c>
      <c r="E28" s="6">
        <v>91700</v>
      </c>
      <c r="F28" s="6">
        <v>89628.546876549997</v>
      </c>
      <c r="G28" s="6">
        <v>84100.412862550002</v>
      </c>
      <c r="H28" s="6">
        <v>28938.789132550002</v>
      </c>
      <c r="I28" s="6">
        <v>28938.789132550002</v>
      </c>
      <c r="J28" s="1"/>
      <c r="K28" s="8"/>
    </row>
    <row r="29" spans="1:11" x14ac:dyDescent="0.25">
      <c r="A29" t="str">
        <f t="shared" si="0"/>
        <v>C-2404-0600-320</v>
      </c>
      <c r="B29" s="5" t="s">
        <v>91</v>
      </c>
      <c r="C29" s="5">
        <v>20</v>
      </c>
      <c r="D29" s="5" t="s">
        <v>92</v>
      </c>
      <c r="E29" s="6">
        <v>1500</v>
      </c>
      <c r="F29" s="6">
        <v>1041.9508331699999</v>
      </c>
      <c r="G29" s="6">
        <v>1018.65568192</v>
      </c>
      <c r="H29" s="6">
        <v>558.42433367000001</v>
      </c>
      <c r="I29" s="6">
        <v>549.72916866999992</v>
      </c>
      <c r="J29" s="1"/>
      <c r="K29" s="8"/>
    </row>
    <row r="30" spans="1:11" x14ac:dyDescent="0.25">
      <c r="A30" t="str">
        <f t="shared" si="0"/>
        <v>C-2405-0600-221</v>
      </c>
      <c r="B30" s="5" t="s">
        <v>93</v>
      </c>
      <c r="C30" s="5">
        <v>21</v>
      </c>
      <c r="D30" s="5" t="s">
        <v>94</v>
      </c>
      <c r="E30" s="6">
        <v>1500</v>
      </c>
      <c r="F30" s="6">
        <v>1397.2662341400001</v>
      </c>
      <c r="G30" s="6">
        <v>884.17329713999993</v>
      </c>
      <c r="H30" s="6">
        <v>3.58114E-3</v>
      </c>
      <c r="I30" s="6">
        <v>3.58114E-3</v>
      </c>
      <c r="J30" s="1"/>
      <c r="K30" s="8"/>
    </row>
    <row r="31" spans="1:11" x14ac:dyDescent="0.25">
      <c r="A31" t="str">
        <f t="shared" si="0"/>
        <v>C-2405-0600-320</v>
      </c>
      <c r="B31" s="5" t="s">
        <v>95</v>
      </c>
      <c r="C31" s="5">
        <v>20</v>
      </c>
      <c r="D31" s="5" t="s">
        <v>96</v>
      </c>
      <c r="E31" s="6">
        <v>1500</v>
      </c>
      <c r="F31" s="6">
        <v>1443.46572588</v>
      </c>
      <c r="G31" s="6">
        <v>1407.3505550299999</v>
      </c>
      <c r="H31" s="6">
        <v>878.87850977999994</v>
      </c>
      <c r="I31" s="6">
        <v>869.29615077999995</v>
      </c>
      <c r="J31" s="1"/>
      <c r="K31" s="8"/>
    </row>
    <row r="32" spans="1:11" x14ac:dyDescent="0.25">
      <c r="A32" t="str">
        <f t="shared" si="0"/>
        <v>C-2499-0600-721</v>
      </c>
      <c r="B32" s="5" t="s">
        <v>97</v>
      </c>
      <c r="C32" s="5">
        <v>21</v>
      </c>
      <c r="D32" s="5" t="s">
        <v>98</v>
      </c>
      <c r="E32" s="6">
        <v>200</v>
      </c>
      <c r="F32" s="6">
        <v>27.59377705</v>
      </c>
      <c r="G32" s="6">
        <v>27.59377705</v>
      </c>
      <c r="H32" s="6">
        <v>9.5204999999999997E-4</v>
      </c>
      <c r="I32" s="6">
        <v>9.5204999999999997E-4</v>
      </c>
      <c r="J32" s="1"/>
      <c r="K32" s="8"/>
    </row>
    <row r="33" spans="1:11" x14ac:dyDescent="0.25">
      <c r="A33" t="str">
        <f t="shared" si="0"/>
        <v>C-2499-0600-820</v>
      </c>
      <c r="B33" s="5" t="s">
        <v>99</v>
      </c>
      <c r="C33" s="5">
        <v>20</v>
      </c>
      <c r="D33" s="6" t="s">
        <v>100</v>
      </c>
      <c r="E33" s="6">
        <v>7829.6511600000003</v>
      </c>
      <c r="F33" s="6">
        <v>7235.8674578299997</v>
      </c>
      <c r="G33" s="6">
        <v>3894.99073383</v>
      </c>
      <c r="H33" s="6">
        <v>1649.41956583</v>
      </c>
      <c r="I33" s="6">
        <v>1608.14439883</v>
      </c>
      <c r="J33" s="1"/>
      <c r="K33" s="8"/>
    </row>
    <row r="34" spans="1:11" x14ac:dyDescent="0.25">
      <c r="A34" t="str">
        <f t="shared" si="0"/>
        <v>C-2499-0600-920</v>
      </c>
      <c r="B34" s="5" t="s">
        <v>101</v>
      </c>
      <c r="C34" s="5">
        <v>20</v>
      </c>
      <c r="D34" s="6" t="s">
        <v>102</v>
      </c>
      <c r="E34" s="6">
        <v>3366</v>
      </c>
      <c r="F34" s="6">
        <v>1671.7473816699999</v>
      </c>
      <c r="G34" s="6">
        <v>1400.2112846699999</v>
      </c>
      <c r="H34" s="6">
        <v>882.96786421999991</v>
      </c>
      <c r="I34" s="6">
        <v>880.66786421999996</v>
      </c>
      <c r="J34" s="1"/>
      <c r="K34" s="8"/>
    </row>
    <row r="35" spans="1:11" x14ac:dyDescent="0.25">
      <c r="A35" t="str">
        <f t="shared" si="0"/>
        <v>C-2499-0600-1020</v>
      </c>
      <c r="B35" s="5" t="s">
        <v>105</v>
      </c>
      <c r="C35" s="17">
        <v>20</v>
      </c>
      <c r="D35" s="6" t="s">
        <v>106</v>
      </c>
      <c r="E35" s="6">
        <v>1170.3488400000001</v>
      </c>
      <c r="F35" s="6">
        <v>877.26286100000004</v>
      </c>
      <c r="G35" s="6">
        <v>0</v>
      </c>
      <c r="H35" s="6">
        <v>0</v>
      </c>
      <c r="I35" s="5">
        <v>0</v>
      </c>
      <c r="J35" s="1"/>
      <c r="K35" s="8"/>
    </row>
    <row r="36" spans="1:11" x14ac:dyDescent="0.25">
      <c r="D36" s="1"/>
    </row>
    <row r="37" spans="1:11" x14ac:dyDescent="0.25">
      <c r="D37" s="1"/>
    </row>
    <row r="38" spans="1:11" x14ac:dyDescent="0.25">
      <c r="D38" s="1"/>
    </row>
    <row r="39" spans="1:11" x14ac:dyDescent="0.25">
      <c r="D39" s="1"/>
    </row>
    <row r="40" spans="1:11" x14ac:dyDescent="0.25">
      <c r="D40" s="1"/>
    </row>
    <row r="41" spans="1:11" x14ac:dyDescent="0.25">
      <c r="D41" s="1"/>
    </row>
    <row r="42" spans="1:11" x14ac:dyDescent="0.25">
      <c r="D42" s="1"/>
    </row>
    <row r="43" spans="1:11" x14ac:dyDescent="0.25">
      <c r="D43" s="1"/>
    </row>
    <row r="44" spans="1:11" x14ac:dyDescent="0.25">
      <c r="D44" s="1"/>
    </row>
    <row r="45" spans="1:11" x14ac:dyDescent="0.25">
      <c r="D45" s="1"/>
    </row>
    <row r="46" spans="1:11" x14ac:dyDescent="0.25">
      <c r="D46" s="1"/>
    </row>
    <row r="47" spans="1:11" x14ac:dyDescent="0.25">
      <c r="D47" s="1"/>
    </row>
    <row r="48" spans="1:11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N50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9" bestFit="1" customWidth="1"/>
  </cols>
  <sheetData>
    <row r="6" spans="1:14" x14ac:dyDescent="0.25">
      <c r="B6" s="7" t="s">
        <v>5</v>
      </c>
      <c r="C6" t="s">
        <v>23</v>
      </c>
      <c r="D6" t="s">
        <v>104</v>
      </c>
      <c r="E6" t="s">
        <v>20</v>
      </c>
      <c r="F6" t="s">
        <v>21</v>
      </c>
    </row>
    <row r="7" spans="1:14" x14ac:dyDescent="0.25">
      <c r="B7" s="2" t="s">
        <v>29</v>
      </c>
      <c r="C7" s="8">
        <v>74780.665238999994</v>
      </c>
      <c r="D7" s="8">
        <v>48049.769424179998</v>
      </c>
      <c r="E7" s="8">
        <v>42070.637994739998</v>
      </c>
      <c r="F7" s="8">
        <v>41376.552886739999</v>
      </c>
    </row>
    <row r="8" spans="1:14" x14ac:dyDescent="0.25">
      <c r="B8" s="2" t="s">
        <v>30</v>
      </c>
      <c r="C8" s="8">
        <v>608283.88239899999</v>
      </c>
      <c r="D8" s="8">
        <v>472403.72811800003</v>
      </c>
      <c r="E8" s="8">
        <v>472403.72811800003</v>
      </c>
      <c r="F8" s="8">
        <v>472403.72811800003</v>
      </c>
    </row>
    <row r="9" spans="1:14" x14ac:dyDescent="0.25">
      <c r="B9" s="2" t="s">
        <v>31</v>
      </c>
      <c r="C9" s="8">
        <v>2233693.0285069998</v>
      </c>
      <c r="D9" s="8">
        <v>2182557.9191470398</v>
      </c>
      <c r="E9" s="8">
        <v>39677.7857582</v>
      </c>
      <c r="F9" s="8">
        <v>39614.530769199999</v>
      </c>
    </row>
    <row r="10" spans="1:14" x14ac:dyDescent="0.25">
      <c r="B10" s="2" t="s">
        <v>6</v>
      </c>
      <c r="C10" s="8">
        <v>2916757.5761449998</v>
      </c>
      <c r="D10" s="8">
        <v>2703011.4166892199</v>
      </c>
      <c r="E10" s="8">
        <v>554152.15187094</v>
      </c>
      <c r="F10" s="8">
        <v>553394.81177393999</v>
      </c>
      <c r="H10" s="10"/>
      <c r="J10" s="10"/>
    </row>
    <row r="16" spans="1:14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 t="s">
        <v>22</v>
      </c>
      <c r="L39" s="38"/>
      <c r="M39" s="38"/>
      <c r="N39" s="38"/>
    </row>
    <row r="40" spans="1:14" x14ac:dyDescent="0.25">
      <c r="A40" s="38"/>
      <c r="B40" s="35"/>
      <c r="C40" s="35"/>
      <c r="D40" s="35"/>
      <c r="E40" s="35"/>
      <c r="F40" s="35"/>
      <c r="G40" s="35"/>
      <c r="H40" s="38"/>
      <c r="I40" s="38"/>
      <c r="J40" s="38"/>
      <c r="K40" s="38"/>
      <c r="L40" s="38"/>
      <c r="M40" s="38"/>
      <c r="N40" s="38"/>
    </row>
    <row r="41" spans="1:14" s="19" customFormat="1" x14ac:dyDescent="0.25">
      <c r="A41" s="39"/>
      <c r="B41" s="26" t="s">
        <v>5</v>
      </c>
      <c r="C41" s="26" t="s">
        <v>23</v>
      </c>
      <c r="D41" s="26" t="s">
        <v>104</v>
      </c>
      <c r="E41" s="26" t="s">
        <v>20</v>
      </c>
      <c r="F41" s="26" t="s">
        <v>21</v>
      </c>
      <c r="G41" s="25"/>
      <c r="H41" s="39"/>
      <c r="I41" s="39"/>
      <c r="J41" s="39"/>
      <c r="K41" s="39"/>
      <c r="L41" s="39"/>
      <c r="M41" s="39"/>
      <c r="N41" s="39"/>
    </row>
    <row r="42" spans="1:14" s="19" customFormat="1" x14ac:dyDescent="0.25">
      <c r="A42" s="39"/>
      <c r="B42" s="27" t="s">
        <v>29</v>
      </c>
      <c r="C42" s="28">
        <f>+GETPIVOTDATA("APROPIACION",$B$6,"DESCRIPCION","A-FUNCIONAMIENTO")</f>
        <v>74780.665238999994</v>
      </c>
      <c r="D42" s="29">
        <f>+GETPIVOTDATA("COMPROMISOS",$B$6,"DESCRIPCION","A-FUNCIONAMIENTO")/C42</f>
        <v>0.64254268493884481</v>
      </c>
      <c r="E42" s="29">
        <f>+GETPIVOTDATA(" OBLIGACIONES",$B$6,"DESCRIPCION","A-FUNCIONAMIENTO")/C42</f>
        <v>0.56258710537385137</v>
      </c>
      <c r="F42" s="29">
        <f>+GETPIVOTDATA(" PAGOS",$B$6,"DESCRIPCION","A-FUNCIONAMIENTO")/GETPIVOTDATA("APROPIACION",$B$6,"DESCRIPCION","A-FUNCIONAMIENTO")</f>
        <v>0.55330549353231862</v>
      </c>
      <c r="G42" s="25"/>
      <c r="H42" s="39"/>
      <c r="I42" s="39"/>
      <c r="J42" s="39"/>
      <c r="K42" s="39"/>
      <c r="L42" s="39"/>
      <c r="M42" s="39"/>
      <c r="N42" s="39"/>
    </row>
    <row r="43" spans="1:14" s="19" customFormat="1" x14ac:dyDescent="0.25">
      <c r="A43" s="39"/>
      <c r="B43" s="27" t="s">
        <v>30</v>
      </c>
      <c r="C43" s="28">
        <f>+GETPIVOTDATA("APROPIACION",$B$6,"DESCRIPCION","B-SERVICIO DE LA DEUDA PÚBLICA")</f>
        <v>608283.88239899999</v>
      </c>
      <c r="D43" s="29">
        <f>+GETPIVOTDATA("COMPROMISOS",$B$6,"DESCRIPCION","B-SERVICIO DE LA DEUDA PÚBLICA")/C43</f>
        <v>0.77661720421539915</v>
      </c>
      <c r="E43" s="29">
        <f>+GETPIVOTDATA(" OBLIGACIONES",$B$6,"DESCRIPCION","B-SERVICIO DE LA DEUDA PÚBLICA")/GETPIVOTDATA("APROPIACION",$B$6,"DESCRIPCION","B-SERVICIO DE LA DEUDA PÚBLICA")</f>
        <v>0.77661720421539915</v>
      </c>
      <c r="F43" s="29">
        <f>+GETPIVOTDATA(" PAGOS",$B$6,"DESCRIPCION","B-SERVICIO DE LA DEUDA PÚBLICA")/GETPIVOTDATA("APROPIACION",$B$6,"DESCRIPCION","B-SERVICIO DE LA DEUDA PÚBLICA")</f>
        <v>0.77661720421539915</v>
      </c>
      <c r="G43" s="25"/>
      <c r="H43" s="39"/>
      <c r="I43" s="39"/>
      <c r="J43" s="39"/>
      <c r="K43" s="39"/>
      <c r="L43" s="39"/>
      <c r="M43" s="39"/>
      <c r="N43" s="39"/>
    </row>
    <row r="44" spans="1:14" s="19" customFormat="1" x14ac:dyDescent="0.25">
      <c r="A44" s="39"/>
      <c r="B44" s="27" t="s">
        <v>31</v>
      </c>
      <c r="C44" s="28">
        <f>+GETPIVOTDATA("APROPIACION",$B$6,"DESCRIPCION","C- INVERSION")</f>
        <v>2233693.0285069998</v>
      </c>
      <c r="D44" s="29">
        <f>+GETPIVOTDATA("COMPROMISOS",$B$6,"DESCRIPCION","C- INVERSION")/C44</f>
        <v>0.97710736940691501</v>
      </c>
      <c r="E44" s="30">
        <f>+GETPIVOTDATA(" OBLIGACIONES",$B$6,"DESCRIPCION","C- INVERSION")/GETPIVOTDATA("APROPIACION",$B$6,"DESCRIPCION","C- INVERSION")</f>
        <v>1.7763311812241552E-2</v>
      </c>
      <c r="F44" s="30">
        <f>+GETPIVOTDATA(" PAGOS",$B$6,"DESCRIPCION","C- INVERSION")/GETPIVOTDATA("APROPIACION",$B$6,"DESCRIPCION","C- INVERSION")</f>
        <v>1.7734993243757557E-2</v>
      </c>
      <c r="G44" s="25"/>
      <c r="H44" s="39"/>
      <c r="I44" s="39"/>
      <c r="J44" s="39"/>
      <c r="K44" s="39"/>
      <c r="L44" s="39"/>
      <c r="M44" s="39"/>
      <c r="N44" s="39"/>
    </row>
    <row r="45" spans="1:14" s="19" customFormat="1" x14ac:dyDescent="0.25">
      <c r="A45" s="39"/>
      <c r="B45" s="31" t="s">
        <v>6</v>
      </c>
      <c r="C45" s="32">
        <f>+GETPIVOTDATA("APROPIACION",$B$6)</f>
        <v>2916757.5761449998</v>
      </c>
      <c r="D45" s="33">
        <f>+GETPIVOTDATA("COMPROMISOS",$B$6)/GETPIVOTDATA("APROPIACION",$B$6)</f>
        <v>0.92671788659985843</v>
      </c>
      <c r="E45" s="34">
        <f>+GETPIVOTDATA(" OBLIGACIONES",$B$6)/GETPIVOTDATA("APROPIACION",$B$6)</f>
        <v>0.18998910173513564</v>
      </c>
      <c r="F45" s="33">
        <f>+GETPIVOTDATA(" PAGOS",$B$6)/GETPIVOTDATA("APROPIACION",$B$6)</f>
        <v>0.18972945036637123</v>
      </c>
      <c r="G45" s="25"/>
      <c r="H45" s="39"/>
      <c r="I45" s="39"/>
      <c r="J45" s="39"/>
      <c r="K45" s="39"/>
      <c r="L45" s="39"/>
      <c r="M45" s="39"/>
      <c r="N45" s="39"/>
    </row>
    <row r="46" spans="1:14" s="19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4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4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H61"/>
  <sheetViews>
    <sheetView showGridLines="0" showRowColHeaders="0" workbookViewId="0"/>
  </sheetViews>
  <sheetFormatPr baseColWidth="10" defaultRowHeight="15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7" t="s">
        <v>5</v>
      </c>
      <c r="C6" s="36" t="s">
        <v>24</v>
      </c>
      <c r="D6" s="36" t="s">
        <v>12</v>
      </c>
      <c r="E6" s="36" t="s">
        <v>13</v>
      </c>
      <c r="F6" s="36" t="s">
        <v>19</v>
      </c>
    </row>
    <row r="7" spans="2:6" x14ac:dyDescent="0.25">
      <c r="B7" s="2" t="s">
        <v>32</v>
      </c>
      <c r="C7" s="8">
        <v>45158</v>
      </c>
      <c r="D7" s="8">
        <v>28376.654758129996</v>
      </c>
      <c r="E7" s="8">
        <v>28376.654758129996</v>
      </c>
      <c r="F7" s="8">
        <v>27713.929258129996</v>
      </c>
    </row>
    <row r="8" spans="2:6" x14ac:dyDescent="0.25">
      <c r="B8" s="2" t="s">
        <v>33</v>
      </c>
      <c r="C8" s="8">
        <v>17402.665239000002</v>
      </c>
      <c r="D8" s="8">
        <v>16476.548565730001</v>
      </c>
      <c r="E8" s="8">
        <v>11107.417136290002</v>
      </c>
      <c r="F8" s="8">
        <v>11076.057528290001</v>
      </c>
    </row>
    <row r="9" spans="2:6" x14ac:dyDescent="0.25">
      <c r="B9" s="2" t="s">
        <v>34</v>
      </c>
      <c r="C9" s="8">
        <v>8644</v>
      </c>
      <c r="D9" s="8">
        <v>3196.5661003199998</v>
      </c>
      <c r="E9" s="8">
        <v>2586.5661003199998</v>
      </c>
      <c r="F9" s="8">
        <v>2586.5661003199998</v>
      </c>
    </row>
    <row r="10" spans="2:6" ht="30" x14ac:dyDescent="0.25">
      <c r="B10" s="20" t="s">
        <v>35</v>
      </c>
      <c r="C10" s="8">
        <v>3576</v>
      </c>
      <c r="D10" s="8">
        <v>0</v>
      </c>
      <c r="E10" s="8">
        <v>0</v>
      </c>
      <c r="F10" s="8">
        <v>0</v>
      </c>
    </row>
    <row r="11" spans="2:6" x14ac:dyDescent="0.25">
      <c r="B11" s="2" t="s">
        <v>6</v>
      </c>
      <c r="C11" s="8">
        <v>74780.665238999994</v>
      </c>
      <c r="D11" s="8">
        <v>48049.769424179998</v>
      </c>
      <c r="E11" s="8">
        <v>42070.637994739998</v>
      </c>
      <c r="F11" s="8">
        <v>41376.552886739999</v>
      </c>
    </row>
    <row r="41" spans="1:8" x14ac:dyDescent="0.25">
      <c r="E41" s="10" t="s">
        <v>22</v>
      </c>
    </row>
    <row r="42" spans="1:8" x14ac:dyDescent="0.25">
      <c r="A42" s="24"/>
      <c r="B42" s="40"/>
      <c r="C42" s="40"/>
      <c r="D42" s="40"/>
      <c r="E42" s="40"/>
      <c r="F42" s="40"/>
      <c r="G42" s="40"/>
      <c r="H42" s="18"/>
    </row>
    <row r="43" spans="1:8" x14ac:dyDescent="0.25">
      <c r="A43" s="24"/>
      <c r="B43" s="35" t="s">
        <v>5</v>
      </c>
      <c r="C43" s="35" t="s">
        <v>24</v>
      </c>
      <c r="D43" s="35" t="s">
        <v>12</v>
      </c>
      <c r="E43" s="35" t="s">
        <v>13</v>
      </c>
      <c r="F43" s="35" t="s">
        <v>19</v>
      </c>
      <c r="G43" s="41"/>
      <c r="H43" s="18"/>
    </row>
    <row r="44" spans="1:8" x14ac:dyDescent="0.25">
      <c r="A44" s="24"/>
      <c r="B44" s="35" t="s">
        <v>32</v>
      </c>
      <c r="C44" s="35">
        <f>+GETPIVOTDATA(" APROPIACION
 VIGENTE",$B$6,"DESCRIPCION","A-01 -GASTOS DE PERSONAL")</f>
        <v>45158</v>
      </c>
      <c r="D44" s="52">
        <f>+GETPIVOTDATA(" COMPROMISOS
 ACUMULADOS",$B$6,"DESCRIPCION","A-01 -GASTOS DE PERSONAL")/GETPIVOTDATA(" APROPIACION
 VIGENTE",$B$6,"DESCRIPCION","A-01 -GASTOS DE PERSONAL")</f>
        <v>0.62838599490965052</v>
      </c>
      <c r="E44" s="52">
        <f>+GETPIVOTDATA(" OBLIGACIONES
 ACUMULADAS",$B$6,"DESCRIPCION","A-01 -GASTOS DE PERSONAL")/GETPIVOTDATA(" APROPIACION
 VIGENTE",$B$6,"DESCRIPCION","A-01 -GASTOS DE PERSONAL")</f>
        <v>0.62838599490965052</v>
      </c>
      <c r="F44" s="52">
        <f>+GETPIVOTDATA(" PAGOS
 ACUMULADOS",$B$6,"DESCRIPCION","A-01 -GASTOS DE PERSONAL")/GETPIVOTDATA(" APROPIACION
 VIGENTE",$B$6,"DESCRIPCION","A-01 -GASTOS DE PERSONAL")</f>
        <v>0.61371028960826424</v>
      </c>
      <c r="G44" s="41"/>
      <c r="H44" s="18"/>
    </row>
    <row r="45" spans="1:8" x14ac:dyDescent="0.25">
      <c r="A45" s="24"/>
      <c r="B45" s="35" t="s">
        <v>33</v>
      </c>
      <c r="C45" s="35">
        <f>+GETPIVOTDATA(" APROPIACION
 VIGENTE",$B$6,"DESCRIPCION","A-02 -ADQUISICIÓN DE BIENES  Y SERVICIOS")</f>
        <v>17402.665239000002</v>
      </c>
      <c r="D45" s="52">
        <f>+GETPIVOTDATA(" COMPROMISOS
 ACUMULADOS",$B$6,"DESCRIPCION","A-02 -ADQUISICIÓN DE BIENES  Y SERVICIOS")/GETPIVOTDATA(" APROPIACION
 VIGENTE",$B$6,"DESCRIPCION","A-02 -ADQUISICIÓN DE BIENES  Y SERVICIOS")</f>
        <v>0.94678305532220786</v>
      </c>
      <c r="E45" s="52">
        <f>+GETPIVOTDATA(" OBLIGACIONES
 ACUMULADAS",$B$6,"DESCRIPCION","A-02 -ADQUISICIÓN DE BIENES  Y SERVICIOS")/GETPIVOTDATA(" APROPIACION
 VIGENTE",$B$6,"DESCRIPCION","A-02 -ADQUISICIÓN DE BIENES  Y SERVICIOS")</f>
        <v>0.63825954149815389</v>
      </c>
      <c r="F45" s="52">
        <f>+GETPIVOTDATA(" PAGOS
 ACUMULADOS",$B$6,"DESCRIPCION","A-02 -ADQUISICIÓN DE BIENES  Y SERVICIOS")/GETPIVOTDATA(" APROPIACION
 VIGENTE",$B$6,"DESCRIPCION","A-02 -ADQUISICIÓN DE BIENES  Y SERVICIOS")</f>
        <v>0.63645754119708953</v>
      </c>
      <c r="G45" s="41"/>
      <c r="H45" s="18"/>
    </row>
    <row r="46" spans="1:8" x14ac:dyDescent="0.25">
      <c r="A46" s="24"/>
      <c r="B46" s="35" t="s">
        <v>34</v>
      </c>
      <c r="C46" s="35">
        <f>+GETPIVOTDATA(" APROPIACION
 VIGENTE",$B$6,"DESCRIPCION","A-03-TRANSFERENCIAS CORRIENTES")</f>
        <v>8644</v>
      </c>
      <c r="D46" s="52">
        <f>+GETPIVOTDATA(" COMPROMISOS
 ACUMULADOS",$B$6,"DESCRIPCION","A-03-TRANSFERENCIAS CORRIENTES")/GETPIVOTDATA(" APROPIACION
 VIGENTE",$B$6,"DESCRIPCION","A-03-TRANSFERENCIAS CORRIENTES")</f>
        <v>0.3698017237760296</v>
      </c>
      <c r="E46" s="52">
        <f>+GETPIVOTDATA(" OBLIGACIONES
 ACUMULADAS",$B$6,"DESCRIPCION","A-03-TRANSFERENCIAS CORRIENTES")/GETPIVOTDATA(" APROPIACION
 VIGENTE",$B$6,"DESCRIPCION","A-03-TRANSFERENCIAS CORRIENTES")</f>
        <v>0.29923254284127715</v>
      </c>
      <c r="F46" s="52">
        <f>+GETPIVOTDATA(" PAGOS
 ACUMULADOS",$B$6,"DESCRIPCION","A-03-TRANSFERENCIAS CORRIENTES")/GETPIVOTDATA(" APROPIACION
 VIGENTE",$B$6,"DESCRIPCION","A-03-TRANSFERENCIAS CORRIENTES")</f>
        <v>0.29923254284127715</v>
      </c>
      <c r="G46" s="41"/>
      <c r="H46" s="18"/>
    </row>
    <row r="47" spans="1:8" x14ac:dyDescent="0.25">
      <c r="A47" s="24"/>
      <c r="B47" s="35" t="s">
        <v>35</v>
      </c>
      <c r="C47" s="35">
        <f>+GETPIVOTDATA(" APROPIACION
 VIGENTE",$B$6,"DESCRIPCION","A-08-GASTOS POR TRIBUTOS, MULTAS, SANCIONES E INTERESES DE MORA")</f>
        <v>3576</v>
      </c>
      <c r="D47" s="52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</v>
      </c>
      <c r="E47" s="52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</v>
      </c>
      <c r="F47" s="52">
        <f>+GETPIVOTDATA(" PAGOS
 ACUMULADOS",$B$6,"DESCRIPCION","A-08-GASTOS POR TRIBUTOS, MULTAS, SANCIONES E INTERESES DE MORA")/GETPIVOTDATA(" APROPIACION
 VIGENTE",$B$6,"DESCRIPCION","A-08-GASTOS POR TRIBUTOS, MULTAS, SANCIONES E INTERESES DE MORA")</f>
        <v>0</v>
      </c>
      <c r="G47" s="41"/>
      <c r="H47" s="18"/>
    </row>
    <row r="48" spans="1:8" x14ac:dyDescent="0.25">
      <c r="A48" s="24"/>
      <c r="B48" s="35" t="s">
        <v>6</v>
      </c>
      <c r="C48" s="35">
        <f>+GETPIVOTDATA(" APROPIACION
 VIGENTE",$B$6)</f>
        <v>74780.665238999994</v>
      </c>
      <c r="D48" s="52">
        <f>+GETPIVOTDATA(" COMPROMISOS
 ACUMULADOS",$B$6)/GETPIVOTDATA(" APROPIACION
 VIGENTE",$B$6)</f>
        <v>0.64254268493884481</v>
      </c>
      <c r="E48" s="52">
        <f>+GETPIVOTDATA(" OBLIGACIONES
 ACUMULADAS",$B$6)/GETPIVOTDATA(" APROPIACION
 VIGENTE",$B$6)</f>
        <v>0.56258710537385137</v>
      </c>
      <c r="F48" s="52">
        <f>+GETPIVOTDATA(" PAGOS
 ACUMULADOS",$B$6)/GETPIVOTDATA(" APROPIACION
 VIGENTE",$B$6)</f>
        <v>0.55330549353231862</v>
      </c>
      <c r="G48" s="41"/>
      <c r="H48" s="18"/>
    </row>
    <row r="49" spans="1:8" x14ac:dyDescent="0.25">
      <c r="A49" s="24"/>
      <c r="B49" s="35"/>
      <c r="C49" s="35"/>
      <c r="D49" s="35"/>
      <c r="E49" s="35"/>
      <c r="F49" s="35"/>
      <c r="G49" s="41"/>
      <c r="H49" s="18"/>
    </row>
    <row r="50" spans="1:8" x14ac:dyDescent="0.25">
      <c r="A50" s="24"/>
      <c r="B50" s="35"/>
      <c r="C50" s="35"/>
      <c r="D50" s="35"/>
      <c r="E50" s="35"/>
      <c r="F50" s="35"/>
      <c r="G50" s="41"/>
      <c r="H50" s="18"/>
    </row>
    <row r="51" spans="1:8" x14ac:dyDescent="0.25">
      <c r="A51" s="24"/>
      <c r="B51" s="35"/>
      <c r="C51" s="35"/>
      <c r="D51" s="35"/>
      <c r="E51" s="35"/>
      <c r="F51" s="35"/>
      <c r="G51" s="40"/>
      <c r="H51" s="18"/>
    </row>
    <row r="52" spans="1:8" x14ac:dyDescent="0.25">
      <c r="A52" s="24"/>
      <c r="B52" s="35"/>
      <c r="C52" s="35"/>
      <c r="D52" s="35"/>
      <c r="E52" s="35"/>
      <c r="F52" s="35"/>
      <c r="G52" s="40"/>
      <c r="H52" s="18"/>
    </row>
    <row r="53" spans="1:8" x14ac:dyDescent="0.25">
      <c r="A53" s="18"/>
      <c r="B53" s="35"/>
      <c r="C53" s="35"/>
      <c r="D53" s="35"/>
      <c r="E53" s="35"/>
      <c r="F53" s="35"/>
      <c r="G53" s="40"/>
      <c r="H53" s="18"/>
    </row>
    <row r="54" spans="1:8" x14ac:dyDescent="0.25">
      <c r="B54" s="35"/>
      <c r="C54" s="35"/>
      <c r="D54" s="35"/>
      <c r="E54" s="35"/>
      <c r="F54" s="35"/>
      <c r="G54" s="40"/>
      <c r="H54" s="18"/>
    </row>
    <row r="55" spans="1:8" x14ac:dyDescent="0.25">
      <c r="B55" s="35"/>
      <c r="C55" s="35"/>
      <c r="D55" s="35"/>
      <c r="E55" s="35"/>
      <c r="F55" s="35"/>
      <c r="G55" s="18"/>
      <c r="H55" s="18"/>
    </row>
    <row r="56" spans="1:8" x14ac:dyDescent="0.25">
      <c r="B56" s="35"/>
      <c r="C56" s="35"/>
      <c r="D56" s="35"/>
      <c r="E56" s="35"/>
      <c r="F56" s="35"/>
      <c r="G56" s="18"/>
      <c r="H56" s="18"/>
    </row>
    <row r="57" spans="1:8" x14ac:dyDescent="0.25">
      <c r="B57" s="35"/>
      <c r="C57" s="35"/>
      <c r="D57" s="35"/>
      <c r="E57" s="35"/>
      <c r="F57" s="35"/>
      <c r="G57" s="18"/>
      <c r="H57" s="18"/>
    </row>
    <row r="58" spans="1:8" x14ac:dyDescent="0.25">
      <c r="B58" s="35"/>
      <c r="C58" s="35"/>
      <c r="D58" s="35"/>
      <c r="E58" s="35"/>
      <c r="F58" s="35"/>
      <c r="G58" s="18"/>
      <c r="H58" s="18"/>
    </row>
    <row r="59" spans="1:8" x14ac:dyDescent="0.25">
      <c r="B59" s="18"/>
      <c r="C59" s="18"/>
      <c r="D59" s="18"/>
      <c r="E59" s="18"/>
      <c r="F59" s="18"/>
      <c r="G59" s="18"/>
      <c r="H59" s="18"/>
    </row>
    <row r="60" spans="1:8" x14ac:dyDescent="0.25">
      <c r="B60" s="18"/>
      <c r="C60" s="18"/>
      <c r="D60" s="18"/>
      <c r="E60" s="18"/>
      <c r="F60" s="18"/>
      <c r="G60" s="18"/>
      <c r="H60" s="18"/>
    </row>
    <row r="61" spans="1:8" x14ac:dyDescent="0.25">
      <c r="B61" s="18"/>
      <c r="C61" s="18"/>
      <c r="D61" s="18"/>
      <c r="E61" s="18"/>
      <c r="F61" s="18"/>
      <c r="G61" s="18"/>
      <c r="H61" s="18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6" t="s">
        <v>1</v>
      </c>
      <c r="C6" s="13" t="s">
        <v>103</v>
      </c>
    </row>
    <row r="8" spans="2:6" x14ac:dyDescent="0.25">
      <c r="B8" t="s">
        <v>17</v>
      </c>
      <c r="C8" t="s">
        <v>16</v>
      </c>
      <c r="D8" t="s">
        <v>18</v>
      </c>
      <c r="E8" t="s">
        <v>19</v>
      </c>
    </row>
    <row r="9" spans="2:6" x14ac:dyDescent="0.25">
      <c r="B9" s="14">
        <v>2233693.0285069998</v>
      </c>
      <c r="C9" s="14">
        <v>2175497.9756186493</v>
      </c>
      <c r="D9" s="15">
        <v>37887.542314200007</v>
      </c>
      <c r="E9" s="15">
        <v>37756.136506200004</v>
      </c>
    </row>
    <row r="11" spans="2:6" ht="26.25" customHeight="1" x14ac:dyDescent="0.25">
      <c r="B11" s="37"/>
      <c r="F11" s="1"/>
    </row>
    <row r="15" spans="2:6" x14ac:dyDescent="0.25">
      <c r="E15" s="10" t="s">
        <v>22</v>
      </c>
    </row>
    <row r="36" spans="2:4" x14ac:dyDescent="0.25">
      <c r="B36" s="51" t="str">
        <f>+CONCATENATE("PROYECTO","  ",C6)</f>
        <v>PROYECTO  (Todas)</v>
      </c>
      <c r="C36" s="51"/>
      <c r="D36" s="51"/>
    </row>
    <row r="37" spans="2:4" ht="52.5" customHeight="1" x14ac:dyDescent="0.25">
      <c r="B37" s="51"/>
      <c r="C37" s="51"/>
      <c r="D37" s="51"/>
    </row>
    <row r="38" spans="2:4" x14ac:dyDescent="0.25">
      <c r="D38" s="11"/>
    </row>
    <row r="40" spans="2:4" x14ac:dyDescent="0.25">
      <c r="B40" s="12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2019-09-10T22:14:59Z</dcterms:modified>
</cp:coreProperties>
</file>