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OneDrive - ANI\Graficas\Abril\"/>
    </mc:Choice>
  </mc:AlternateContent>
  <bookViews>
    <workbookView xWindow="0" yWindow="0" windowWidth="15345" windowHeight="3975" tabRatio="26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62913"/>
  <pivotCaches>
    <pivotCache cacheId="13" r:id="rId8"/>
    <pivotCache cacheId="1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7" l="1"/>
  <c r="F45" i="3"/>
  <c r="C43" i="3"/>
  <c r="E44" i="3"/>
  <c r="D47" i="5"/>
  <c r="D48" i="5"/>
  <c r="F44" i="5"/>
  <c r="C44" i="3"/>
  <c r="C46" i="5"/>
  <c r="D44" i="5"/>
  <c r="D45" i="3"/>
  <c r="F43" i="3"/>
  <c r="F47" i="5"/>
  <c r="E48" i="5"/>
  <c r="F44" i="3"/>
  <c r="C48" i="5"/>
  <c r="F45" i="5"/>
  <c r="F48" i="5"/>
  <c r="C47" i="5"/>
  <c r="E44" i="5"/>
  <c r="C45" i="3"/>
  <c r="E45" i="3"/>
  <c r="E47" i="5"/>
  <c r="E43" i="3"/>
  <c r="F46" i="5"/>
  <c r="D46" i="5"/>
  <c r="D45" i="5"/>
  <c r="F42" i="3"/>
  <c r="E45" i="5"/>
  <c r="C45" i="5"/>
  <c r="C42" i="3"/>
  <c r="E46" i="5"/>
  <c r="C44" i="5"/>
  <c r="D42" i="3"/>
  <c r="D43" i="3"/>
  <c r="E42" i="3"/>
  <c r="D44" i="3"/>
</calcChain>
</file>

<file path=xl/sharedStrings.xml><?xml version="1.0" encoding="utf-8"?>
<sst xmlns="http://schemas.openxmlformats.org/spreadsheetml/2006/main" count="151" uniqueCount="110">
  <si>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</si>
  <si>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</si>
  <si>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</si>
  <si>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</si>
  <si>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</si>
  <si>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</si>
  <si>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</si>
  <si>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</si>
  <si>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</si>
  <si>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</si>
  <si>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</si>
  <si>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</si>
  <si>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</si>
  <si>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</si>
  <si>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</si>
  <si>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</si>
  <si>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</si>
  <si>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</si>
  <si>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</si>
  <si>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</si>
  <si>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</si>
  <si>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</si>
  <si>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</si>
  <si>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</si>
  <si>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</si>
  <si>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</si>
  <si>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</si>
  <si>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</si>
  <si>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</si>
  <si>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</si>
  <si>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</si>
  <si>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</si>
  <si>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</si>
  <si>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</si>
  <si>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</si>
  <si>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C-2401-0600-38</t>
  </si>
  <si>
    <t>C-2401-0600-54</t>
  </si>
  <si>
    <t>MEJORAMIENTO DE LA CONCESIÓN ARMENIA PEREIRA MANIZALES  RISARALDA, CALDAS, QUINDIO, VALLE DEL CAUCA</t>
  </si>
  <si>
    <t>C-2404-0600-2</t>
  </si>
  <si>
    <t>REHABILITACIÓN CONSTRUCCIÓN Y MANTENIMIENTO DE LA RED FÉRREA A NIVEL NACIONAL  NACIONAL</t>
  </si>
  <si>
    <t>C-2405-0600-2</t>
  </si>
  <si>
    <t>APOYO ESTATAL A LOS PUERTOS A NIVEL NACIONAL 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</si>
  <si>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</si>
  <si>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</si>
  <si>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</si>
  <si>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</si>
  <si>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</si>
  <si>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</si>
  <si>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</si>
  <si>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</si>
  <si>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</si>
  <si>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</si>
  <si>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</si>
  <si>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</si>
  <si>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</si>
  <si>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C-2401-0600-58</t>
  </si>
  <si>
    <t>APOYO OBRAS COMPLEMENTARIAS CONTRATOS DE CONCESIÓN NACIONAL</t>
  </si>
  <si>
    <t>MEJORAMIENTO APOYO ESTATAL PROYECTO DE CONCESIÒN RUTA DEL SOL SECTOR III,   CESAR, BOLÍVAR, MAGDALENA</t>
  </si>
  <si>
    <t>MEJORAMIENTO CONSTRUCCIÓN REHABILITACIÓN, MANTENIMIENTO Y OPERACIÓN, DEL CORREDOR VIAL PAMPLONA - CUCÚTA DEPARTAMENTO DE   NORTE DE SANTANDER</t>
  </si>
  <si>
    <t>MEJORAMIENTO , CONSTRUCCIÓN, REHABILITACIÓN, MANTENIMIENTO  Y OPERACIÓN DEL CORREDOR BUCARAMANGA, BARRANCABERMEJA, YONDÓ EN LOS DEPARTAMENTOS DE   ANTIOQUIA, SANTANDER</t>
  </si>
  <si>
    <t>CONSTRUCCIÓN OPERACIÓN Y MANTENIMIENTO DE LA CONCESIÓN AUTOPISTA CONEXIÓN PACIFICO 1 - AUTOPISTAS PARA LA PROSPERIDAD ANTIOQUIA</t>
  </si>
  <si>
    <t>REHABILITACIÓN CONSTRUCCIÒN, MEJORAMIENTO, OPERACIÒN Y MANTENIMIENTO DE LA CONCESIÒN AUTOPISTA AL RIO MAGDALENA 2, DEPARTAMENTOS DE ANTIOQUIA, SANTANDER</t>
  </si>
  <si>
    <t>MEJORAMIENTO REHABILITACIÓN, CONSTRUCCIÓN, MANTENIMIENTO Y OPERACIÓN DEL CORREDOR SANTANA - MOCOA - NEIVA, DEPARTAMENTOS DE  HUILA, PUTUMAYO, CAUCA</t>
  </si>
  <si>
    <t>MEJORAMIENTO REHABILITACIÓN, CONSTRUCCIÓN , MANTENIMIENTO  Y OPERACIÓN DEL CORREDOR POPAYAN - SANTANDER DE QUILICHAO EN EL DEPARTAMENTO DEL     CAUCA</t>
  </si>
  <si>
    <t>MEJORAMIENTO CONSTRUCCIÓN, MANTENIMIENTO Y OPERACIÓN DEL CORREDOR CONEXIÓN NORTE, AUTOPISTAS PARA LA PROSPERIDAD   ANTIOQUIA</t>
  </si>
  <si>
    <t>CONTROL Y SEGUIMIENTO A LA OPERACIÓN DE LAS VÍAS PRIMARIAS CONCESIONADAS  NACIONAL</t>
  </si>
  <si>
    <t>MEJORAMIENTO CONSTRUCCIÓN, REHABILITACIÓN Y MANTENIMIENTO DEL CORREDOR VILLAVICENCIO - YOPAL DEPARTAMENTOS DEL   META, CASANARE</t>
  </si>
  <si>
    <t>CONSTRUCCIÓN OPERACIÒN Y MANTENIMIENTO DE LA VÍA MULALO - LOBOGUERRERO, DEPARTAMENTO DEL VALLE DEL CAUCA</t>
  </si>
  <si>
    <t>MEJORAMIENTO REHABILITACIÓN, CONSTRUCCIÓN, MANTENIMIENTO Y OPERACIÓN DEL CORREDOR BUCARAMANGA PAMPLONA    NORTE DE SANTANDER</t>
  </si>
  <si>
    <t>MEJORAMIENTO REHABILITACIÓN, MANTENIMIENTO Y OPERACIÓN DEL CORREDOR TRANSVERSAL DEL SISGA, DEPARTAMENTOS DE   BOYACÁ, CUNDINAMARCA, CASANARE</t>
  </si>
  <si>
    <t>REHABILITACIÓN MEJORAMIENTO, CONSTRUCCIÓN, MANTENIMIENTO Y OPERACIÓN DEL CORREDOR CARTAGENA - BARRANQUILLA Y CIRCUNVALAR DE LA PROSPERIDAD, DEPARTAMENTOS DE   ATLÁNTICO, BOLÍVAR</t>
  </si>
  <si>
    <t>MEJORAMIENTO CONSTRUCCIÓN, OPERACIÓN Y MANTENIMIENTO  DE LA CONCESIÓN AUTOPISTA CONEXIÓN PACIFICO 2     ANTIOQUIA</t>
  </si>
  <si>
    <t>MEJORAMIENTO  CONSTRUCCIÓN, OPERACIÓN, Y MANTENIMIENTO DE LA AUTOPISTA CONEXIÓN PACIFICO 3  AUTOPISTAS PARA LA PROSPERIDAD   ANTIOQUIA</t>
  </si>
  <si>
    <t>MEJORAMIENTO REHABILITACIÓN, CONSTRUCCIÓN, MANTENIMIENTO, Y OPERACIÓN DEL CORREDOR RUMICHACA - PASTO EN EL DEPARTAMENTO DE    NARIÑO</t>
  </si>
  <si>
    <t>REHABILITACIÓN MEJORAMIENTO, OPERACIÓN Y MANTENIMIENTO DEL CORREDOR PERIMETRAL DE CUNDINAMARCA, CENTRO ORIENTE   CUNDINAMARCA</t>
  </si>
  <si>
    <t>MEJORAMIENTO CONSTRUCCIÓN, REHABILITACIÓN OPERACIÓN Y MANTENIMIENTO DE LA CONCESIÓN AUTOPISTA AL MAR 2   ANTIOQUIA</t>
  </si>
  <si>
    <t>MEJORAMIENTO REHABILITACIÓN Y MANTENIMIENTO DEL CORREDOR HONDA - PUERTO SALGAR - GIRARDOT, DEPARTAMENTOS DE    CUNDINAMARCA, CALDAS, TOLIMA</t>
  </si>
  <si>
    <t>MEJORAMIENTO CONSTRUCCIÒN, REHABILITACIÓN, OPERACIÒN Y MANTENIMIENTO DE LA CONCESIÒN AUTOPISTA AL MAR 1, DEPARTAMENTO DE ANTIOQUIA</t>
  </si>
  <si>
    <t>MEJORAMIENTO DEL CORREDOR PUERTA DE HIERRO - PALMAR DE VARELA Y CARRETO - CRUZ DEL VISO EN LOS DEPARTAMENTOS DE    ATLÁNTICO, BOLÍVAR, SUCRE</t>
  </si>
  <si>
    <t>CONTROL Y SEGUIMIENTO A LA OPERACIÒN DE LOS AEROPUERTOS CONCESIONADOS  NACIONAL</t>
  </si>
  <si>
    <t>CONTROL Y SEGUIMIENTO A LA OPERACIÒN DE LAS VÌAS FÈRREAS  NACIONAL</t>
  </si>
  <si>
    <t>CONTROL Y SEGUIMIENTO A LA OPERACIÓN DE LOS PUERTOS CONCESIONADOS   NACIONAL</t>
  </si>
  <si>
    <t>C-2401-0600-72</t>
  </si>
  <si>
    <t>C-2401-0600-59</t>
  </si>
  <si>
    <t>C-2401-0600-60</t>
  </si>
  <si>
    <t>C-2401-0600-61</t>
  </si>
  <si>
    <t>C-2401-0600-62</t>
  </si>
  <si>
    <t>C-2401-0600-63</t>
  </si>
  <si>
    <t>C-2401-0600-64</t>
  </si>
  <si>
    <t>C-2401-0600-65</t>
  </si>
  <si>
    <t>C-2401-0600-66</t>
  </si>
  <si>
    <t>C-2401-0600-67</t>
  </si>
  <si>
    <t>C-2401-0600-68</t>
  </si>
  <si>
    <t>C-2401-0600-69</t>
  </si>
  <si>
    <t>C-2401-0600-70</t>
  </si>
  <si>
    <t>C-2401-0600-71</t>
  </si>
  <si>
    <t>C-2401-0600-73</t>
  </si>
  <si>
    <t>C-2401-0600-74</t>
  </si>
  <si>
    <t>C-2401-0600-75</t>
  </si>
  <si>
    <t>C-2401-0600-76</t>
  </si>
  <si>
    <t>C-2401-0600-77</t>
  </si>
  <si>
    <t>C-2401-0600-78</t>
  </si>
  <si>
    <t>C-2401-0600-79</t>
  </si>
  <si>
    <t>C-2403-0600-4</t>
  </si>
  <si>
    <t>C-2404-0600-4</t>
  </si>
  <si>
    <t>C-2405-0600-4</t>
  </si>
  <si>
    <t>Apropiación Bloqueada</t>
  </si>
  <si>
    <t>Ejecución  Presupuestal Acumulada al  30/04/2020</t>
  </si>
  <si>
    <t>3) AL CIERRE DEL MES DE ABRIL DE 2020 PERMANECE BLOQUEADO EN EL SIIF NACIÓN LA SUMA DE $53.923.623.910 CON APORTES NACIÓN CORRESPONDIENTE A LAS APROPIACIONES DISPONIBLES DE LOS PROYECTOS: (i) APOYO OBRAS COMPLEMENTARIAS CONTRATOS DE CONCESIÓN NACIONAL EN LA SUMA DE $33.728.000.000; (ii) APOYO ESTATAL A LOS PUERTOS A NIVEL NACIONAL. NACIONAL EN LA SUMA DE $990.000.000;  (iii) IMPLEMENTACIÓN DEL SISTEMA INTEGRADO DE GESTIÓN Y CONTROL DE LA AGENCIA NACIONAL DE INFRAESTRUCTURA  NACIONAL, EN EL VALOR DE $200.000.000; (iv) APOYO PARA LA GESTIÓN DE LA AGENCIA NACIONAL DE INFRAESTRUCTURA A TRAVÉS DE ASESORÍAS Y CONSULTORÍAS  NACIONAL, EN LA SUMA DE $13.194.437.147; (v) SISTEMATIZACIÓN PARA EL SERVICIO DE INFORMACIÓN DE LA GESTIÓN ADMINISTRATIVA.  NACIONAL, EN EL VALOR DE $2.337.220.039  (vi) IMPLEMENTACION DEL SISTEMA DE GESTIÓN DOCUMENTAL DE LA AGENCIA NACIONAL DE INFRAESTRUCTURA NACIONAL, EN LA SUMA DE $3.473.966.724. DE IGUAL MANERA, SE ENCUENTRA BLOQUEADO UN CDP POR LA SUMA DE $210.000.000 CON APORTES NACIÓN CORRESPONDIENTE AL PROYECTO DEL PRESUPUESTO DE GASTOS DE INVERSIÓN DENOMINADO APOYO ESTATAL A LOS PUERTOS A NIVEL NACIONAL. NACIONAL.</t>
  </si>
  <si>
    <t xml:space="preserve">NOTAS:
1) EL 4 DE FEBRERO DE 2020 LA DIRECCIÓN GENERAL DEL PRESUPUESTO PÚBLICO NACIONAL -DGPPN- DEL MINISTERIO DE HACIENDA Y CRÉDITO PÚBLICO BLOQUEO EN EL SISTEMA INTEGRADO DE INFORMACIÓN FINANCIERA -SIIF NACIÓN- LA APROPIACIÓN DISPONIBLE A ESA FECHA, CON FUENTE DE FINANCIACIÓN APORTES NACIÓN, DE LOS PROYECTOS DEL PRESUPUESTO DE GASTOS DE INVERSIÓN, POR LA SUMA DE $69.963.582.871,20, ASÍ MISMO, EN ESTE PRESUPUESTO DE GASTOS DE INVERSIÓN DICHA DIRECCIÓN BLOQUEO CDP´s SIN COMPROMETER CON FUENTE DE FINANCIACIÓN APORTES NACIÓN POR LA SUMA DE $1.173.083.068.
2) ) EL 24 DE FEBRERO DE 2020 LA DGPPN DEL MINISTERIO DE HACIENDA Y CRÉDITO PÚBLICO DESBLOQUEO EN EL SIIF NACIÓN LA SUMA DE $16.036.916.932 DE ALGUNAS APROPIACIONES DE LOS PROYECTOS DEL PRESUPUESTO DE INVERSIÓN CON FUENTE DE FINANCIACIÓN APORTES NACIÓN. DE IGUAL MANERA, DESBLOQUEO CDP´s POR LA SUMA DE $963.083.068, EN MESES POSTERIORES LA DGPPN DEL MINISTERIO DE HACIENDA Y CRÉDITO PÚBLICO DESBLOQUEO EN EL SIIF NACIÓN LA SUMA DE $3.042.029,20 DE ALGUNAS APROPIACIONES DE LOS PROYECTOS DEL PRESUPUESTO DE INVERSIÓN CON FUENTE DE FINANCIACIÓN APORTES NACIÓN.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</si>
</sst>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  <numFmt numFmtId="168" formatCode="_-* #,##0.00_-;\-* #,##0.0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2" applyNumberFormat="0" applyFill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pivotButton="1" applyAlignment="1">
      <alignment horizontal="center"/>
    </xf>
    <xf numFmtId="0" fontId="0" fillId="2" borderId="0" xfId="0" applyFill="1"/>
    <xf numFmtId="0" fontId="6" fillId="2" borderId="0" xfId="0" applyFont="1" applyFill="1" applyBorder="1"/>
    <xf numFmtId="0" fontId="0" fillId="0" borderId="0" xfId="0" applyAlignment="1">
      <alignment horizontal="left" wrapText="1"/>
    </xf>
    <xf numFmtId="0" fontId="8" fillId="0" borderId="0" xfId="0" applyFont="1"/>
    <xf numFmtId="0" fontId="9" fillId="0" borderId="0" xfId="14" applyFont="1"/>
    <xf numFmtId="0" fontId="10" fillId="0" borderId="0" xfId="0" applyFont="1"/>
    <xf numFmtId="0" fontId="0" fillId="0" borderId="0" xfId="0" applyFill="1"/>
    <xf numFmtId="0" fontId="6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1" fillId="0" borderId="0" xfId="0" applyFont="1" applyFill="1"/>
    <xf numFmtId="0" fontId="0" fillId="2" borderId="0" xfId="0" applyFont="1" applyFill="1"/>
    <xf numFmtId="0" fontId="6" fillId="2" borderId="0" xfId="0" applyFont="1" applyFill="1"/>
    <xf numFmtId="0" fontId="14" fillId="0" borderId="3" xfId="0" applyFont="1" applyBorder="1" applyAlignment="1">
      <alignment horizontal="justify" wrapText="1"/>
    </xf>
    <xf numFmtId="0" fontId="14" fillId="3" borderId="3" xfId="0" applyFont="1" applyFill="1" applyBorder="1" applyAlignment="1">
      <alignment horizontal="justify" wrapText="1"/>
    </xf>
    <xf numFmtId="0" fontId="13" fillId="0" borderId="2" xfId="15" applyFont="1" applyAlignment="1">
      <alignment horizontal="justify" wrapText="1"/>
    </xf>
    <xf numFmtId="168" fontId="0" fillId="0" borderId="0" xfId="0" applyNumberFormat="1"/>
    <xf numFmtId="168" fontId="0" fillId="0" borderId="0" xfId="0" applyNumberFormat="1" applyAlignment="1">
      <alignment wrapText="1"/>
    </xf>
    <xf numFmtId="0" fontId="0" fillId="0" borderId="0" xfId="0" applyFont="1" applyFill="1"/>
    <xf numFmtId="0" fontId="16" fillId="2" borderId="0" xfId="0" applyFont="1" applyFill="1"/>
    <xf numFmtId="0" fontId="0" fillId="0" borderId="0" xfId="0" applyFont="1" applyFill="1" applyBorder="1"/>
    <xf numFmtId="0" fontId="0" fillId="2" borderId="0" xfId="0" applyFont="1" applyFill="1" applyBorder="1"/>
    <xf numFmtId="0" fontId="0" fillId="0" borderId="0" xfId="0" applyFont="1"/>
    <xf numFmtId="0" fontId="14" fillId="0" borderId="3" xfId="0" applyFont="1" applyFill="1" applyBorder="1" applyAlignment="1">
      <alignment horizontal="justify" wrapText="1"/>
    </xf>
    <xf numFmtId="0" fontId="17" fillId="5" borderId="1" xfId="0" applyFont="1" applyFill="1" applyBorder="1" applyAlignment="1">
      <alignment horizontal="center" vertical="center"/>
    </xf>
    <xf numFmtId="41" fontId="17" fillId="5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/>
    </xf>
    <xf numFmtId="168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43" fontId="0" fillId="0" borderId="0" xfId="0" applyNumberFormat="1"/>
    <xf numFmtId="43" fontId="13" fillId="0" borderId="2" xfId="16" applyNumberFormat="1" applyFont="1" applyBorder="1"/>
    <xf numFmtId="43" fontId="15" fillId="0" borderId="4" xfId="16" applyNumberFormat="1" applyFont="1" applyBorder="1"/>
    <xf numFmtId="43" fontId="0" fillId="0" borderId="0" xfId="16" applyNumberFormat="1" applyFont="1"/>
    <xf numFmtId="0" fontId="16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6" fillId="0" borderId="0" xfId="0" applyFont="1" applyFill="1" applyBorder="1" applyAlignment="1">
      <alignment horizontal="left"/>
    </xf>
    <xf numFmtId="41" fontId="16" fillId="0" borderId="0" xfId="0" applyNumberFormat="1" applyFont="1" applyFill="1" applyBorder="1"/>
    <xf numFmtId="9" fontId="16" fillId="0" borderId="0" xfId="13" applyFont="1" applyFill="1" applyBorder="1"/>
    <xf numFmtId="41" fontId="16" fillId="0" borderId="0" xfId="1" applyFont="1" applyFill="1" applyBorder="1"/>
    <xf numFmtId="10" fontId="16" fillId="0" borderId="0" xfId="13" applyNumberFormat="1" applyFont="1" applyFill="1" applyBorder="1"/>
    <xf numFmtId="0" fontId="18" fillId="0" borderId="0" xfId="0" applyFont="1" applyFill="1" applyBorder="1" applyAlignment="1">
      <alignment horizontal="left"/>
    </xf>
    <xf numFmtId="41" fontId="18" fillId="0" borderId="0" xfId="0" applyNumberFormat="1" applyFont="1" applyFill="1" applyBorder="1"/>
    <xf numFmtId="9" fontId="18" fillId="0" borderId="0" xfId="13" applyFont="1" applyFill="1" applyBorder="1"/>
    <xf numFmtId="167" fontId="18" fillId="0" borderId="0" xfId="13" applyNumberFormat="1" applyFont="1" applyFill="1" applyBorder="1"/>
    <xf numFmtId="9" fontId="16" fillId="0" borderId="0" xfId="13" applyFont="1" applyFill="1"/>
    <xf numFmtId="10" fontId="16" fillId="0" borderId="0" xfId="13" applyNumberFormat="1" applyFont="1" applyFill="1"/>
    <xf numFmtId="167" fontId="16" fillId="0" borderId="0" xfId="13" applyNumberFormat="1" applyFont="1" applyFill="1"/>
    <xf numFmtId="0" fontId="0" fillId="0" borderId="5" xfId="0" applyFill="1" applyBorder="1" applyAlignment="1">
      <alignment horizontal="justify" wrapText="1"/>
    </xf>
    <xf numFmtId="0" fontId="0" fillId="0" borderId="6" xfId="0" applyFill="1" applyBorder="1" applyAlignment="1">
      <alignment horizontal="justify" wrapText="1"/>
    </xf>
    <xf numFmtId="0" fontId="0" fillId="0" borderId="7" xfId="0" applyFill="1" applyBorder="1" applyAlignment="1">
      <alignment horizontal="justify" wrapText="1"/>
    </xf>
    <xf numFmtId="0" fontId="2" fillId="0" borderId="0" xfId="0" applyFont="1" applyAlignment="1">
      <alignment horizontal="center" vertical="center" wrapText="1"/>
    </xf>
    <xf numFmtId="0" fontId="0" fillId="0" borderId="8" xfId="0" applyFill="1" applyBorder="1" applyAlignment="1">
      <alignment horizontal="justify" vertical="top"/>
    </xf>
    <xf numFmtId="0" fontId="0" fillId="0" borderId="0" xfId="0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0" fillId="0" borderId="10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12" xfId="0" applyFill="1" applyBorder="1" applyAlignment="1">
      <alignment horizontal="justify" vertical="top"/>
    </xf>
  </cellXfs>
  <cellStyles count="17">
    <cellStyle name="Hipervínculo" xfId="14" builtinId="8"/>
    <cellStyle name="Millares" xfId="16" builtinId="3"/>
    <cellStyle name="Millares [0]" xfId="1" builtinId="6"/>
    <cellStyle name="Millares 13" xfId="3"/>
    <cellStyle name="Millares 14" xfId="5"/>
    <cellStyle name="Millares 18" xfId="8"/>
    <cellStyle name="Normal" xfId="0" builtinId="0"/>
    <cellStyle name="Normal 13" xfId="2"/>
    <cellStyle name="Normal 14" xfId="4"/>
    <cellStyle name="Normal 14 5" xfId="6"/>
    <cellStyle name="Normal 14 6" xfId="9"/>
    <cellStyle name="Normal 14 8" xfId="11"/>
    <cellStyle name="Normal 18" xfId="7"/>
    <cellStyle name="Normal 19" xfId="10"/>
    <cellStyle name="Normal 21" xfId="12"/>
    <cellStyle name="Porcentaje" xfId="13" builtinId="5"/>
    <cellStyle name="Título 2" xfId="15" builtinId="17"/>
  </cellStyles>
  <dxfs count="39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8" formatCode="_-* #,##0.00_-;\-* #,##0.00_-;_-* &quot;-&quot;_-;_-@_-"/>
    </dxf>
    <dxf>
      <numFmt numFmtId="168" formatCode="_-* #,##0.00_-;\-* #,##0.00_-;_-* &quot;-&quot;_-;_-@_-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8" formatCode="_-* #,##0.00_-;\-* #,##0.0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8" formatCode="_-* #,##0.00_-;\-* #,##0.0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68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Abril   2020.xlsx]Participación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Abril   2020.xlsx]APR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layout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22%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7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5848501337785492E-2"/>
              <c:y val="-2.059202476555806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440871917138237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0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4284468648177328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1.52%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753678455059803E-2"/>
              <c:y val="-7.722009287084429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1.51%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2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8161307875707186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3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5848501337785575E-2"/>
              <c:y val="-2.059202476555797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4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2.544087191713815E-2"/>
              <c:y val="-1.2870015478473733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95.73%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867149842911267"/>
          <c:y val="9.5356883502443979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AB4-44D9-83B1-862E0EB2615B}"/>
              </c:ext>
            </c:extLst>
          </c:dPt>
          <c:dLbls>
            <c:dLbl>
              <c:idx val="0"/>
              <c:layout>
                <c:manualLayout>
                  <c:x val="3.8161307875707186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B4-44D9-83B1-862E0EB2615B}"/>
                </c:ext>
              </c:extLst>
            </c:dLbl>
            <c:dLbl>
              <c:idx val="1"/>
              <c:layout>
                <c:manualLayout>
                  <c:x val="3.5848501337785575E-2"/>
                  <c:y val="-2.05920247655579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AB4-44D9-83B1-862E0EB2615B}"/>
                </c:ext>
              </c:extLst>
            </c:dLbl>
            <c:dLbl>
              <c:idx val="2"/>
              <c:layout>
                <c:manualLayout>
                  <c:x val="2.544087191713815E-2"/>
                  <c:y val="-1.2870015478473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_-* #,##0.00_-;\-* #,##0.00_-;_-* "-"_-;_-@_-</c:formatCode>
                <c:ptCount val="3"/>
                <c:pt idx="0">
                  <c:v>35031.90113572</c:v>
                </c:pt>
                <c:pt idx="1">
                  <c:v>149015.29199200001</c:v>
                </c:pt>
                <c:pt idx="2">
                  <c:v>3534129.874667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1AB4-44D9-83B1-862E0EB2615B}"/>
              </c:ext>
            </c:extLst>
          </c:dPt>
          <c:dLbls>
            <c:dLbl>
              <c:idx val="0"/>
              <c:layout>
                <c:manualLayout>
                  <c:x val="3.5848501337785492E-2"/>
                  <c:y val="-2.05920247655580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B4-44D9-83B1-862E0EB2615B}"/>
                </c:ext>
              </c:extLst>
            </c:dLbl>
            <c:dLbl>
              <c:idx val="1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B4-44D9-83B1-862E0EB2615B}"/>
                </c:ext>
              </c:extLst>
            </c:dLbl>
            <c:dLbl>
              <c:idx val="2"/>
              <c:layout>
                <c:manualLayout>
                  <c:x val="2.4284468648177328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1.52%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_-* #,##0.00_-;\-* #,##0.00_-;_-* "-"_-;_-@_-</c:formatCode>
                <c:ptCount val="3"/>
                <c:pt idx="0">
                  <c:v>22684.625642110001</c:v>
                </c:pt>
                <c:pt idx="1">
                  <c:v>149015.29199200001</c:v>
                </c:pt>
                <c:pt idx="2">
                  <c:v>56023.905301999999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1AB4-44D9-83B1-862E0EB2615B}"/>
              </c:ext>
            </c:extLst>
          </c:dPt>
          <c:dLbls>
            <c:dLbl>
              <c:idx val="0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B4-44D9-83B1-862E0EB2615B}"/>
                </c:ext>
              </c:extLst>
            </c:dLbl>
            <c:dLbl>
              <c:idx val="1"/>
              <c:layout>
                <c:manualLayout>
                  <c:x val="2.5440871917138237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AB4-44D9-83B1-862E0EB2615B}"/>
                </c:ext>
              </c:extLst>
            </c:dLbl>
            <c:dLbl>
              <c:idx val="2"/>
              <c:layout>
                <c:manualLayout>
                  <c:x val="2.7753678455059803E-2"/>
                  <c:y val="-7.72200928708442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1.51%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_-* #,##0.00_-;\-* #,##0.00_-;_-* "-"_-;_-@_-</c:formatCode>
                <c:ptCount val="3"/>
                <c:pt idx="0">
                  <c:v>21559.350030109999</c:v>
                </c:pt>
                <c:pt idx="1">
                  <c:v>149015.29199200001</c:v>
                </c:pt>
                <c:pt idx="2">
                  <c:v>55797.668204000001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5160416"/>
        <c:axId val="915168576"/>
        <c:axId val="0"/>
      </c:bar3DChart>
      <c:catAx>
        <c:axId val="91516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168576"/>
        <c:crosses val="autoZero"/>
        <c:auto val="1"/>
        <c:lblAlgn val="ctr"/>
        <c:lblOffset val="100"/>
        <c:noMultiLvlLbl val="0"/>
      </c:catAx>
      <c:valAx>
        <c:axId val="91516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16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Abril   2020.xlsx]APR,RP´S,OBL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layout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0855057351407715E-2"/>
              <c:y val="-1.6405472115169128E-1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29,7%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7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178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8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806743135210237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85,07%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6684045881126174E-2"/>
              <c:y val="-8.9485427086816016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098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1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202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2245394508168231E-2"/>
              <c:y val="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8074383037886638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28,6%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26E-2"/>
              <c:y val="-1.118567838585216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156E-2"/>
              <c:y val="-1.3422814063022401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5293708724365557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7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3903371567605247E-2"/>
              <c:y val="-4.4742713543408008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_-* #,##0.00_-;\-* #,##0.00_-;_-* "-"_-;_-@_-</c:formatCode>
                <c:ptCount val="4"/>
                <c:pt idx="0">
                  <c:v>47199.141600000003</c:v>
                </c:pt>
                <c:pt idx="1">
                  <c:v>19419.071</c:v>
                </c:pt>
                <c:pt idx="2">
                  <c:v>29698.508000000002</c:v>
                </c:pt>
                <c:pt idx="3">
                  <c:v>3683.28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14CD-4AC3-BA85-AC09D1D29DD3}"/>
              </c:ext>
            </c:extLst>
          </c:dPt>
          <c:dLbls>
            <c:dLbl>
              <c:idx val="0"/>
              <c:layout>
                <c:manualLayout>
                  <c:x val="1.9464720194647178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347-4728-8AEE-66B8A8E5BCB6}"/>
                </c:ext>
              </c:extLst>
            </c:dLbl>
            <c:dLbl>
              <c:idx val="1"/>
              <c:layout>
                <c:manualLayout>
                  <c:x val="2.780674313521023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85,07%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47-4728-8AEE-66B8A8E5BCB6}"/>
                </c:ext>
              </c:extLst>
            </c:dLbl>
            <c:dLbl>
              <c:idx val="2"/>
              <c:layout>
                <c:manualLayout>
                  <c:x val="1.6684045881126174E-2"/>
                  <c:y val="-8.948542708681601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A80-4D97-BBD6-398D7F862C58}"/>
                </c:ext>
              </c:extLst>
            </c:dLbl>
            <c:dLbl>
              <c:idx val="3"/>
              <c:layout>
                <c:manualLayout>
                  <c:x val="1.9464720194647098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_-* #,##0.00_-;\-* #,##0.00_-;_-* "-"_-;_-@_-</c:formatCode>
                <c:ptCount val="4"/>
                <c:pt idx="0">
                  <c:v>14201.36758484</c:v>
                </c:pt>
                <c:pt idx="1">
                  <c:v>16520.110849350003</c:v>
                </c:pt>
                <c:pt idx="2">
                  <c:v>3607.9346015299998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C-14CD-4AC3-BA85-AC09D1D29DD3}"/>
              </c:ext>
            </c:extLst>
          </c:dPt>
          <c:dLbls>
            <c:dLbl>
              <c:idx val="0"/>
              <c:layout>
                <c:manualLayout>
                  <c:x val="1.9464720194647202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EB-4428-B811-96DB1E4F8A07}"/>
                </c:ext>
              </c:extLst>
            </c:dLbl>
            <c:dLbl>
              <c:idx val="1"/>
              <c:layout>
                <c:manualLayout>
                  <c:x val="2.0855057351407715E-2"/>
                  <c:y val="-1.6405472115169128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EB-4428-B811-96DB1E4F8A07}"/>
                </c:ext>
              </c:extLst>
            </c:dLbl>
            <c:dLbl>
              <c:idx val="2"/>
              <c:layout>
                <c:manualLayout>
                  <c:x val="2.502606882168926E-2"/>
                  <c:y val="-1.1185678385852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EB-4428-B811-96DB1E4F8A07}"/>
                </c:ext>
              </c:extLst>
            </c:dLbl>
            <c:dLbl>
              <c:idx val="3"/>
              <c:layout>
                <c:manualLayout>
                  <c:x val="1.5293708724365557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_-* #,##0.00_-;\-* #,##0.00_-;_-* "-"_-;_-@_-</c:formatCode>
                <c:ptCount val="4"/>
                <c:pt idx="0">
                  <c:v>14201.36758484</c:v>
                </c:pt>
                <c:pt idx="1">
                  <c:v>5766.1362147400005</c:v>
                </c:pt>
                <c:pt idx="2">
                  <c:v>2014.6337425300001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14CD-4AC3-BA85-AC09D1D29DD3}"/>
              </c:ext>
            </c:extLst>
          </c:dPt>
          <c:dLbls>
            <c:dLbl>
              <c:idx val="0"/>
              <c:layout>
                <c:manualLayout>
                  <c:x val="2.2245394508168231E-2"/>
                  <c:y val="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A80-4D97-BBD6-398D7F862C58}"/>
                </c:ext>
              </c:extLst>
            </c:dLbl>
            <c:dLbl>
              <c:idx val="1"/>
              <c:layout>
                <c:manualLayout>
                  <c:x val="1.807438303788663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A80-4D97-BBD6-398D7F862C58}"/>
                </c:ext>
              </c:extLst>
            </c:dLbl>
            <c:dLbl>
              <c:idx val="2"/>
              <c:layout>
                <c:manualLayout>
                  <c:x val="2.5026068821689156E-2"/>
                  <c:y val="-1.3422814063022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A80-4D97-BBD6-398D7F862C58}"/>
                </c:ext>
              </c:extLst>
            </c:dLbl>
            <c:dLbl>
              <c:idx val="3"/>
              <c:layout>
                <c:manualLayout>
                  <c:x val="1.3903371567605247E-2"/>
                  <c:y val="-4.47427135434080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_-* #,##0.00_-;\-* #,##0.00_-;_-* "-"_-;_-@_-</c:formatCode>
                <c:ptCount val="4"/>
                <c:pt idx="0">
                  <c:v>13292.61250184</c:v>
                </c:pt>
                <c:pt idx="1">
                  <c:v>5549.615685740001</c:v>
                </c:pt>
                <c:pt idx="2">
                  <c:v>2014.6337425300001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5165856"/>
        <c:axId val="915164768"/>
        <c:axId val="0"/>
      </c:bar3DChart>
      <c:catAx>
        <c:axId val="91516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164768"/>
        <c:crosses val="autoZero"/>
        <c:auto val="1"/>
        <c:lblAlgn val="ctr"/>
        <c:lblOffset val="100"/>
        <c:noMultiLvlLbl val="0"/>
      </c:catAx>
      <c:valAx>
        <c:axId val="91516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16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Abril   2020.xlsx]INVERSIÓN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0.12284798067950614"/>
              <c:y val="-2.417969062318555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_-* #,##0.00_-;\-* #,##0.00_-;_-* "-"_-;_-@_-</c:formatCode>
                <c:ptCount val="1"/>
                <c:pt idx="0">
                  <c:v>3691790246744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_-* #,##0.00_-;\-* #,##0.00_-;_-* "-"_-;_-@_-</c:formatCode>
                <c:ptCount val="1"/>
                <c:pt idx="0">
                  <c:v>3534129874667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#,##0.00_-;\-* #,##0.00_-;_-* "-"_-;_-@_-</c:formatCode>
                <c:ptCount val="1"/>
                <c:pt idx="0">
                  <c:v>56023905302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0.12284798067950614"/>
                  <c:y val="-2.417969062318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9E9-4F6A-85E3-8CAAE55440D0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#,##0.00_-;\-* #,##0.00_-;_-* "-"_-;_-@_-</c:formatCode>
                <c:ptCount val="1"/>
                <c:pt idx="0">
                  <c:v>55797668204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5156608"/>
        <c:axId val="915157696"/>
        <c:axId val="0"/>
      </c:bar3DChart>
      <c:catAx>
        <c:axId val="91515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157696"/>
        <c:crosses val="autoZero"/>
        <c:auto val="1"/>
        <c:lblAlgn val="ctr"/>
        <c:lblOffset val="100"/>
        <c:noMultiLvlLbl val="0"/>
      </c:catAx>
      <c:valAx>
        <c:axId val="91515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1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image" Target="../media/image5.png"/><Relationship Id="rId5" Type="http://schemas.openxmlformats.org/officeDocument/2006/relationships/image" Target="../media/image6.png"/><Relationship Id="rId4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952500</xdr:colOff>
      <xdr:row>0</xdr:row>
      <xdr:rowOff>104775</xdr:rowOff>
    </xdr:from>
    <xdr:ext cx="4861209" cy="1031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78C29FE-7091-47C3-8E4D-0DC279D94BE4}"/>
            </a:ext>
          </a:extLst>
        </xdr:cNvPr>
        <xdr:cNvSpPr/>
      </xdr:nvSpPr>
      <xdr:spPr>
        <a:xfrm>
          <a:off x="3028950" y="104775"/>
          <a:ext cx="4861209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Admaministrativa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Abril  de  2020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10</xdr:row>
      <xdr:rowOff>152400</xdr:rowOff>
    </xdr:from>
    <xdr:to>
      <xdr:col>0</xdr:col>
      <xdr:colOff>2057399</xdr:colOff>
      <xdr:row>12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42A80-F97D-4BA4-A244-A6E249A510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19174" y="2390775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13</xdr:row>
      <xdr:rowOff>161925</xdr:rowOff>
    </xdr:from>
    <xdr:to>
      <xdr:col>7</xdr:col>
      <xdr:colOff>285750</xdr:colOff>
      <xdr:row>36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Abril de  2020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0.69385</cdr:x>
      <cdr:y>0.91503</cdr:y>
    </cdr:from>
    <cdr:to>
      <cdr:x>0.96257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1B3752C-34EE-4853-91C4-36B20CEEF4A5}"/>
            </a:ext>
          </a:extLst>
        </cdr:cNvPr>
        <cdr:cNvSpPr txBox="1"/>
      </cdr:nvSpPr>
      <cdr:spPr>
        <a:xfrm xmlns:a="http://schemas.openxmlformats.org/drawingml/2006/main">
          <a:off x="4943474" y="4000500"/>
          <a:ext cx="191452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Abril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2020</a:t>
          </a:r>
        </a:p>
      </xdr:txBody>
    </xdr:sp>
    <xdr:clientData/>
  </xdr:oneCellAnchor>
  <xdr:twoCellAnchor>
    <xdr:from>
      <xdr:col>0</xdr:col>
      <xdr:colOff>504821</xdr:colOff>
      <xdr:row>11</xdr:row>
      <xdr:rowOff>133350</xdr:rowOff>
    </xdr:from>
    <xdr:to>
      <xdr:col>12</xdr:col>
      <xdr:colOff>485774</xdr:colOff>
      <xdr:row>37</xdr:row>
      <xdr:rowOff>114299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BEC18522-5050-458F-83B6-EC4BAA503B58}"/>
            </a:ext>
          </a:extLst>
        </xdr:cNvPr>
        <xdr:cNvGrpSpPr/>
      </xdr:nvGrpSpPr>
      <xdr:grpSpPr>
        <a:xfrm>
          <a:off x="504821" y="2228850"/>
          <a:ext cx="11049003" cy="4933949"/>
          <a:chOff x="476246" y="2324100"/>
          <a:chExt cx="10982328" cy="4933949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DD3A1CAF-0971-4AD9-81F3-E38E869D0D02}"/>
              </a:ext>
            </a:extLst>
          </xdr:cNvPr>
          <xdr:cNvGraphicFramePr/>
        </xdr:nvGraphicFramePr>
        <xdr:xfrm>
          <a:off x="476246" y="2324100"/>
          <a:ext cx="10982328" cy="49339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45EC8C7A-490C-4F20-825B-486FEBAC5672}"/>
              </a:ext>
            </a:extLst>
          </xdr:cNvPr>
          <xdr:cNvSpPr/>
        </xdr:nvSpPr>
        <xdr:spPr>
          <a:xfrm>
            <a:off x="764760" y="2343149"/>
            <a:ext cx="10614894" cy="35242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s-ES" sz="18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COMPARATIVO</a:t>
            </a:r>
            <a:r>
              <a:rPr lang="es-ES" sz="1800" b="1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 RP´S VS  OBLIGACIONES Y PAGOS DE  FUNCIONAMIENTO, SERVICIO A LA DEUDA E INVERSIÓN</a:t>
            </a:r>
            <a:endPara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12</xdr:col>
      <xdr:colOff>66675</xdr:colOff>
      <xdr:row>0</xdr:row>
      <xdr:rowOff>0</xdr:rowOff>
    </xdr:from>
    <xdr:to>
      <xdr:col>14</xdr:col>
      <xdr:colOff>400050</xdr:colOff>
      <xdr:row>9</xdr:row>
      <xdr:rowOff>85725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0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0.83088</cdr:x>
      <cdr:y>0.92857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0F948B69-3B0A-4DB5-AFE4-279D3E2035E7}"/>
            </a:ext>
          </a:extLst>
        </cdr:cNvPr>
        <cdr:cNvSpPr txBox="1"/>
      </cdr:nvSpPr>
      <cdr:spPr>
        <a:xfrm xmlns:a="http://schemas.openxmlformats.org/drawingml/2006/main">
          <a:off x="9124954" y="4581525"/>
          <a:ext cx="1857374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429155</xdr:colOff>
      <xdr:row>0</xdr:row>
      <xdr:rowOff>1</xdr:rowOff>
    </xdr:from>
    <xdr:to>
      <xdr:col>1</xdr:col>
      <xdr:colOff>1600200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55" y="1"/>
          <a:ext cx="166634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Abril  de 2020</a:t>
          </a:r>
        </a:p>
      </xdr:txBody>
    </xdr:sp>
    <xdr:clientData/>
  </xdr:one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11</xdr:row>
      <xdr:rowOff>152398</xdr:rowOff>
    </xdr:from>
    <xdr:to>
      <xdr:col>7</xdr:col>
      <xdr:colOff>419100</xdr:colOff>
      <xdr:row>41</xdr:row>
      <xdr:rowOff>114300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F022144-74B4-45DB-9FA7-3203CDEB64F4}"/>
            </a:ext>
          </a:extLst>
        </xdr:cNvPr>
        <xdr:cNvGrpSpPr/>
      </xdr:nvGrpSpPr>
      <xdr:grpSpPr>
        <a:xfrm>
          <a:off x="466725" y="2628898"/>
          <a:ext cx="9134475" cy="5676902"/>
          <a:chOff x="447675" y="2505073"/>
          <a:chExt cx="9134475" cy="5676902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675361D6-E8CB-4F4D-B7FB-928E2895A962}"/>
              </a:ext>
            </a:extLst>
          </xdr:cNvPr>
          <xdr:cNvGrpSpPr/>
        </xdr:nvGrpSpPr>
        <xdr:grpSpPr>
          <a:xfrm>
            <a:off x="447675" y="2505073"/>
            <a:ext cx="9134475" cy="5676902"/>
            <a:chOff x="628650" y="2562223"/>
            <a:chExt cx="9134475" cy="5676902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F8011071-0A12-4079-88E7-153A2F85FEB3}"/>
                </a:ext>
              </a:extLst>
            </xdr:cNvPr>
            <xdr:cNvGraphicFramePr>
              <a:graphicFrameLocks/>
            </xdr:cNvGraphicFramePr>
          </xdr:nvGraphicFramePr>
          <xdr:xfrm>
            <a:off x="628650" y="2562223"/>
            <a:ext cx="9134475" cy="567690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C72D99A-43C9-46B2-A91C-B15A54F44B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47825" y="2724148"/>
              <a:ext cx="7419475" cy="225572"/>
            </a:xfrm>
            <a:prstGeom prst="rect">
              <a:avLst/>
            </a:prstGeom>
          </xdr:spPr>
        </xdr:pic>
      </xdr:grpSp>
      <xdr:sp macro="" textlink="">
        <xdr:nvSpPr>
          <xdr:cNvPr id="4097" name="Text Box 1">
            <a:extLst>
              <a:ext uri="{FF2B5EF4-FFF2-40B4-BE49-F238E27FC236}">
                <a16:creationId xmlns:a16="http://schemas.microsoft.com/office/drawing/2014/main" id="{E800E1DA-DBA9-422F-A3E4-14F0DD3935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39076" y="7905750"/>
            <a:ext cx="16573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0" i="0" u="none" strike="noStrike" baseline="0">
                <a:solidFill>
                  <a:schemeClr val="accent1"/>
                </a:solidFill>
                <a:latin typeface="Calibri"/>
                <a:cs typeface="Calibri"/>
              </a:rPr>
              <a:t>Cifras en millones de pesos</a:t>
            </a:r>
          </a:p>
          <a:p>
            <a:pPr algn="l" rtl="0">
              <a:defRPr sz="1000"/>
            </a:pPr>
            <a:endParaRPr lang="es-CO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14</xdr:row>
      <xdr:rowOff>47625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30 de Abril  de 2020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</cdr:x>
      <cdr:y>0.90754</cdr:y>
    </cdr:from>
    <cdr:to>
      <cdr:x>0.98501</cdr:x>
      <cdr:y>0.9781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705C195F-B02C-4D96-AEB9-DF120BD90A31}"/>
            </a:ext>
          </a:extLst>
        </cdr:cNvPr>
        <cdr:cNvSpPr txBox="1"/>
      </cdr:nvSpPr>
      <cdr:spPr>
        <a:xfrm xmlns:a="http://schemas.openxmlformats.org/drawingml/2006/main">
          <a:off x="6296024" y="3552823"/>
          <a:ext cx="1838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963.471542245374" createdVersion="6" refreshedVersion="6" minRefreshableVersion="3" recordCount="7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168">
      <sharedItems containsSemiMixedTypes="0" containsString="0" containsNumber="1" minValue="3683.28" maxValue="3691790.2467439999"/>
    </cacheField>
    <cacheField name="CERTIFICADOS_x000a_ ACUMULADOS" numFmtId="168">
      <sharedItems containsSemiMixedTypes="0" containsString="0" containsNumber="1" minValue="702.48810000000003" maxValue="3538674.8880327996"/>
    </cacheField>
    <cacheField name="COMPROMISOS_x000a_ ACUMULADOS" numFmtId="168">
      <sharedItems containsSemiMixedTypes="0" containsString="0" containsNumber="1" minValue="702.48810000000003" maxValue="3534129.874667"/>
    </cacheField>
    <cacheField name="OBLIGACIONES_x000a_ ACUMULADAS" numFmtId="168">
      <sharedItems containsSemiMixedTypes="0" containsString="0" containsNumber="1" minValue="702.48810000000003" maxValue="149015.29199200001"/>
    </cacheField>
    <cacheField name="PAGOS_x000a_A CUMULADOS" numFmtId="168">
      <sharedItems containsSemiMixedTypes="0" containsString="0" containsNumber="1" minValue="702.48810000000003" maxValue="149015.29199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3963.502362847219" createdVersion="6" refreshedVersion="6" minRefreshableVersion="3" recordCount="33">
  <cacheSource type="worksheet">
    <worksheetSource ref="B1:H34" sheet="INVERSIÓN"/>
  </cacheSource>
  <cacheFields count="7">
    <cacheField name="Codigo " numFmtId="0">
      <sharedItems/>
    </cacheField>
    <cacheField name="DESCRIPCION" numFmtId="0">
      <sharedItems count="61">
        <s v="MEJORAMIENTO APOYO ESTATAL PROYECTO DE CONCESIÒN RUTA DEL SOL SECTOR III,   CESAR, BOLÍVAR, MAGDALENA"/>
        <s v="MEJORAMIENTO DE LA CONCESIÓN ARMENIA PEREIRA MANIZALES  RISARALDA, CALDAS, QUINDIO, VALLE DEL CAUCA"/>
        <s v="APOYO OBRAS COMPLEMENTARIAS CONTRATOS DE CONCESIÓN NACIONAL"/>
        <s v="MEJORAMIENTO CONSTRUCCIÓN REHABILITACIÓN, MANTENIMIENTO Y OPERACIÓN, DEL CORREDOR VIAL PAMPLONA - CUCÚTA DEPARTAMENTO DE   NORTE DE SANTANDER"/>
        <s v="MEJORAMIENTO , CONSTRUCCIÓN, REHABILITACIÓN, MANTENIMIENTO  Y OPERACIÓN DEL CORREDOR BUCARAMANGA, BARRANCABERMEJA, YONDÓ EN LOS DEPARTAMENTOS DE   ANTIOQUIA, SANTANDER"/>
        <s v="CONSTRUCCIÓN OPERACIÓN Y MANTENIMIENTO DE LA CONCESIÓN AUTOPISTA CONEXIÓN PACIFICO 1 - AUTOPISTAS PARA LA PROSPERIDAD ANTIOQUIA"/>
        <s v="REHABILITACIÓN CONSTRUCCIÒN, MEJORAMIENTO, OPERACIÒN Y MANTENIMIENTO DE LA CONCESIÒN AUTOPISTA AL RIO MAGDALENA 2, DEPARTAMENTOS DE ANTIOQUIA, SANTANDER"/>
        <s v="MEJORAMIENTO REHABILITACIÓN, CONSTRUCCIÓN, MANTENIMIENTO Y OPERACIÓN DEL CORREDOR SANTANA - MOCOA - NEIVA, DEPARTAMENTOS DE  HUILA, PUTUMAYO, CAUCA"/>
        <s v="MEJORAMIENTO REHABILITACIÓN, CONSTRUCCIÓN , MANTENIMIENTO  Y OPERACIÓN DEL CORREDOR POPAYAN - SANTANDER DE QUILICHAO EN EL DEPARTAMENTO DEL     CAUCA"/>
        <s v="MEJORAMIENTO CONSTRUCCIÓN, MANTENIMIENTO Y OPERACIÓN DEL CORREDOR CONEXIÓN NORTE, AUTOPISTAS PARA LA PROSPERIDAD   ANTIOQUIA"/>
        <s v="CONTROL Y SEGUIMIENTO A LA OPERACIÓN DE LAS VÍAS PRIMARIAS CONCESIONADAS  NACIONAL"/>
        <s v="MEJORAMIENTO CONSTRUCCIÓN, REHABILITACIÓN Y MANTENIMIENTO DEL CORREDOR VILLAVICENCIO - YOPAL DEPARTAMENTOS DEL   META, CASANARE"/>
        <s v="CONSTRUCCIÓN OPERACIÒN Y MANTENIMIENTO DE LA VÍA MULALO - LOBOGUERRERO, DEPARTAMENTO DEL VALLE DEL CAUCA"/>
        <s v="MEJORAMIENTO REHABILITACIÓN, CONSTRUCCIÓN, MANTENIMIENTO Y OPERACIÓN DEL CORREDOR BUCARAMANGA PAMPLONA    NORTE DE SANTANDER"/>
        <s v="MEJORAMIENTO REHABILITACIÓN, MANTENIMIENTO Y OPERACIÓN DEL CORREDOR TRANSVERSAL DEL SISGA, DEPARTAMENTOS DE   BOYACÁ, CUNDINAMARCA, CASANARE"/>
        <s v="REHABILITACIÓN MEJORAMIENTO, CONSTRUCCIÓN, MANTENIMIENTO Y OPERACIÓN DEL CORREDOR CARTAGENA - BARRANQUILLA Y CIRCUNVALAR DE LA PROSPERIDAD, DEPARTAMENTOS DE   ATLÁNTICO, BOLÍVAR"/>
        <s v="MEJORAMIENTO CONSTRUCCIÓN, OPERACIÓN Y MANTENIMIENTO  DE LA CONCESIÓN AUTOPISTA CONEXIÓN PACIFICO 2     ANTIOQUIA"/>
        <s v="MEJORAMIENTO  CONSTRUCCIÓN, OPERACIÓN, Y MANTENIMIENTO DE LA AUTOPISTA CONEXIÓN PACIFICO 3  AUTOPISTAS PARA LA PROSPERIDAD   ANTIOQUIA"/>
        <s v="MEJORAMIENTO REHABILITACIÓN, CONSTRUCCIÓN, MANTENIMIENTO, Y OPERACIÓN DEL CORREDOR RUMICHACA - PASTO EN EL DEPARTAMENTO DE    NARIÑO"/>
        <s v="REHABILITACIÓN MEJORAMIENTO, OPERACIÓN Y MANTENIMIENTO DEL CORREDOR PERIMETRAL DE CUNDINAMARCA, CENTRO ORIENTE   CUNDINAMARCA"/>
        <s v="MEJORAMIENTO CONSTRUCCIÓN, REHABILITACIÓN OPERACIÓN Y MANTENIMIENTO DE LA CONCESIÓN AUTOPISTA AL MAR 2   ANTIOQUIA"/>
        <s v="MEJORAMIENTO REHABILITACIÓN Y MANTENIMIENTO DEL CORREDOR HONDA - PUERTO SALGAR - GIRARDOT, DEPARTAMENTOS DE    CUNDINAMARCA, CALDAS, TOLIMA"/>
        <s v="MEJORAMIENTO CONSTRUCCIÒN, REHABILITACIÓN, OPERACIÒN Y MANTENIMIENTO DE LA CONCESIÒN AUTOPISTA AL MAR 1, DEPARTAMENTO DE ANTIOQUIA"/>
        <s v="MEJORAMIENTO DEL CORREDOR PUERTA DE HIERRO - PALMAR DE VARELA Y CARRETO - CRUZ DEL VISO EN LOS DEPARTAMENTOS DE    ATLÁNTICO, BOLÍVAR, SUCRE"/>
        <s v="CONTROL Y SEGUIMIENTO A LA OPERACIÒN DE LOS AEROPUERTOS CONCESIONADOS  NACIONAL"/>
        <s v="REHABILITACIÓN CONSTRUCCIÓN Y MANTENIMIENTO DE LA RED FÉRREA A NIVEL NACIONAL  NACIONAL"/>
        <s v="CONTROL Y SEGUIMIENTO A LA OPERACIÒN DE LAS VÌAS FÈRREAS  NACIONAL"/>
        <s v="APOYO ESTATAL A LOS PUERTOS A NIVEL NACIONAL   NACIONAL"/>
        <s v="CONTROL Y SEGUIMIENTO A LA OPERACIÓN DE LOS PUERTOS CONCESIONADOS 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IMPLEMENTACION DEL SISTEMA DE GESTION DOCUMENTAL DE LA AGENCIA NACIONAL DE INFRAESTRUCTURA NACIONAL"/>
        <s v="APOYO A LA OPERACIÓN DE LAS VÍAS CONCESIONADAS A TRÁVES DE IPS  NACIONAL" u="1"/>
        <s v="MEJORAMIENTO APOYO ESTATAL PROYECTO DE CONCESIÒN RUTA DEL SOL SECTOR III,   CESAR, BOLÍVAR, MAGDALENA - [PREVIO CONCEPTO DNP]" u="1"/>
        <s v="MEJORAMIENTO CONSTRUCCION REHABILITACIÓN,  MANTENIMIENTO Y OPERACIÓN DEL CORREDOR BUCARAMANGA BARRANCABERMEJA YONDO  DEPARTAMENTOS DE   SANTANDER, ANTIOQUIA" u="1"/>
        <s v="APOYO A LA OPERACIÒN DE LAS VÌAS PRIMARIAS CONCESIONADAS  NACIONAL" u="1"/>
        <s v="MEJORAMIENTO REHABILITACIÓN Y MANTENIMIENTO DEL CORREDOR HONDA - PUERTO SALGAR - GIRARDOT,   CUNDINAMARCA" u="1"/>
        <s v="MEJORAMIENTO DEL CORREDOR PUERTA DE HIERRO - PALMAR DE VARELA Y CARRETO - CRUZ DEL VISO EN EL DEPARTAMENTOS DE  ATLÁNTICO, BOLÍVAR, SUCRE" u="1"/>
        <s v="MEJORAMIENTO CONSTRUCCIÓN, MANTENIMIENTO Y OPERACIÓN DEL CORREDOR CONEXIÓN NORTE, AUTOPISTAS PARA LA PROSPERIDAD  ANTIOQUIA" u="1"/>
        <s v="MEJORAMIENTO CONSTRUCCIÓN, REHABILITACIÓN, OPERACIÓN Y MANTENIMIENTO DE LA CONCESIÓN AUTOPISTA AL MAR 2  ANTIOQUIA" u="1"/>
        <s v="MEJORAMIENTO REHABILITACIÓN, CONSTRUCCIÓN, MANTENIMIENTO Y OPERACION DEL CORREDOR BUCARAMANGA PAMPLONA   NORTE DE SANTANDER, SANTANDER" u="1"/>
        <s v="CONSTRUCCIÓN OPERACIÒN Y MANTENIMIENTO DE LA VÌA MULALO - LOBOGUERRERO, DEPARTAMENTO DEL  VALLE DEL CAUCA" u="1"/>
        <s v="REHABILITACIÓN CONSTRUCCIÒN, MEJORAMIENTO, OPERACIÒN Y MANTENIMIENTO DE LA CONCESIÒN AUTOPISTA AL RIO MAGDALENA 2, DEPARTAMENTOS DE   ANTIOQUIA, SANTANDER" u="1"/>
        <s v="CONSTRUCCIÓN OPERACIÓN Y MANTENIMIENTO DE LA CONCESIÓN AUTOPISTA CONEXIÓN PACIFICO 1 - AUTOPISTAS PARA LA PROSPERIDAD    ANTIOQUIA" u="1"/>
        <s v="MEJORAMIENTO APOYO ESTATAL PROYECTO DE CONCESIÓN RUTA DEL SOL  SECTOR 2 NACIONAL - [PREVIO CONCEPTO DNP]" u="1"/>
        <s v="REHABILITACIÓN MEJORAMIENTO, OPERACIÓN Y MANTENIMIENTO DEL CORREDOR PERIMETRAL DE CUNDINAMARCA, CENTRO ORIENTE  CUNDINAMARCA" u="1"/>
        <s v="MEJORAMIENTO MANTENIMIENTO DE LA CONCESIÓN CARTAGENA BARRANQUILLA  ATLÁNTICO, BOLÍVAR" u="1"/>
        <s v="APOYO A LA OPERACIÓN DE LOS AEROPUERTOS CONCESIONADOS  NACIONAL" u="1"/>
        <s v="MEJORAMIENTO CONSTRUCCIÓN, OPERACIÓN, MANTENIMIENTO DE LA AUTOPISTA CONEXIÓN PACIFICO 3  ANTIOQUIA, CALDAS, RISARALDA" u="1"/>
        <s v="MEJORAMIENTO REHABILITACIÒN, CONSTRUCCIÒN, MANTENIMIENTO Y OPERACIÒN DEL CORREDOR SANTANA - MOCOA - NEIVA, DEPARTAMENTOS DE   HUILA, PUTUMAYO, CAUCA" u="1"/>
        <s v="MEJORAMIENTO , REHABILITACIÓN, MANTENIMIENTO Y OPERACIÓN DEL CORREDOR TRANSVERSAL DEL SISGA,EN LOS DEPARTAMENTOS DE   CUNDINAMARCA, BOYACÁ, CASANARE" u="1"/>
        <s v="APOYO A LA OPERACIÒN DE LOS PUERTOS CONCESIONADOS  NACIONAL" u="1"/>
        <s v="MEJORAMIENTO CONSTRUCCIÓN, OPERACIÓN Y MANTENIMIENTO  DE LA CONCESIÓN AUTOPISTA CONEXIÓN PACIFICO 2   ANTIOQUIA" u="1"/>
        <s v="MEJORAMIENTO REHABILITACION, CONSTRUCCION , MANTENIMIENTO  Y OPERACION CORREDOR POPAYAN - SANTANDER DE QUILICHAO EN EL DEPARTAMENTO DEL   CAUCA" u="1"/>
        <s v="MEJORAMIENTO APOYO ESTATAL PROYECTO DE CONCESIÒN RUTA DEL SOL SECTOR III,   CESAR, BOLÍVAR, MAGDALENA " u="1"/>
        <s v="REHABILITACIÓN MEJORAMIENTO, CONSTRUCCIÒN, MANTENIMIENTO Y OPERACIÒN DEL CORREDOR CARTAGENA - BARRANQUILLA Y CIRCUNVALAR DE LA PROSPERIDAD, DEPARTAMENTOS DE   ATLÁNTICO, BOLÍVAR" u="1"/>
        <s v="MEJORAMIENTO CONSTRUCCIÒN, REHABILITACIÒN, OPERACIÒN Y MANTENIMIENTO DE LA CONCESIÒN AUTOPISTA AL MAR 1, DEPARTAMENTO DE   ANTIOQUIA" u="1"/>
        <s v="MEJORAMIENTO REHABILITACIÓN, CONSTRUCCIÓN, MANTENIMIENTO, Y OPERACIÓN DEL CORREDOR RUMICHACA - PASTO EN EL DEPARTAMENTO DE   NARIÑO" u="1"/>
        <s v="APOYO A LA OPERACIÓN DE LAS VÍAS FÉRREAS CONCESIONADAS  NACIONAL" u="1"/>
        <s v="MEJORAMIENTO CONSTRUCCIÒN, REHABILITACIÒN Y MANTENIMIENTO DEL CORREDOR VILLAVICENCIO - YOPAL DEPARTAMENTOS DEL  META, CASANARE" u="1"/>
      </sharedItems>
    </cacheField>
    <cacheField name="APROPIACION_x000a_ VIGENTE" numFmtId="43">
      <sharedItems containsSemiMixedTypes="0" containsString="0" containsNumber="1" containsInteger="1" minValue="200000000" maxValue="264950954987"/>
    </cacheField>
    <cacheField name="CERTIFICADOS_x000a_ ACUMULADOS" numFmtId="43">
      <sharedItems containsSemiMixedTypes="0" containsString="0" containsNumber="1" minValue="0" maxValue="264950954987"/>
    </cacheField>
    <cacheField name="COMPROMISOS_x000a_ ACUMULADOS" numFmtId="43">
      <sharedItems containsSemiMixedTypes="0" containsString="0" containsNumber="1" containsInteger="1" minValue="0" maxValue="264950954987"/>
    </cacheField>
    <cacheField name="OBLIGACIONES_x000a_ ACUMULADAS" numFmtId="43">
      <sharedItems containsSemiMixedTypes="0" containsString="0" containsNumber="1" containsInteger="1" minValue="0" maxValue="20861854400"/>
    </cacheField>
    <cacheField name="PAGOS_x000a_ ACUMULADOS" numFmtId="43">
      <sharedItems containsSemiMixedTypes="0" containsString="0" containsNumber="1" containsInteger="1" minValue="0" maxValue="20861854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A"/>
    <x v="0"/>
    <n v="100000.0006"/>
    <n v="66806.424306280009"/>
    <n v="35031.90113572"/>
    <n v="22684.625642110001"/>
    <n v="21559.350030109999"/>
  </r>
  <r>
    <s v="A-01"/>
    <x v="1"/>
    <n v="47199.141600000003"/>
    <n v="43462.551599999999"/>
    <n v="14201.36758484"/>
    <n v="14201.36758484"/>
    <n v="13292.61250184"/>
  </r>
  <r>
    <s v="A-02"/>
    <x v="2"/>
    <n v="19419.071"/>
    <n v="18440.141501490001"/>
    <n v="16520.110849350003"/>
    <n v="5766.1362147400005"/>
    <n v="5549.615685740001"/>
  </r>
  <r>
    <s v="A-03"/>
    <x v="3"/>
    <n v="29698.508000000002"/>
    <n v="4201.24310479"/>
    <n v="3607.9346015299998"/>
    <n v="2014.6337425300001"/>
    <n v="2014.6337425300001"/>
  </r>
  <r>
    <s v="A-08"/>
    <x v="4"/>
    <n v="3683.28"/>
    <n v="702.48810000000003"/>
    <n v="702.48810000000003"/>
    <n v="702.48810000000003"/>
    <n v="702.48810000000003"/>
  </r>
  <r>
    <s v="B"/>
    <x v="5"/>
    <n v="896061"/>
    <n v="149015.29199200001"/>
    <n v="149015.29199200001"/>
    <n v="149015.29199200001"/>
    <n v="149015.29199200001"/>
  </r>
  <r>
    <s v="C"/>
    <x v="6"/>
    <n v="3691790.2467439999"/>
    <n v="3538674.8880327996"/>
    <n v="3534129.874667"/>
    <n v="56023.905301999999"/>
    <n v="55797.66820400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">
  <r>
    <s v="C-2401-0600-38"/>
    <x v="0"/>
    <n v="190643672665"/>
    <n v="190643672665"/>
    <n v="190643672665"/>
    <n v="0"/>
    <n v="0"/>
  </r>
  <r>
    <s v="C-2401-0600-54"/>
    <x v="1"/>
    <n v="2949400000"/>
    <n v="2949400000"/>
    <n v="2949400000"/>
    <n v="0"/>
    <n v="0"/>
  </r>
  <r>
    <s v="C-2401-0600-58"/>
    <x v="2"/>
    <n v="42000000000"/>
    <n v="4793088000"/>
    <n v="3820279800"/>
    <n v="1479779800"/>
    <n v="1479779800"/>
  </r>
  <r>
    <s v="C-2401-0600-59"/>
    <x v="3"/>
    <n v="94109764731"/>
    <n v="94109764731"/>
    <n v="94109764731"/>
    <n v="0"/>
    <n v="0"/>
  </r>
  <r>
    <s v="C-2401-0600-60"/>
    <x v="4"/>
    <n v="168353745978"/>
    <n v="168353745978"/>
    <n v="168353745978"/>
    <n v="0"/>
    <n v="0"/>
  </r>
  <r>
    <s v="C-2401-0600-61"/>
    <x v="5"/>
    <n v="233224471322"/>
    <n v="233224471322"/>
    <n v="233224471322"/>
    <n v="0"/>
    <n v="0"/>
  </r>
  <r>
    <s v="C-2401-0600-62"/>
    <x v="6"/>
    <n v="231077430881"/>
    <n v="231077430881"/>
    <n v="231077430881"/>
    <n v="1908414423"/>
    <n v="1908414423"/>
  </r>
  <r>
    <s v="C-2401-0600-63"/>
    <x v="7"/>
    <n v="161463162493"/>
    <n v="161463162493"/>
    <n v="161463162493"/>
    <n v="343211668"/>
    <n v="343211668"/>
  </r>
  <r>
    <s v="C-2401-0600-64"/>
    <x v="8"/>
    <n v="174419712826"/>
    <n v="174419712826"/>
    <n v="174419712826"/>
    <n v="5845478217"/>
    <n v="5845478217"/>
  </r>
  <r>
    <s v="C-2401-0600-65"/>
    <x v="9"/>
    <n v="191797855945"/>
    <n v="191797855945"/>
    <n v="191797855945"/>
    <n v="0"/>
    <n v="0"/>
  </r>
  <r>
    <s v="C-2401-0600-66"/>
    <x v="10"/>
    <n v="13000000000"/>
    <n v="11666109646"/>
    <n v="10996852194"/>
    <n v="2431400854"/>
    <n v="2275651508"/>
  </r>
  <r>
    <s v="C-2401-0600-67"/>
    <x v="11"/>
    <n v="224312575038"/>
    <n v="224312575038"/>
    <n v="224312575038"/>
    <n v="0"/>
    <n v="0"/>
  </r>
  <r>
    <s v="C-2401-0600-68"/>
    <x v="12"/>
    <n v="231971044719"/>
    <n v="231971044719"/>
    <n v="231971044719"/>
    <n v="0"/>
    <n v="0"/>
  </r>
  <r>
    <s v="C-2401-0600-69"/>
    <x v="13"/>
    <n v="127866019972"/>
    <n v="127866019972"/>
    <n v="127866019972"/>
    <n v="285664845"/>
    <n v="285664845"/>
  </r>
  <r>
    <s v="C-2401-0600-70"/>
    <x v="14"/>
    <n v="88193470741"/>
    <n v="88193470741"/>
    <n v="88193470741"/>
    <n v="344477421"/>
    <n v="344477421"/>
  </r>
  <r>
    <s v="C-2401-0600-71"/>
    <x v="15"/>
    <n v="149549675038"/>
    <n v="149549675038"/>
    <n v="149549675038"/>
    <n v="4927812930"/>
    <n v="4927812930"/>
  </r>
  <r>
    <s v="C-2401-0600-72"/>
    <x v="16"/>
    <n v="105500827394"/>
    <n v="105500827394"/>
    <n v="105500827394"/>
    <n v="0"/>
    <n v="0"/>
  </r>
  <r>
    <s v="C-2401-0600-73"/>
    <x v="17"/>
    <n v="194512023721"/>
    <n v="194512023721"/>
    <n v="194512023721"/>
    <n v="6449073251"/>
    <n v="6449073251"/>
  </r>
  <r>
    <s v="C-2401-0600-74"/>
    <x v="18"/>
    <n v="264950954987"/>
    <n v="264950954987"/>
    <n v="264950954987"/>
    <n v="486123833"/>
    <n v="486123833"/>
  </r>
  <r>
    <s v="C-2401-0600-75"/>
    <x v="19"/>
    <n v="128939365932"/>
    <n v="128939365932"/>
    <n v="128939365932"/>
    <n v="20861854400"/>
    <n v="20861854400"/>
  </r>
  <r>
    <s v="C-2401-0600-76"/>
    <x v="20"/>
    <n v="171171614849"/>
    <n v="171171614849"/>
    <n v="171171614849"/>
    <n v="82652382"/>
    <n v="82652382"/>
  </r>
  <r>
    <s v="C-2401-0600-77"/>
    <x v="21"/>
    <n v="96797373890"/>
    <n v="96797373890"/>
    <n v="96797373890"/>
    <n v="3221790928"/>
    <n v="3221790928"/>
  </r>
  <r>
    <s v="C-2401-0600-78"/>
    <x v="22"/>
    <n v="152572051398"/>
    <n v="152572051398"/>
    <n v="152572051398"/>
    <n v="0"/>
    <n v="0"/>
  </r>
  <r>
    <s v="C-2401-0600-79"/>
    <x v="23"/>
    <n v="55688907957"/>
    <n v="55688907957"/>
    <n v="55688907957"/>
    <n v="0"/>
    <n v="0"/>
  </r>
  <r>
    <s v="C-2403-0600-4"/>
    <x v="24"/>
    <n v="1200000000"/>
    <n v="1097674130"/>
    <n v="1059145059"/>
    <n v="242976106"/>
    <n v="239746106"/>
  </r>
  <r>
    <s v="C-2404-0600-2"/>
    <x v="25"/>
    <n v="162400000000"/>
    <n v="68758091108"/>
    <n v="68758091108"/>
    <n v="4977634861"/>
    <n v="4977634861"/>
  </r>
  <r>
    <s v="C-2404-0600-4"/>
    <x v="26"/>
    <n v="500000000"/>
    <n v="414283527"/>
    <n v="355036173"/>
    <n v="69633823"/>
    <n v="68890311"/>
  </r>
  <r>
    <s v="C-2405-0600-2"/>
    <x v="27"/>
    <n v="1200000000"/>
    <n v="210000000"/>
    <n v="0"/>
    <n v="0"/>
    <n v="0"/>
  </r>
  <r>
    <s v="C-2405-0600-4"/>
    <x v="28"/>
    <n v="2500000000"/>
    <n v="2335175588"/>
    <n v="2254702158"/>
    <n v="494596467"/>
    <n v="483894467"/>
  </r>
  <r>
    <s v="C-2499-0600-7"/>
    <x v="29"/>
    <n v="200000000"/>
    <n v="0"/>
    <n v="0"/>
    <n v="0"/>
    <n v="0"/>
  </r>
  <r>
    <s v="C-2499-0600-8"/>
    <x v="30"/>
    <n v="20225124267"/>
    <n v="6646530320"/>
    <n v="4471927753"/>
    <n v="926718718"/>
    <n v="870906478"/>
  </r>
  <r>
    <s v="C-2499-0600-9"/>
    <x v="31"/>
    <n v="4500000000"/>
    <n v="2162779960.8000002"/>
    <n v="1823203069"/>
    <n v="476343270"/>
    <n v="476343270"/>
  </r>
  <r>
    <s v="C-2499-0600-10"/>
    <x v="32"/>
    <n v="4000000000"/>
    <n v="526033276"/>
    <n v="525514876"/>
    <n v="168267105"/>
    <n v="1682671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 numFmtId="168"/>
  </dataFields>
  <formats count="1">
    <format dxfId="38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4">
    <format dxfId="37">
      <pivotArea outline="0" fieldPosition="0">
        <references count="1">
          <reference field="4294967294" count="1">
            <x v="0"/>
          </reference>
        </references>
      </pivotArea>
    </format>
    <format dxfId="36">
      <pivotArea outline="0" fieldPosition="0">
        <references count="1">
          <reference field="4294967294" count="1">
            <x v="2"/>
          </reference>
        </references>
      </pivotArea>
    </format>
    <format dxfId="35">
      <pivotArea outline="0" fieldPosition="0">
        <references count="1">
          <reference field="4294967294" count="1">
            <x v="3"/>
          </reference>
        </references>
      </pivotArea>
    </format>
    <format dxfId="34">
      <pivotArea outline="0" fieldPosition="0">
        <references count="1">
          <reference field="4294967294" count="1">
            <x v="0"/>
          </reference>
        </references>
      </pivotArea>
    </format>
    <format dxfId="33">
      <pivotArea outline="0" fieldPosition="0">
        <references count="1">
          <reference field="4294967294" count="1">
            <x v="2"/>
          </reference>
        </references>
      </pivotArea>
    </format>
    <format dxfId="32">
      <pivotArea outline="0" fieldPosition="0">
        <references count="1">
          <reference field="4294967294" count="1">
            <x v="3"/>
          </reference>
        </references>
      </pivotArea>
    </format>
    <format dxfId="31">
      <pivotArea outline="0" fieldPosition="0">
        <references count="1">
          <reference field="4294967294" count="1">
            <x v="0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2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8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26">
      <pivotArea outline="0" fieldPosition="0">
        <references count="1">
          <reference field="4294967294" count="1">
            <x v="1"/>
          </reference>
        </references>
      </pivotArea>
    </format>
    <format dxfId="2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4">
      <pivotArea outline="0" collapsedLevelsAreSubtotals="1" fieldPosition="0"/>
    </format>
  </formats>
  <chartFormats count="13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6">
      <pivotArea type="data" outline="0" fieldPosition="0">
        <references count="2">
          <reference field="4294967294" count="1" selected="0">
            <x v="3"/>
          </reference>
          <reference field="1" count="1" selected="0">
            <x v="0"/>
          </reference>
        </references>
      </pivotArea>
    </chartFormat>
    <chartFormat chart="29" format="17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29" format="18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29" format="19">
      <pivotArea type="data" outline="0" fieldPosition="0">
        <references count="2">
          <reference field="4294967294" count="1" selected="0">
            <x v="3"/>
          </reference>
          <reference field="1" count="1" selected="0">
            <x v="5"/>
          </reference>
        </references>
      </pivotArea>
    </chartFormat>
    <chartFormat chart="29" format="20">
      <pivotArea type="data" outline="0" fieldPosition="0">
        <references count="2">
          <reference field="4294967294" count="1" selected="0">
            <x v="2"/>
          </reference>
          <reference field="1" count="1" selected="0">
            <x v="6"/>
          </reference>
        </references>
      </pivotArea>
    </chartFormat>
    <chartFormat chart="29" format="21">
      <pivotArea type="data" outline="0" fieldPosition="0">
        <references count="2">
          <reference field="4294967294" count="1" selected="0">
            <x v="3"/>
          </reference>
          <reference field="1" count="1" selected="0">
            <x v="6"/>
          </reference>
        </references>
      </pivotArea>
    </chartFormat>
    <chartFormat chart="29" format="22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29" format="23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29" format="24">
      <pivotArea type="data" outline="0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23">
      <pivotArea dataOnly="0" labelOnly="1" fieldPosition="0">
        <references count="1">
          <reference field="1" count="1">
            <x v="4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">
      <pivotArea outline="0" collapsedLevelsAreSubtotals="1" fieldPosition="0"/>
    </format>
  </formats>
  <chartFormats count="22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26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30" format="27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30" format="28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30" format="29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30" format="30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30" format="31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30" format="32">
      <pivotArea type="data" outline="0" fieldPosition="0">
        <references count="2">
          <reference field="4294967294" count="1" selected="0">
            <x v="3"/>
          </reference>
          <reference field="1" count="1" selected="0">
            <x v="1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3"/>
          </reference>
          <reference field="1" count="1" selected="0">
            <x v="2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3"/>
          </reference>
          <reference field="1" count="1" selected="0">
            <x v="3"/>
          </reference>
        </references>
      </pivotArea>
    </chartFormat>
    <chartFormat chart="30" format="36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30" format="37">
      <pivotArea type="data" outline="0" fieldPosition="0">
        <references count="2">
          <reference field="4294967294" count="1" selected="0">
            <x v="3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" cacheId="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7">
    <pivotField showAll="0"/>
    <pivotField axis="axisPage" subtotalTop="0" multipleItemSelectionAllowed="1" showAll="0">
      <items count="62">
        <item m="1" x="37"/>
        <item m="1" x="46"/>
        <item m="1" x="47"/>
        <item m="1" x="51"/>
        <item m="1" x="50"/>
        <item m="1" x="34"/>
        <item m="1" x="56"/>
        <item m="1" x="60"/>
        <item m="1" x="43"/>
        <item m="1" x="42"/>
        <item m="1" x="57"/>
        <item m="1" x="58"/>
        <item m="1" x="39"/>
        <item m="1" x="35"/>
        <item m="1" x="54"/>
        <item m="1" x="41"/>
        <item m="1" x="49"/>
        <item m="1" x="53"/>
        <item m="1" x="44"/>
        <item m="1" x="38"/>
        <item m="1" x="40"/>
        <item x="1"/>
        <item m="1" x="33"/>
        <item m="1" x="36"/>
        <item m="1" x="48"/>
        <item x="25"/>
        <item m="1" x="59"/>
        <item x="27"/>
        <item m="1" x="52"/>
        <item x="29"/>
        <item x="30"/>
        <item x="31"/>
        <item x="32"/>
        <item m="1" x="45"/>
        <item x="2"/>
        <item m="1" x="55"/>
        <item x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8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1 APROPIACION_x000a_ VIGENTE" fld="2" baseField="0" baseItem="0"/>
    <dataField name="2 COMPROMISOS_x000a_ ACUMULADOS" fld="4" baseField="0" baseItem="0"/>
    <dataField name="3 OBLIGACIONES_x000a_ ACUMULADAS" fld="5" baseField="0" baseItem="0" numFmtId="166"/>
    <dataField name=" PAGOS_x000a_ ACUMULADOS" fld="6" baseField="0" baseItem="0" numFmtId="166"/>
  </dataFields>
  <formats count="8">
    <format dxfId="15">
      <pivotArea collapsedLevelsAreSubtotals="1" fieldPosition="0">
        <references count="1">
          <reference field="1" count="0"/>
        </references>
      </pivotArea>
    </format>
    <format dxfId="14">
      <pivotArea grandRow="1" outline="0" collapsedLevelsAreSubtotals="1" fieldPosition="0"/>
    </format>
    <format dxfId="13">
      <pivotArea collapsedLevelsAreSubtotals="1" fieldPosition="0">
        <references count="1">
          <reference field="1" count="0"/>
        </references>
      </pivotArea>
    </format>
    <format dxfId="1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1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0">
      <pivotArea dataOnly="0" outline="0" fieldPosition="0">
        <references count="1">
          <reference field="1" count="0"/>
        </references>
      </pivotArea>
    </format>
    <format dxfId="9">
      <pivotArea field="1" type="button" dataOnly="0" labelOnly="1" outline="0" axis="axisPage" fieldPosition="0"/>
    </format>
    <format dxfId="8">
      <pivotArea outline="0" collapsedLevelsAreSubtotals="1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9:B14"/>
  <sheetViews>
    <sheetView showGridLines="0" showRowColHeaders="0" tabSelected="1" workbookViewId="0"/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13"/>
    </row>
    <row r="10" spans="2:2" ht="36" x14ac:dyDescent="0.55000000000000004">
      <c r="B10" s="14" t="s">
        <v>52</v>
      </c>
    </row>
    <row r="11" spans="2:2" ht="36" x14ac:dyDescent="0.55000000000000004">
      <c r="B11" s="14" t="s">
        <v>107</v>
      </c>
    </row>
    <row r="12" spans="2:2" ht="36" x14ac:dyDescent="0.55000000000000004">
      <c r="B12" s="14" t="s">
        <v>53</v>
      </c>
    </row>
    <row r="13" spans="2:2" ht="36" x14ac:dyDescent="0.55000000000000004">
      <c r="B13" s="14" t="s">
        <v>54</v>
      </c>
    </row>
    <row r="14" spans="2:2" ht="36" x14ac:dyDescent="0.55000000000000004">
      <c r="B14" s="15"/>
    </row>
  </sheetData>
  <hyperlinks>
    <hyperlink ref="B10" location="'Participación Apropiación '!A1" display="Porcentaje Participación de la apropiación  por concepto de Gasto"/>
    <hyperlink ref="B11" location="'APR VS RP  Y OBLIGACIÓN Y PAGO'!A1" display="Ejecución Acumulada al  31/05/2019"/>
    <hyperlink ref="B12" location="'APR,RP´S,OBL Y PAGO FUNCIONAMIE'!A1" display="Comparativo presupuesto de Funcionamiento "/>
    <hyperlink ref="B13" location="'INVERSIÓN APR VS RP Y OBLI'!A1" display="Detalle Ejecución Preupuestal por Proyecto de Inversión 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6:G55"/>
  <sheetViews>
    <sheetView showGridLines="0" workbookViewId="0"/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4" t="s">
        <v>5</v>
      </c>
      <c r="C6" t="s">
        <v>22</v>
      </c>
    </row>
    <row r="7" spans="2:6" x14ac:dyDescent="0.25">
      <c r="B7" s="2" t="s">
        <v>27</v>
      </c>
      <c r="C7" s="26">
        <v>100000.0006</v>
      </c>
    </row>
    <row r="8" spans="2:6" x14ac:dyDescent="0.25">
      <c r="B8" s="2" t="s">
        <v>28</v>
      </c>
      <c r="C8" s="26">
        <v>896061</v>
      </c>
    </row>
    <row r="9" spans="2:6" x14ac:dyDescent="0.25">
      <c r="B9" s="2" t="s">
        <v>29</v>
      </c>
      <c r="C9" s="26">
        <v>3691790.2467439999</v>
      </c>
    </row>
    <row r="10" spans="2:6" x14ac:dyDescent="0.25">
      <c r="B10" s="2" t="s">
        <v>6</v>
      </c>
      <c r="C10" s="26">
        <v>4687851.2473440003</v>
      </c>
    </row>
    <row r="12" spans="2:6" x14ac:dyDescent="0.25">
      <c r="F12" s="5"/>
    </row>
    <row r="38" spans="2:7" ht="14.25" customHeight="1" thickBot="1" x14ac:dyDescent="0.3"/>
    <row r="39" spans="2:7" hidden="1" x14ac:dyDescent="0.25"/>
    <row r="40" spans="2:7" hidden="1" x14ac:dyDescent="0.25"/>
    <row r="41" spans="2:7" ht="201.75" customHeight="1" thickTop="1" x14ac:dyDescent="0.25">
      <c r="B41" s="58" t="s">
        <v>109</v>
      </c>
      <c r="C41" s="59"/>
      <c r="D41" s="59"/>
      <c r="E41" s="59"/>
      <c r="F41" s="59"/>
      <c r="G41" s="60"/>
    </row>
    <row r="42" spans="2:7" x14ac:dyDescent="0.25">
      <c r="B42" s="62" t="s">
        <v>108</v>
      </c>
      <c r="C42" s="63"/>
      <c r="D42" s="63"/>
      <c r="E42" s="63"/>
      <c r="F42" s="63"/>
      <c r="G42" s="64"/>
    </row>
    <row r="43" spans="2:7" x14ac:dyDescent="0.25">
      <c r="B43" s="62"/>
      <c r="C43" s="63"/>
      <c r="D43" s="63"/>
      <c r="E43" s="63"/>
      <c r="F43" s="63"/>
      <c r="G43" s="64"/>
    </row>
    <row r="44" spans="2:7" x14ac:dyDescent="0.25">
      <c r="B44" s="62"/>
      <c r="C44" s="63"/>
      <c r="D44" s="63"/>
      <c r="E44" s="63"/>
      <c r="F44" s="63"/>
      <c r="G44" s="64"/>
    </row>
    <row r="45" spans="2:7" x14ac:dyDescent="0.25">
      <c r="B45" s="62"/>
      <c r="C45" s="63"/>
      <c r="D45" s="63"/>
      <c r="E45" s="63"/>
      <c r="F45" s="63"/>
      <c r="G45" s="64"/>
    </row>
    <row r="46" spans="2:7" x14ac:dyDescent="0.25">
      <c r="B46" s="62"/>
      <c r="C46" s="63"/>
      <c r="D46" s="63"/>
      <c r="E46" s="63"/>
      <c r="F46" s="63"/>
      <c r="G46" s="64"/>
    </row>
    <row r="47" spans="2:7" x14ac:dyDescent="0.25">
      <c r="B47" s="62"/>
      <c r="C47" s="63"/>
      <c r="D47" s="63"/>
      <c r="E47" s="63"/>
      <c r="F47" s="63"/>
      <c r="G47" s="64"/>
    </row>
    <row r="48" spans="2:7" x14ac:dyDescent="0.25">
      <c r="B48" s="62"/>
      <c r="C48" s="63"/>
      <c r="D48" s="63"/>
      <c r="E48" s="63"/>
      <c r="F48" s="63"/>
      <c r="G48" s="64"/>
    </row>
    <row r="49" spans="2:7" x14ac:dyDescent="0.25">
      <c r="B49" s="62"/>
      <c r="C49" s="63"/>
      <c r="D49" s="63"/>
      <c r="E49" s="63"/>
      <c r="F49" s="63"/>
      <c r="G49" s="64"/>
    </row>
    <row r="50" spans="2:7" ht="13.5" customHeight="1" x14ac:dyDescent="0.25">
      <c r="B50" s="62"/>
      <c r="C50" s="63"/>
      <c r="D50" s="63"/>
      <c r="E50" s="63"/>
      <c r="F50" s="63"/>
      <c r="G50" s="64"/>
    </row>
    <row r="51" spans="2:7" ht="15" hidden="1" customHeight="1" x14ac:dyDescent="0.25">
      <c r="B51" s="62"/>
      <c r="C51" s="63"/>
      <c r="D51" s="63"/>
      <c r="E51" s="63"/>
      <c r="F51" s="63"/>
      <c r="G51" s="64"/>
    </row>
    <row r="52" spans="2:7" ht="15" hidden="1" customHeight="1" x14ac:dyDescent="0.25">
      <c r="B52" s="62"/>
      <c r="C52" s="63"/>
      <c r="D52" s="63"/>
      <c r="E52" s="63"/>
      <c r="F52" s="63"/>
      <c r="G52" s="64"/>
    </row>
    <row r="53" spans="2:7" ht="15" hidden="1" customHeight="1" x14ac:dyDescent="0.25">
      <c r="B53" s="62"/>
      <c r="C53" s="63"/>
      <c r="D53" s="63"/>
      <c r="E53" s="63"/>
      <c r="F53" s="63"/>
      <c r="G53" s="64"/>
    </row>
    <row r="54" spans="2:7" ht="71.25" customHeight="1" thickBot="1" x14ac:dyDescent="0.3">
      <c r="B54" s="65"/>
      <c r="C54" s="66"/>
      <c r="D54" s="66"/>
      <c r="E54" s="66"/>
      <c r="F54" s="66"/>
      <c r="G54" s="67"/>
    </row>
    <row r="55" spans="2:7" ht="15.75" thickTop="1" x14ac:dyDescent="0.25"/>
  </sheetData>
  <mergeCells count="2">
    <mergeCell ref="B41:G41"/>
    <mergeCell ref="B42:G54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1" sqref="C1"/>
    </sheetView>
  </sheetViews>
  <sheetFormatPr baseColWidth="10" defaultRowHeight="15" x14ac:dyDescent="0.25"/>
  <cols>
    <col min="1" max="1" width="27" style="3" customWidth="1"/>
    <col min="2" max="2" width="47.7109375" bestFit="1" customWidth="1"/>
    <col min="3" max="5" width="20.42578125" style="1" bestFit="1" customWidth="1"/>
    <col min="6" max="7" width="17.85546875" style="1" bestFit="1" customWidth="1"/>
    <col min="8" max="9" width="16.28515625" bestFit="1" customWidth="1"/>
  </cols>
  <sheetData>
    <row r="1" spans="1:7" ht="30" x14ac:dyDescent="0.25">
      <c r="A1" s="34" t="s">
        <v>0</v>
      </c>
      <c r="B1" s="34" t="s">
        <v>1</v>
      </c>
      <c r="C1" s="35" t="s">
        <v>7</v>
      </c>
      <c r="D1" s="35" t="s">
        <v>8</v>
      </c>
      <c r="E1" s="35" t="s">
        <v>9</v>
      </c>
      <c r="F1" s="35" t="s">
        <v>10</v>
      </c>
      <c r="G1" s="35" t="s">
        <v>11</v>
      </c>
    </row>
    <row r="2" spans="1:7" x14ac:dyDescent="0.25">
      <c r="A2" s="36" t="s">
        <v>2</v>
      </c>
      <c r="B2" s="38" t="s">
        <v>27</v>
      </c>
      <c r="C2" s="37">
        <v>100000.0006</v>
      </c>
      <c r="D2" s="37">
        <v>66806.424306280009</v>
      </c>
      <c r="E2" s="37">
        <v>35031.90113572</v>
      </c>
      <c r="F2" s="37">
        <v>22684.625642110001</v>
      </c>
      <c r="G2" s="37">
        <v>21559.350030109999</v>
      </c>
    </row>
    <row r="3" spans="1:7" x14ac:dyDescent="0.25">
      <c r="A3" s="36" t="s">
        <v>23</v>
      </c>
      <c r="B3" s="38" t="s">
        <v>30</v>
      </c>
      <c r="C3" s="37">
        <v>47199.141600000003</v>
      </c>
      <c r="D3" s="37">
        <v>43462.551599999999</v>
      </c>
      <c r="E3" s="37">
        <v>14201.36758484</v>
      </c>
      <c r="F3" s="37">
        <v>14201.36758484</v>
      </c>
      <c r="G3" s="37">
        <v>13292.61250184</v>
      </c>
    </row>
    <row r="4" spans="1:7" x14ac:dyDescent="0.25">
      <c r="A4" s="36" t="s">
        <v>24</v>
      </c>
      <c r="B4" s="38" t="s">
        <v>31</v>
      </c>
      <c r="C4" s="37">
        <v>19419.071</v>
      </c>
      <c r="D4" s="37">
        <v>18440.141501490001</v>
      </c>
      <c r="E4" s="37">
        <v>16520.110849350003</v>
      </c>
      <c r="F4" s="37">
        <v>5766.1362147400005</v>
      </c>
      <c r="G4" s="37">
        <v>5549.615685740001</v>
      </c>
    </row>
    <row r="5" spans="1:7" x14ac:dyDescent="0.25">
      <c r="A5" s="36" t="s">
        <v>25</v>
      </c>
      <c r="B5" s="38" t="s">
        <v>32</v>
      </c>
      <c r="C5" s="37">
        <v>29698.508000000002</v>
      </c>
      <c r="D5" s="37">
        <v>4201.24310479</v>
      </c>
      <c r="E5" s="37">
        <v>3607.9346015299998</v>
      </c>
      <c r="F5" s="37">
        <v>2014.6337425300001</v>
      </c>
      <c r="G5" s="37">
        <v>2014.6337425300001</v>
      </c>
    </row>
    <row r="6" spans="1:7" ht="30" x14ac:dyDescent="0.25">
      <c r="A6" s="36" t="s">
        <v>26</v>
      </c>
      <c r="B6" s="38" t="s">
        <v>33</v>
      </c>
      <c r="C6" s="37">
        <v>3683.28</v>
      </c>
      <c r="D6" s="37">
        <v>702.48810000000003</v>
      </c>
      <c r="E6" s="37">
        <v>702.48810000000003</v>
      </c>
      <c r="F6" s="37">
        <v>702.48810000000003</v>
      </c>
      <c r="G6" s="37">
        <v>702.48810000000003</v>
      </c>
    </row>
    <row r="7" spans="1:7" x14ac:dyDescent="0.25">
      <c r="A7" s="36" t="s">
        <v>3</v>
      </c>
      <c r="B7" s="38" t="s">
        <v>28</v>
      </c>
      <c r="C7" s="37">
        <v>896061</v>
      </c>
      <c r="D7" s="37">
        <v>149015.29199200001</v>
      </c>
      <c r="E7" s="37">
        <v>149015.29199200001</v>
      </c>
      <c r="F7" s="37">
        <v>149015.29199200001</v>
      </c>
      <c r="G7" s="37">
        <v>149015.29199200001</v>
      </c>
    </row>
    <row r="8" spans="1:7" x14ac:dyDescent="0.25">
      <c r="A8" s="36" t="s">
        <v>4</v>
      </c>
      <c r="B8" s="38" t="s">
        <v>29</v>
      </c>
      <c r="C8" s="37">
        <v>3691790.2467439999</v>
      </c>
      <c r="D8" s="37">
        <v>3538674.8880327996</v>
      </c>
      <c r="E8" s="37">
        <v>3534129.874667</v>
      </c>
      <c r="F8" s="37">
        <v>56023.905301999999</v>
      </c>
      <c r="G8" s="37">
        <v>55797.668204000001</v>
      </c>
    </row>
    <row r="9" spans="1:7" x14ac:dyDescent="0.25">
      <c r="B9" s="1"/>
      <c r="F9"/>
      <c r="G9"/>
    </row>
    <row r="10" spans="1:7" x14ac:dyDescent="0.25">
      <c r="C10"/>
      <c r="D10"/>
      <c r="E10"/>
      <c r="F10"/>
      <c r="G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workbookViewId="0">
      <selection activeCell="A2" sqref="A2"/>
    </sheetView>
  </sheetViews>
  <sheetFormatPr baseColWidth="10" defaultRowHeight="15" x14ac:dyDescent="0.25"/>
  <cols>
    <col min="2" max="2" width="14.28515625" bestFit="1" customWidth="1"/>
    <col min="3" max="3" width="94.42578125" customWidth="1"/>
    <col min="4" max="4" width="23" style="42" bestFit="1" customWidth="1"/>
    <col min="5" max="5" width="33.28515625" style="42" bestFit="1" customWidth="1"/>
    <col min="6" max="6" width="30.7109375" style="42" bestFit="1" customWidth="1"/>
    <col min="7" max="7" width="30.5703125" style="42" bestFit="1" customWidth="1"/>
    <col min="8" max="9" width="23" style="42" bestFit="1" customWidth="1"/>
  </cols>
  <sheetData>
    <row r="1" spans="2:10" ht="15.75" thickBot="1" x14ac:dyDescent="0.3">
      <c r="B1" s="25" t="s">
        <v>34</v>
      </c>
      <c r="C1" s="25" t="s">
        <v>1</v>
      </c>
      <c r="D1" s="40" t="s">
        <v>7</v>
      </c>
      <c r="E1" s="40" t="s">
        <v>8</v>
      </c>
      <c r="F1" s="40" t="s">
        <v>9</v>
      </c>
      <c r="G1" s="40" t="s">
        <v>10</v>
      </c>
      <c r="H1" s="40" t="s">
        <v>14</v>
      </c>
      <c r="I1" s="40" t="s">
        <v>106</v>
      </c>
    </row>
    <row r="2" spans="2:10" ht="30.75" thickTop="1" x14ac:dyDescent="0.25">
      <c r="B2" s="23" t="s">
        <v>35</v>
      </c>
      <c r="C2" s="23" t="s">
        <v>57</v>
      </c>
      <c r="D2" s="41">
        <v>190643672665</v>
      </c>
      <c r="E2" s="41">
        <v>190643672665</v>
      </c>
      <c r="F2" s="41">
        <v>190643672665</v>
      </c>
      <c r="G2" s="41">
        <v>0</v>
      </c>
      <c r="H2" s="41">
        <v>0</v>
      </c>
      <c r="I2" s="41">
        <v>0</v>
      </c>
      <c r="J2" s="39"/>
    </row>
    <row r="3" spans="2:10" ht="30" x14ac:dyDescent="0.25">
      <c r="B3" s="23" t="s">
        <v>36</v>
      </c>
      <c r="C3" s="23" t="s">
        <v>37</v>
      </c>
      <c r="D3" s="41">
        <v>2949400000</v>
      </c>
      <c r="E3" s="41">
        <v>2949400000</v>
      </c>
      <c r="F3" s="41">
        <v>2949400000</v>
      </c>
      <c r="G3" s="41">
        <v>0</v>
      </c>
      <c r="H3" s="41">
        <v>0</v>
      </c>
      <c r="I3" s="41">
        <v>0</v>
      </c>
      <c r="J3" s="39"/>
    </row>
    <row r="4" spans="2:10" x14ac:dyDescent="0.25">
      <c r="B4" s="23" t="s">
        <v>55</v>
      </c>
      <c r="C4" s="23" t="s">
        <v>56</v>
      </c>
      <c r="D4" s="41">
        <v>42000000000</v>
      </c>
      <c r="E4" s="41">
        <v>4793088000</v>
      </c>
      <c r="F4" s="41">
        <v>3820279800</v>
      </c>
      <c r="G4" s="41">
        <v>1479779800</v>
      </c>
      <c r="H4" s="41">
        <v>1479779800</v>
      </c>
      <c r="I4" s="41">
        <v>33728000000</v>
      </c>
      <c r="J4" s="39"/>
    </row>
    <row r="5" spans="2:10" ht="30" x14ac:dyDescent="0.25">
      <c r="B5" s="23" t="s">
        <v>83</v>
      </c>
      <c r="C5" s="23" t="s">
        <v>58</v>
      </c>
      <c r="D5" s="41">
        <v>94109764731</v>
      </c>
      <c r="E5" s="41">
        <v>94109764731</v>
      </c>
      <c r="F5" s="41">
        <v>94109764731</v>
      </c>
      <c r="G5" s="41">
        <v>0</v>
      </c>
      <c r="H5" s="41">
        <v>0</v>
      </c>
      <c r="I5" s="41">
        <v>0</v>
      </c>
      <c r="J5" s="39"/>
    </row>
    <row r="6" spans="2:10" ht="30" x14ac:dyDescent="0.25">
      <c r="B6" s="23" t="s">
        <v>84</v>
      </c>
      <c r="C6" s="23" t="s">
        <v>59</v>
      </c>
      <c r="D6" s="41">
        <v>168353745978</v>
      </c>
      <c r="E6" s="41">
        <v>168353745978</v>
      </c>
      <c r="F6" s="41">
        <v>168353745978</v>
      </c>
      <c r="G6" s="41">
        <v>0</v>
      </c>
      <c r="H6" s="41">
        <v>0</v>
      </c>
      <c r="I6" s="41">
        <v>0</v>
      </c>
      <c r="J6" s="39"/>
    </row>
    <row r="7" spans="2:10" ht="30" x14ac:dyDescent="0.25">
      <c r="B7" s="23" t="s">
        <v>85</v>
      </c>
      <c r="C7" s="23" t="s">
        <v>60</v>
      </c>
      <c r="D7" s="41">
        <v>233224471322</v>
      </c>
      <c r="E7" s="41">
        <v>233224471322</v>
      </c>
      <c r="F7" s="41">
        <v>233224471322</v>
      </c>
      <c r="G7" s="41">
        <v>0</v>
      </c>
      <c r="H7" s="41">
        <v>0</v>
      </c>
      <c r="I7" s="41">
        <v>0</v>
      </c>
      <c r="J7" s="39"/>
    </row>
    <row r="8" spans="2:10" ht="30" x14ac:dyDescent="0.25">
      <c r="B8" s="23" t="s">
        <v>86</v>
      </c>
      <c r="C8" s="23" t="s">
        <v>61</v>
      </c>
      <c r="D8" s="41">
        <v>231077430881</v>
      </c>
      <c r="E8" s="41">
        <v>231077430881</v>
      </c>
      <c r="F8" s="41">
        <v>231077430881</v>
      </c>
      <c r="G8" s="41">
        <v>1908414423</v>
      </c>
      <c r="H8" s="41">
        <v>1908414423</v>
      </c>
      <c r="I8" s="41">
        <v>0</v>
      </c>
      <c r="J8" s="39"/>
    </row>
    <row r="9" spans="2:10" ht="30" x14ac:dyDescent="0.25">
      <c r="B9" s="23" t="s">
        <v>87</v>
      </c>
      <c r="C9" s="23" t="s">
        <v>62</v>
      </c>
      <c r="D9" s="41">
        <v>161463162493</v>
      </c>
      <c r="E9" s="41">
        <v>161463162493</v>
      </c>
      <c r="F9" s="41">
        <v>161463162493</v>
      </c>
      <c r="G9" s="41">
        <v>343211668</v>
      </c>
      <c r="H9" s="41">
        <v>343211668</v>
      </c>
      <c r="I9" s="41">
        <v>0</v>
      </c>
      <c r="J9" s="39"/>
    </row>
    <row r="10" spans="2:10" ht="30" x14ac:dyDescent="0.25">
      <c r="B10" s="23" t="s">
        <v>88</v>
      </c>
      <c r="C10" s="23" t="s">
        <v>63</v>
      </c>
      <c r="D10" s="41">
        <v>174419712826</v>
      </c>
      <c r="E10" s="41">
        <v>174419712826</v>
      </c>
      <c r="F10" s="41">
        <v>174419712826</v>
      </c>
      <c r="G10" s="41">
        <v>5845478217</v>
      </c>
      <c r="H10" s="41">
        <v>5845478217</v>
      </c>
      <c r="I10" s="41">
        <v>0</v>
      </c>
      <c r="J10" s="39"/>
    </row>
    <row r="11" spans="2:10" ht="30" x14ac:dyDescent="0.25">
      <c r="B11" s="23" t="s">
        <v>89</v>
      </c>
      <c r="C11" s="23" t="s">
        <v>64</v>
      </c>
      <c r="D11" s="41">
        <v>191797855945</v>
      </c>
      <c r="E11" s="41">
        <v>191797855945</v>
      </c>
      <c r="F11" s="41">
        <v>191797855945</v>
      </c>
      <c r="G11" s="41">
        <v>0</v>
      </c>
      <c r="H11" s="41">
        <v>0</v>
      </c>
      <c r="I11" s="41">
        <v>0</v>
      </c>
      <c r="J11" s="39"/>
    </row>
    <row r="12" spans="2:10" x14ac:dyDescent="0.25">
      <c r="B12" s="23" t="s">
        <v>90</v>
      </c>
      <c r="C12" s="24" t="s">
        <v>65</v>
      </c>
      <c r="D12" s="41">
        <v>13000000000</v>
      </c>
      <c r="E12" s="41">
        <v>11666109646</v>
      </c>
      <c r="F12" s="41">
        <v>10996852194</v>
      </c>
      <c r="G12" s="41">
        <v>2431400854</v>
      </c>
      <c r="H12" s="41">
        <v>2275651508</v>
      </c>
      <c r="I12" s="41">
        <v>1111944</v>
      </c>
      <c r="J12" s="39"/>
    </row>
    <row r="13" spans="2:10" ht="30" x14ac:dyDescent="0.25">
      <c r="B13" s="23" t="s">
        <v>91</v>
      </c>
      <c r="C13" s="23" t="s">
        <v>66</v>
      </c>
      <c r="D13" s="41">
        <v>224312575038</v>
      </c>
      <c r="E13" s="41">
        <v>224312575038</v>
      </c>
      <c r="F13" s="41">
        <v>224312575038</v>
      </c>
      <c r="G13" s="41">
        <v>0</v>
      </c>
      <c r="H13" s="41">
        <v>0</v>
      </c>
      <c r="I13" s="41">
        <v>0</v>
      </c>
      <c r="J13" s="39"/>
    </row>
    <row r="14" spans="2:10" ht="30" x14ac:dyDescent="0.25">
      <c r="B14" s="23" t="s">
        <v>92</v>
      </c>
      <c r="C14" s="23" t="s">
        <v>67</v>
      </c>
      <c r="D14" s="41">
        <v>231971044719</v>
      </c>
      <c r="E14" s="41">
        <v>231971044719</v>
      </c>
      <c r="F14" s="41">
        <v>231971044719</v>
      </c>
      <c r="G14" s="41">
        <v>0</v>
      </c>
      <c r="H14" s="41">
        <v>0</v>
      </c>
      <c r="I14" s="41">
        <v>0</v>
      </c>
      <c r="J14" s="39"/>
    </row>
    <row r="15" spans="2:10" ht="30" x14ac:dyDescent="0.25">
      <c r="B15" s="23" t="s">
        <v>93</v>
      </c>
      <c r="C15" s="23" t="s">
        <v>68</v>
      </c>
      <c r="D15" s="41">
        <v>127866019972</v>
      </c>
      <c r="E15" s="41">
        <v>127866019972</v>
      </c>
      <c r="F15" s="41">
        <v>127866019972</v>
      </c>
      <c r="G15" s="41">
        <v>285664845</v>
      </c>
      <c r="H15" s="41">
        <v>285664845</v>
      </c>
      <c r="I15" s="41">
        <v>0</v>
      </c>
      <c r="J15" s="39"/>
    </row>
    <row r="16" spans="2:10" ht="30" x14ac:dyDescent="0.25">
      <c r="B16" s="23" t="s">
        <v>94</v>
      </c>
      <c r="C16" s="23" t="s">
        <v>69</v>
      </c>
      <c r="D16" s="41">
        <v>88193470741</v>
      </c>
      <c r="E16" s="41">
        <v>88193470741</v>
      </c>
      <c r="F16" s="41">
        <v>88193470741</v>
      </c>
      <c r="G16" s="41">
        <v>344477421</v>
      </c>
      <c r="H16" s="41">
        <v>344477421</v>
      </c>
      <c r="I16" s="41">
        <v>0</v>
      </c>
      <c r="J16" s="39"/>
    </row>
    <row r="17" spans="2:10" ht="45" x14ac:dyDescent="0.25">
      <c r="B17" s="23" t="s">
        <v>95</v>
      </c>
      <c r="C17" s="23" t="s">
        <v>70</v>
      </c>
      <c r="D17" s="41">
        <v>149549675038</v>
      </c>
      <c r="E17" s="41">
        <v>149549675038</v>
      </c>
      <c r="F17" s="41">
        <v>149549675038</v>
      </c>
      <c r="G17" s="41">
        <v>4927812930</v>
      </c>
      <c r="H17" s="41">
        <v>4927812930</v>
      </c>
      <c r="I17" s="41">
        <v>0</v>
      </c>
      <c r="J17" s="39"/>
    </row>
    <row r="18" spans="2:10" ht="30" x14ac:dyDescent="0.25">
      <c r="B18" s="23" t="s">
        <v>82</v>
      </c>
      <c r="C18" s="23" t="s">
        <v>71</v>
      </c>
      <c r="D18" s="41">
        <v>105500827394</v>
      </c>
      <c r="E18" s="41">
        <v>105500827394</v>
      </c>
      <c r="F18" s="41">
        <v>105500827394</v>
      </c>
      <c r="G18" s="41">
        <v>0</v>
      </c>
      <c r="H18" s="41">
        <v>0</v>
      </c>
      <c r="I18" s="41">
        <v>0</v>
      </c>
      <c r="J18" s="39"/>
    </row>
    <row r="19" spans="2:10" ht="30" x14ac:dyDescent="0.25">
      <c r="B19" s="23" t="s">
        <v>96</v>
      </c>
      <c r="C19" s="23" t="s">
        <v>72</v>
      </c>
      <c r="D19" s="41">
        <v>194512023721</v>
      </c>
      <c r="E19" s="41">
        <v>194512023721</v>
      </c>
      <c r="F19" s="41">
        <v>194512023721</v>
      </c>
      <c r="G19" s="41">
        <v>6449073251</v>
      </c>
      <c r="H19" s="41">
        <v>6449073251</v>
      </c>
      <c r="I19" s="41">
        <v>0</v>
      </c>
      <c r="J19" s="39"/>
    </row>
    <row r="20" spans="2:10" ht="30" x14ac:dyDescent="0.25">
      <c r="B20" s="23" t="s">
        <v>97</v>
      </c>
      <c r="C20" s="23" t="s">
        <v>73</v>
      </c>
      <c r="D20" s="41">
        <v>264950954987</v>
      </c>
      <c r="E20" s="41">
        <v>264950954987</v>
      </c>
      <c r="F20" s="41">
        <v>264950954987</v>
      </c>
      <c r="G20" s="41">
        <v>486123833</v>
      </c>
      <c r="H20" s="41">
        <v>486123833</v>
      </c>
      <c r="I20" s="41">
        <v>0</v>
      </c>
      <c r="J20" s="39"/>
    </row>
    <row r="21" spans="2:10" ht="30" x14ac:dyDescent="0.25">
      <c r="B21" s="23" t="s">
        <v>98</v>
      </c>
      <c r="C21" s="23" t="s">
        <v>74</v>
      </c>
      <c r="D21" s="41">
        <v>128939365932</v>
      </c>
      <c r="E21" s="41">
        <v>128939365932</v>
      </c>
      <c r="F21" s="41">
        <v>128939365932</v>
      </c>
      <c r="G21" s="41">
        <v>20861854400</v>
      </c>
      <c r="H21" s="41">
        <v>20861854400</v>
      </c>
      <c r="I21" s="41">
        <v>0</v>
      </c>
      <c r="J21" s="39"/>
    </row>
    <row r="22" spans="2:10" ht="30" x14ac:dyDescent="0.25">
      <c r="B22" s="23" t="s">
        <v>99</v>
      </c>
      <c r="C22" s="23" t="s">
        <v>75</v>
      </c>
      <c r="D22" s="41">
        <v>171171614849</v>
      </c>
      <c r="E22" s="41">
        <v>171171614849</v>
      </c>
      <c r="F22" s="41">
        <v>171171614849</v>
      </c>
      <c r="G22" s="41">
        <v>82652382</v>
      </c>
      <c r="H22" s="41">
        <v>82652382</v>
      </c>
      <c r="I22" s="41">
        <v>0</v>
      </c>
      <c r="J22" s="39"/>
    </row>
    <row r="23" spans="2:10" ht="30" x14ac:dyDescent="0.25">
      <c r="B23" s="23" t="s">
        <v>100</v>
      </c>
      <c r="C23" s="23" t="s">
        <v>76</v>
      </c>
      <c r="D23" s="41">
        <v>96797373890</v>
      </c>
      <c r="E23" s="41">
        <v>96797373890</v>
      </c>
      <c r="F23" s="41">
        <v>96797373890</v>
      </c>
      <c r="G23" s="41">
        <v>3221790928</v>
      </c>
      <c r="H23" s="41">
        <v>3221790928</v>
      </c>
      <c r="I23" s="41">
        <v>0</v>
      </c>
      <c r="J23" s="39"/>
    </row>
    <row r="24" spans="2:10" ht="30" x14ac:dyDescent="0.25">
      <c r="B24" s="23" t="s">
        <v>101</v>
      </c>
      <c r="C24" s="23" t="s">
        <v>77</v>
      </c>
      <c r="D24" s="41">
        <v>152572051398</v>
      </c>
      <c r="E24" s="41">
        <v>152572051398</v>
      </c>
      <c r="F24" s="41">
        <v>152572051398</v>
      </c>
      <c r="G24" s="41">
        <v>0</v>
      </c>
      <c r="H24" s="41">
        <v>0</v>
      </c>
      <c r="I24" s="41">
        <v>0</v>
      </c>
      <c r="J24" s="39"/>
    </row>
    <row r="25" spans="2:10" ht="30" x14ac:dyDescent="0.25">
      <c r="B25" s="23" t="s">
        <v>102</v>
      </c>
      <c r="C25" s="33" t="s">
        <v>78</v>
      </c>
      <c r="D25" s="41">
        <v>55688907957</v>
      </c>
      <c r="E25" s="41">
        <v>55688907957</v>
      </c>
      <c r="F25" s="41">
        <v>55688907957</v>
      </c>
      <c r="G25" s="41">
        <v>0</v>
      </c>
      <c r="H25" s="41">
        <v>0</v>
      </c>
      <c r="I25" s="41">
        <v>0</v>
      </c>
      <c r="J25" s="39"/>
    </row>
    <row r="26" spans="2:10" x14ac:dyDescent="0.25">
      <c r="B26" s="23" t="s">
        <v>103</v>
      </c>
      <c r="C26" s="24" t="s">
        <v>79</v>
      </c>
      <c r="D26" s="41">
        <v>1200000000</v>
      </c>
      <c r="E26" s="41">
        <v>1097674130</v>
      </c>
      <c r="F26" s="41">
        <v>1059145059</v>
      </c>
      <c r="G26" s="41">
        <v>242976106</v>
      </c>
      <c r="H26" s="41">
        <v>239746106</v>
      </c>
      <c r="I26" s="41">
        <v>417868</v>
      </c>
      <c r="J26" s="39"/>
    </row>
    <row r="27" spans="2:10" x14ac:dyDescent="0.25">
      <c r="B27" s="23" t="s">
        <v>38</v>
      </c>
      <c r="C27" s="33" t="s">
        <v>39</v>
      </c>
      <c r="D27" s="41">
        <v>162400000000</v>
      </c>
      <c r="E27" s="41">
        <v>68758091108</v>
      </c>
      <c r="F27" s="41">
        <v>68758091108</v>
      </c>
      <c r="G27" s="41">
        <v>4977634861</v>
      </c>
      <c r="H27" s="41">
        <v>4977634861</v>
      </c>
      <c r="I27" s="41">
        <v>0</v>
      </c>
      <c r="J27" s="39"/>
    </row>
    <row r="28" spans="2:10" x14ac:dyDescent="0.25">
      <c r="B28" s="23" t="s">
        <v>104</v>
      </c>
      <c r="C28" s="33" t="s">
        <v>80</v>
      </c>
      <c r="D28" s="41">
        <v>500000000</v>
      </c>
      <c r="E28" s="41">
        <v>414283527</v>
      </c>
      <c r="F28" s="41">
        <v>355036173</v>
      </c>
      <c r="G28" s="41">
        <v>69633823</v>
      </c>
      <c r="H28" s="41">
        <v>68890311</v>
      </c>
      <c r="I28" s="41">
        <v>916271</v>
      </c>
      <c r="J28" s="39"/>
    </row>
    <row r="29" spans="2:10" x14ac:dyDescent="0.25">
      <c r="B29" s="23" t="s">
        <v>40</v>
      </c>
      <c r="C29" s="33" t="s">
        <v>41</v>
      </c>
      <c r="D29" s="41">
        <v>1200000000</v>
      </c>
      <c r="E29" s="41">
        <v>210000000</v>
      </c>
      <c r="F29" s="41">
        <v>0</v>
      </c>
      <c r="G29" s="41">
        <v>0</v>
      </c>
      <c r="H29" s="41">
        <v>0</v>
      </c>
      <c r="I29" s="41">
        <v>990000000</v>
      </c>
      <c r="J29" s="39"/>
    </row>
    <row r="30" spans="2:10" x14ac:dyDescent="0.25">
      <c r="B30" s="23" t="s">
        <v>105</v>
      </c>
      <c r="C30" s="33" t="s">
        <v>81</v>
      </c>
      <c r="D30" s="41">
        <v>2500000000</v>
      </c>
      <c r="E30" s="41">
        <v>2335175588</v>
      </c>
      <c r="F30" s="41">
        <v>2254702158</v>
      </c>
      <c r="G30" s="41">
        <v>494596467</v>
      </c>
      <c r="H30" s="41">
        <v>483894467</v>
      </c>
      <c r="I30" s="41">
        <v>595946</v>
      </c>
      <c r="J30" s="39"/>
    </row>
    <row r="31" spans="2:10" ht="30" x14ac:dyDescent="0.25">
      <c r="B31" s="23" t="s">
        <v>42</v>
      </c>
      <c r="C31" s="33" t="s">
        <v>43</v>
      </c>
      <c r="D31" s="41">
        <v>200000000</v>
      </c>
      <c r="E31" s="41">
        <v>0</v>
      </c>
      <c r="F31" s="41">
        <v>0</v>
      </c>
      <c r="G31" s="41">
        <v>0</v>
      </c>
      <c r="H31" s="41">
        <v>0</v>
      </c>
      <c r="I31" s="41">
        <v>200000000</v>
      </c>
      <c r="J31" s="39"/>
    </row>
    <row r="32" spans="2:10" ht="30" x14ac:dyDescent="0.25">
      <c r="B32" s="23" t="s">
        <v>44</v>
      </c>
      <c r="C32" s="33" t="s">
        <v>45</v>
      </c>
      <c r="D32" s="41">
        <v>20225124267</v>
      </c>
      <c r="E32" s="41">
        <v>6646530320</v>
      </c>
      <c r="F32" s="41">
        <v>4471927753</v>
      </c>
      <c r="G32" s="41">
        <v>926718718</v>
      </c>
      <c r="H32" s="41">
        <v>870906478</v>
      </c>
      <c r="I32" s="41">
        <v>13194437147</v>
      </c>
      <c r="J32" s="39"/>
    </row>
    <row r="33" spans="2:10" x14ac:dyDescent="0.25">
      <c r="B33" s="23" t="s">
        <v>46</v>
      </c>
      <c r="C33" s="33" t="s">
        <v>47</v>
      </c>
      <c r="D33" s="41">
        <v>4500000000</v>
      </c>
      <c r="E33" s="41">
        <v>2162779960.8000002</v>
      </c>
      <c r="F33" s="41">
        <v>1823203069</v>
      </c>
      <c r="G33" s="41">
        <v>476343270</v>
      </c>
      <c r="H33" s="41">
        <v>476343270</v>
      </c>
      <c r="I33" s="41">
        <v>2337220039.1999998</v>
      </c>
      <c r="J33" s="39"/>
    </row>
    <row r="34" spans="2:10" ht="30" x14ac:dyDescent="0.25">
      <c r="B34" s="23" t="s">
        <v>50</v>
      </c>
      <c r="C34" s="33" t="s">
        <v>51</v>
      </c>
      <c r="D34" s="41">
        <v>4000000000</v>
      </c>
      <c r="E34" s="41">
        <v>526033276</v>
      </c>
      <c r="F34" s="41">
        <v>525514876</v>
      </c>
      <c r="G34" s="41">
        <v>168267105</v>
      </c>
      <c r="H34" s="41">
        <v>168267105</v>
      </c>
      <c r="I34" s="41">
        <v>3473966724</v>
      </c>
      <c r="J34" s="39"/>
    </row>
    <row r="35" spans="2:10" x14ac:dyDescent="0.25">
      <c r="C3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N68"/>
  <sheetViews>
    <sheetView showGridLines="0" showRowColHeaders="0" workbookViewId="0"/>
  </sheetViews>
  <sheetFormatPr baseColWidth="10" defaultRowHeight="15" outlineLevelRow="1" x14ac:dyDescent="0.25"/>
  <cols>
    <col min="2" max="2" width="31.140625" bestFit="1" customWidth="1"/>
    <col min="3" max="3" width="13.5703125" bestFit="1" customWidth="1"/>
    <col min="4" max="4" width="15" bestFit="1" customWidth="1"/>
    <col min="5" max="5" width="14.7109375" bestFit="1" customWidth="1"/>
    <col min="6" max="6" width="11.5703125" bestFit="1" customWidth="1"/>
  </cols>
  <sheetData>
    <row r="6" spans="1:14" x14ac:dyDescent="0.25">
      <c r="B6" s="4" t="s">
        <v>5</v>
      </c>
      <c r="C6" t="s">
        <v>21</v>
      </c>
      <c r="D6" t="s">
        <v>49</v>
      </c>
      <c r="E6" t="s">
        <v>19</v>
      </c>
      <c r="F6" t="s">
        <v>20</v>
      </c>
    </row>
    <row r="7" spans="1:14" x14ac:dyDescent="0.25">
      <c r="B7" s="2" t="s">
        <v>27</v>
      </c>
      <c r="C7" s="26">
        <v>100000.0006</v>
      </c>
      <c r="D7" s="26">
        <v>35031.90113572</v>
      </c>
      <c r="E7" s="26">
        <v>22684.625642110001</v>
      </c>
      <c r="F7" s="26">
        <v>21559.350030109999</v>
      </c>
    </row>
    <row r="8" spans="1:14" x14ac:dyDescent="0.25">
      <c r="B8" s="2" t="s">
        <v>28</v>
      </c>
      <c r="C8" s="26">
        <v>896061</v>
      </c>
      <c r="D8" s="26">
        <v>149015.29199200001</v>
      </c>
      <c r="E8" s="26">
        <v>149015.29199200001</v>
      </c>
      <c r="F8" s="26">
        <v>149015.29199200001</v>
      </c>
    </row>
    <row r="9" spans="1:14" x14ac:dyDescent="0.25">
      <c r="B9" s="2" t="s">
        <v>29</v>
      </c>
      <c r="C9" s="26">
        <v>3691790.2467439999</v>
      </c>
      <c r="D9" s="26">
        <v>3534129.874667</v>
      </c>
      <c r="E9" s="26">
        <v>56023.905301999999</v>
      </c>
      <c r="F9" s="26">
        <v>55797.668204000001</v>
      </c>
    </row>
    <row r="10" spans="1:14" x14ac:dyDescent="0.25">
      <c r="B10" s="2" t="s">
        <v>6</v>
      </c>
      <c r="C10" s="26">
        <v>4687851.2473440003</v>
      </c>
      <c r="D10" s="26">
        <v>3718177.0677947202</v>
      </c>
      <c r="E10" s="26">
        <v>227723.82293611002</v>
      </c>
      <c r="F10" s="26">
        <v>226372.31022610998</v>
      </c>
      <c r="H10" s="5"/>
      <c r="J10" s="5"/>
    </row>
    <row r="16" spans="1:14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20"/>
      <c r="K39" s="20"/>
      <c r="L39" s="20"/>
      <c r="M39" s="20"/>
      <c r="N39" s="20"/>
    </row>
    <row r="40" spans="1:14" hidden="1" outlineLevel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22"/>
      <c r="K40" s="22"/>
      <c r="L40" s="20"/>
      <c r="M40" s="20"/>
      <c r="N40" s="20"/>
    </row>
    <row r="41" spans="1:14" s="11" customFormat="1" hidden="1" outlineLevel="1" x14ac:dyDescent="0.25">
      <c r="A41" s="44"/>
      <c r="B41" s="45" t="s">
        <v>5</v>
      </c>
      <c r="C41" s="45" t="s">
        <v>21</v>
      </c>
      <c r="D41" s="45" t="s">
        <v>49</v>
      </c>
      <c r="E41" s="45" t="s">
        <v>19</v>
      </c>
      <c r="F41" s="45" t="s">
        <v>20</v>
      </c>
      <c r="G41" s="44"/>
      <c r="H41" s="44"/>
      <c r="I41" s="44"/>
      <c r="L41" s="30"/>
      <c r="M41" s="30"/>
      <c r="N41" s="30"/>
    </row>
    <row r="42" spans="1:14" s="11" customFormat="1" hidden="1" outlineLevel="1" x14ac:dyDescent="0.25">
      <c r="A42" s="44"/>
      <c r="B42" s="46" t="s">
        <v>27</v>
      </c>
      <c r="C42" s="47">
        <f>+GETPIVOTDATA("APROPIACION",$B$6,"DESCRIPCION","A-FUNCIONAMIENTO")</f>
        <v>100000.0006</v>
      </c>
      <c r="D42" s="48">
        <f>+GETPIVOTDATA("COMPROMISOS",$B$6,"DESCRIPCION","A-FUNCIONAMIENTO")/C42</f>
        <v>0.35031900925528592</v>
      </c>
      <c r="E42" s="48">
        <f>+GETPIVOTDATA(" OBLIGACIONES",$B$6,"DESCRIPCION","A-FUNCIONAMIENTO")/C42</f>
        <v>0.22684625506002248</v>
      </c>
      <c r="F42" s="48">
        <f>+GETPIVOTDATA(" PAGOS",$B$6,"DESCRIPCION","A-FUNCIONAMIENTO")/GETPIVOTDATA("APROPIACION",$B$6,"DESCRIPCION","A-FUNCIONAMIENTO")</f>
        <v>0.21559349900753899</v>
      </c>
      <c r="G42" s="44"/>
      <c r="H42" s="44"/>
      <c r="I42" s="44"/>
      <c r="L42" s="30"/>
      <c r="M42" s="30"/>
      <c r="N42" s="30"/>
    </row>
    <row r="43" spans="1:14" s="11" customFormat="1" hidden="1" outlineLevel="1" x14ac:dyDescent="0.25">
      <c r="A43" s="44"/>
      <c r="B43" s="46" t="s">
        <v>28</v>
      </c>
      <c r="C43" s="47">
        <f>+GETPIVOTDATA("APROPIACION",$B$6,"DESCRIPCION","B-SERVICIO DE LA DEUDA PÚBLICA")</f>
        <v>896061</v>
      </c>
      <c r="D43" s="48">
        <f>+GETPIVOTDATA("COMPROMISOS",$B$6,"DESCRIPCION","B-SERVICIO DE LA DEUDA PÚBLICA")/C43</f>
        <v>0.16630038802269043</v>
      </c>
      <c r="E43" s="48">
        <f>+GETPIVOTDATA(" OBLIGACIONES",$B$6,"DESCRIPCION","B-SERVICIO DE LA DEUDA PÚBLICA")/GETPIVOTDATA("APROPIACION",$B$6,"DESCRIPCION","B-SERVICIO DE LA DEUDA PÚBLICA")</f>
        <v>0.16630038802269043</v>
      </c>
      <c r="F43" s="48">
        <f>+GETPIVOTDATA(" PAGOS",$B$6,"DESCRIPCION","B-SERVICIO DE LA DEUDA PÚBLICA")/GETPIVOTDATA("APROPIACION",$B$6,"DESCRIPCION","B-SERVICIO DE LA DEUDA PÚBLICA")</f>
        <v>0.16630038802269043</v>
      </c>
      <c r="G43" s="44"/>
      <c r="H43" s="44"/>
      <c r="I43" s="44"/>
      <c r="L43" s="30"/>
      <c r="M43" s="30"/>
      <c r="N43" s="30"/>
    </row>
    <row r="44" spans="1:14" s="11" customFormat="1" hidden="1" outlineLevel="1" x14ac:dyDescent="0.25">
      <c r="A44" s="44"/>
      <c r="B44" s="46" t="s">
        <v>29</v>
      </c>
      <c r="C44" s="49">
        <f>+GETPIVOTDATA("APROPIACION",$B$6,"DESCRIPCION","C- INVERSION")</f>
        <v>3691790.2467439999</v>
      </c>
      <c r="D44" s="50">
        <f>+GETPIVOTDATA("COMPROMISOS",$B$6,"DESCRIPCION","C- INVERSION")/C44</f>
        <v>0.95729433105901685</v>
      </c>
      <c r="E44" s="50">
        <f>+GETPIVOTDATA(" OBLIGACIONES",$B$6,"DESCRIPCION","C- INVERSION")/GETPIVOTDATA("APROPIACION",$B$6,"DESCRIPCION","C- INVERSION")</f>
        <v>1.5175267704174329E-2</v>
      </c>
      <c r="F44" s="50">
        <f>+GETPIVOTDATA(" PAGOS",$B$6,"DESCRIPCION","C- INVERSION")/GETPIVOTDATA("APROPIACION",$B$6,"DESCRIPCION","C- INVERSION")</f>
        <v>1.5113986568768674E-2</v>
      </c>
      <c r="G44" s="44"/>
      <c r="H44" s="44"/>
      <c r="I44" s="44"/>
      <c r="L44" s="30"/>
      <c r="M44" s="30"/>
      <c r="N44" s="30"/>
    </row>
    <row r="45" spans="1:14" s="11" customFormat="1" hidden="1" outlineLevel="1" x14ac:dyDescent="0.25">
      <c r="A45" s="44"/>
      <c r="B45" s="51" t="s">
        <v>6</v>
      </c>
      <c r="C45" s="52">
        <f>+GETPIVOTDATA("APROPIACION",$B$6)</f>
        <v>4687851.2473440003</v>
      </c>
      <c r="D45" s="53">
        <f>+GETPIVOTDATA("COMPROMISOS",$B$6)/GETPIVOTDATA("APROPIACION",$B$6)</f>
        <v>0.79315167474678949</v>
      </c>
      <c r="E45" s="54">
        <f>+GETPIVOTDATA(" OBLIGACIONES",$B$6)/GETPIVOTDATA("APROPIACION",$B$6)</f>
        <v>4.857744218422709E-2</v>
      </c>
      <c r="F45" s="54">
        <f>+GETPIVOTDATA(" PAGOS",$B$6)/GETPIVOTDATA("APROPIACION",$B$6)</f>
        <v>4.8289141075960107E-2</v>
      </c>
      <c r="G45" s="44"/>
      <c r="H45" s="44"/>
      <c r="I45" s="44"/>
      <c r="L45" s="30"/>
      <c r="M45" s="30"/>
      <c r="N45" s="30"/>
    </row>
    <row r="46" spans="1:14" s="11" customFormat="1" hidden="1" outlineLevel="1" x14ac:dyDescent="0.25">
      <c r="A46" s="44"/>
      <c r="B46" s="44"/>
      <c r="C46" s="44"/>
      <c r="D46" s="44"/>
      <c r="E46" s="44"/>
      <c r="F46" s="44"/>
      <c r="G46" s="44"/>
      <c r="H46" s="44"/>
      <c r="I46" s="44"/>
      <c r="L46" s="31"/>
      <c r="M46" s="31"/>
      <c r="N46" s="31"/>
    </row>
    <row r="47" spans="1:14" hidden="1" outlineLevel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22"/>
      <c r="K47" s="22"/>
      <c r="L47" s="32"/>
      <c r="M47" s="32"/>
      <c r="N47" s="32"/>
    </row>
    <row r="48" spans="1:14" hidden="1" outlineLevel="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22"/>
      <c r="K48" s="22"/>
      <c r="L48" s="32"/>
      <c r="M48" s="32"/>
      <c r="N48" s="32"/>
    </row>
    <row r="49" spans="1:14" hidden="1" outlineLevel="1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22"/>
      <c r="K49" s="22"/>
      <c r="L49" s="32"/>
      <c r="M49" s="32"/>
      <c r="N49" s="32"/>
    </row>
    <row r="50" spans="1:14" hidden="1" outlineLevel="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22"/>
      <c r="K50" s="22"/>
      <c r="L50" s="32"/>
      <c r="M50" s="32"/>
      <c r="N50" s="32"/>
    </row>
    <row r="51" spans="1:14" hidden="1" outlineLevel="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22"/>
      <c r="K51" s="22"/>
      <c r="L51" s="32"/>
      <c r="M51" s="32"/>
      <c r="N51" s="32"/>
    </row>
    <row r="52" spans="1:14" hidden="1" outlineLevel="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22"/>
      <c r="K52" s="22"/>
      <c r="L52" s="32"/>
      <c r="M52" s="32"/>
      <c r="N52" s="32"/>
    </row>
    <row r="53" spans="1:14" hidden="1" outlineLevel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22"/>
      <c r="K53" s="22"/>
      <c r="L53" s="32"/>
      <c r="M53" s="32"/>
      <c r="N53" s="32"/>
    </row>
    <row r="54" spans="1:14" hidden="1" outlineLevel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22"/>
      <c r="K54" s="22"/>
      <c r="L54" s="32"/>
      <c r="M54" s="32"/>
      <c r="N54" s="32"/>
    </row>
    <row r="55" spans="1:14" hidden="1" outlineLevel="1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22"/>
      <c r="K55" s="22"/>
      <c r="L55" s="32"/>
      <c r="M55" s="32"/>
      <c r="N55" s="32"/>
    </row>
    <row r="56" spans="1:14" hidden="1" outlineLevel="1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22"/>
      <c r="K56" s="22"/>
      <c r="L56" s="32"/>
      <c r="M56" s="32"/>
      <c r="N56" s="32"/>
    </row>
    <row r="57" spans="1:14" collapsed="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28"/>
      <c r="K57" s="32"/>
      <c r="L57" s="32"/>
      <c r="M57" s="32"/>
      <c r="N57" s="3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28"/>
      <c r="K58" s="32"/>
      <c r="L58" s="32"/>
      <c r="M58" s="32"/>
      <c r="N58" s="3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28"/>
      <c r="K59" s="32"/>
      <c r="L59" s="32"/>
      <c r="M59" s="32"/>
      <c r="N59" s="32"/>
    </row>
    <row r="60" spans="1:14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29"/>
    </row>
    <row r="61" spans="1:14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22"/>
    </row>
    <row r="62" spans="1:14" x14ac:dyDescent="0.25">
      <c r="A62" s="43"/>
      <c r="B62" s="43"/>
      <c r="C62" s="43"/>
      <c r="D62" s="43"/>
      <c r="E62" s="43"/>
      <c r="F62" s="43"/>
      <c r="G62" s="43"/>
      <c r="H62" s="43"/>
      <c r="I62" s="43"/>
    </row>
    <row r="63" spans="1:14" x14ac:dyDescent="0.25">
      <c r="A63" s="43"/>
      <c r="B63" s="43"/>
      <c r="C63" s="43"/>
      <c r="D63" s="43"/>
      <c r="E63" s="43"/>
      <c r="F63" s="43"/>
      <c r="G63" s="43"/>
      <c r="H63" s="43"/>
      <c r="I63" s="43"/>
    </row>
    <row r="64" spans="1:14" x14ac:dyDescent="0.25">
      <c r="A64" s="43"/>
      <c r="B64" s="43"/>
      <c r="C64" s="43"/>
      <c r="D64" s="43"/>
      <c r="E64" s="43"/>
      <c r="F64" s="43"/>
      <c r="G64" s="43"/>
      <c r="H64" s="43"/>
      <c r="I64" s="43"/>
    </row>
    <row r="65" spans="1:9" x14ac:dyDescent="0.25">
      <c r="A65" s="43"/>
      <c r="B65" s="43"/>
      <c r="C65" s="43"/>
      <c r="D65" s="43"/>
      <c r="E65" s="43"/>
      <c r="F65" s="43"/>
      <c r="G65" s="43"/>
      <c r="H65" s="43"/>
      <c r="I65" s="43"/>
    </row>
    <row r="66" spans="1:9" x14ac:dyDescent="0.25">
      <c r="A66" s="43"/>
      <c r="B66" s="43"/>
      <c r="C66" s="43"/>
      <c r="D66" s="43"/>
      <c r="E66" s="43"/>
      <c r="F66" s="43"/>
      <c r="G66" s="43"/>
      <c r="H66" s="43"/>
      <c r="I66" s="43"/>
    </row>
    <row r="67" spans="1:9" x14ac:dyDescent="0.25">
      <c r="A67" s="43"/>
      <c r="B67" s="43"/>
      <c r="C67" s="43"/>
      <c r="D67" s="43"/>
      <c r="E67" s="43"/>
      <c r="F67" s="43"/>
      <c r="G67" s="43"/>
      <c r="H67" s="43"/>
      <c r="I67" s="43"/>
    </row>
    <row r="68" spans="1:9" x14ac:dyDescent="0.25">
      <c r="A68" s="16"/>
      <c r="B68" s="16"/>
      <c r="C68" s="16"/>
      <c r="D68" s="16"/>
      <c r="E68" s="16"/>
      <c r="F68" s="16"/>
      <c r="G68" s="16"/>
      <c r="H68" s="16"/>
      <c r="I68" s="16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6:K89"/>
  <sheetViews>
    <sheetView showGridLines="0" showRowColHeaders="0" workbookViewId="0"/>
  </sheetViews>
  <sheetFormatPr baseColWidth="10" defaultRowHeight="15" outlineLevelRow="1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4" t="s">
        <v>5</v>
      </c>
      <c r="C6" s="18" t="s">
        <v>22</v>
      </c>
      <c r="D6" s="18" t="s">
        <v>12</v>
      </c>
      <c r="E6" s="18" t="s">
        <v>13</v>
      </c>
      <c r="F6" s="18" t="s">
        <v>18</v>
      </c>
    </row>
    <row r="7" spans="2:6" x14ac:dyDescent="0.25">
      <c r="B7" s="2" t="s">
        <v>30</v>
      </c>
      <c r="C7" s="26">
        <v>47199.141600000003</v>
      </c>
      <c r="D7" s="26">
        <v>14201.36758484</v>
      </c>
      <c r="E7" s="26">
        <v>14201.36758484</v>
      </c>
      <c r="F7" s="26">
        <v>13292.61250184</v>
      </c>
    </row>
    <row r="8" spans="2:6" x14ac:dyDescent="0.25">
      <c r="B8" s="2" t="s">
        <v>31</v>
      </c>
      <c r="C8" s="26">
        <v>19419.071</v>
      </c>
      <c r="D8" s="26">
        <v>16520.110849350003</v>
      </c>
      <c r="E8" s="26">
        <v>5766.1362147400005</v>
      </c>
      <c r="F8" s="26">
        <v>5549.615685740001</v>
      </c>
    </row>
    <row r="9" spans="2:6" x14ac:dyDescent="0.25">
      <c r="B9" s="2" t="s">
        <v>32</v>
      </c>
      <c r="C9" s="26">
        <v>29698.508000000002</v>
      </c>
      <c r="D9" s="26">
        <v>3607.9346015299998</v>
      </c>
      <c r="E9" s="26">
        <v>2014.6337425300001</v>
      </c>
      <c r="F9" s="26">
        <v>2014.6337425300001</v>
      </c>
    </row>
    <row r="10" spans="2:6" ht="30" x14ac:dyDescent="0.25">
      <c r="B10" s="12" t="s">
        <v>33</v>
      </c>
      <c r="C10" s="26">
        <v>3683.28</v>
      </c>
      <c r="D10" s="26">
        <v>702.48810000000003</v>
      </c>
      <c r="E10" s="26">
        <v>702.48810000000003</v>
      </c>
      <c r="F10" s="26">
        <v>702.48810000000003</v>
      </c>
    </row>
    <row r="11" spans="2:6" x14ac:dyDescent="0.25">
      <c r="B11" s="2" t="s">
        <v>6</v>
      </c>
      <c r="C11" s="26">
        <v>100000.0006</v>
      </c>
      <c r="D11" s="26">
        <v>35031.901135720007</v>
      </c>
      <c r="E11" s="26">
        <v>22684.625642110001</v>
      </c>
      <c r="F11" s="26">
        <v>21559.350030109999</v>
      </c>
    </row>
    <row r="16" spans="2:6" x14ac:dyDescent="0.25">
      <c r="B16" s="17"/>
      <c r="C16" s="17"/>
      <c r="D16" s="17"/>
      <c r="E16" s="17"/>
      <c r="F16" s="17"/>
    </row>
    <row r="17" spans="2:6" x14ac:dyDescent="0.25">
      <c r="B17" s="17"/>
      <c r="C17" s="17"/>
      <c r="D17" s="17"/>
      <c r="E17" s="17"/>
      <c r="F17" s="17"/>
    </row>
    <row r="18" spans="2:6" x14ac:dyDescent="0.25">
      <c r="B18" s="17"/>
      <c r="C18" s="17"/>
      <c r="D18" s="17"/>
      <c r="E18" s="17"/>
      <c r="F18" s="17"/>
    </row>
    <row r="19" spans="2:6" x14ac:dyDescent="0.25">
      <c r="B19" s="17"/>
      <c r="C19" s="17"/>
      <c r="D19" s="17"/>
      <c r="E19" s="17"/>
      <c r="F19" s="17"/>
    </row>
    <row r="20" spans="2:6" x14ac:dyDescent="0.25">
      <c r="B20" s="17"/>
      <c r="C20" s="17"/>
      <c r="D20" s="17"/>
      <c r="E20" s="17"/>
      <c r="F20" s="17"/>
    </row>
    <row r="21" spans="2:6" x14ac:dyDescent="0.25">
      <c r="B21" s="17"/>
      <c r="C21" s="17"/>
      <c r="D21" s="17"/>
      <c r="E21" s="17"/>
      <c r="F21" s="17"/>
    </row>
    <row r="22" spans="2:6" x14ac:dyDescent="0.25">
      <c r="B22" s="17"/>
      <c r="C22" s="17"/>
      <c r="D22" s="17"/>
      <c r="E22" s="17"/>
      <c r="F22" s="17"/>
    </row>
    <row r="23" spans="2:6" x14ac:dyDescent="0.25">
      <c r="B23" s="17"/>
      <c r="C23" s="17"/>
      <c r="D23" s="17"/>
      <c r="E23" s="17"/>
      <c r="F23" s="17"/>
    </row>
    <row r="24" spans="2:6" x14ac:dyDescent="0.25">
      <c r="B24" s="17"/>
      <c r="C24" s="17"/>
      <c r="D24" s="17"/>
      <c r="E24" s="17"/>
      <c r="F24" s="17"/>
    </row>
    <row r="25" spans="2:6" x14ac:dyDescent="0.25">
      <c r="B25" s="17"/>
      <c r="C25" s="17"/>
      <c r="D25" s="17"/>
      <c r="E25" s="17"/>
      <c r="F25" s="17"/>
    </row>
    <row r="26" spans="2:6" x14ac:dyDescent="0.25">
      <c r="B26" s="17"/>
      <c r="C26" s="17"/>
      <c r="D26" s="17"/>
      <c r="E26" s="17"/>
      <c r="F26" s="17"/>
    </row>
    <row r="27" spans="2:6" x14ac:dyDescent="0.25">
      <c r="B27" s="17"/>
      <c r="C27" s="17"/>
      <c r="D27" s="17"/>
      <c r="E27" s="17"/>
      <c r="F27" s="17"/>
    </row>
    <row r="28" spans="2:6" x14ac:dyDescent="0.25">
      <c r="B28" s="17"/>
      <c r="C28" s="17"/>
      <c r="D28" s="17"/>
      <c r="E28" s="17"/>
      <c r="F28" s="17"/>
    </row>
    <row r="29" spans="2:6" x14ac:dyDescent="0.25">
      <c r="B29" s="17"/>
      <c r="C29" s="17"/>
      <c r="D29" s="17"/>
      <c r="E29" s="17"/>
      <c r="F29" s="17"/>
    </row>
    <row r="30" spans="2:6" x14ac:dyDescent="0.25">
      <c r="B30" s="17"/>
      <c r="C30" s="17"/>
      <c r="D30" s="17"/>
      <c r="E30" s="17"/>
      <c r="F30" s="17"/>
    </row>
    <row r="31" spans="2:6" x14ac:dyDescent="0.25">
      <c r="B31" s="17"/>
      <c r="C31" s="17"/>
      <c r="D31" s="17"/>
      <c r="E31" s="17"/>
      <c r="F31" s="17"/>
    </row>
    <row r="32" spans="2:6" x14ac:dyDescent="0.25">
      <c r="B32" s="17"/>
      <c r="C32" s="17"/>
      <c r="D32" s="17"/>
      <c r="E32" s="17"/>
      <c r="F32" s="17"/>
    </row>
    <row r="33" spans="1:11" x14ac:dyDescent="0.25">
      <c r="B33" s="17"/>
      <c r="C33" s="17"/>
      <c r="D33" s="17"/>
      <c r="E33" s="17"/>
      <c r="F33" s="17"/>
    </row>
    <row r="34" spans="1:11" x14ac:dyDescent="0.25">
      <c r="B34" s="17"/>
      <c r="C34" s="17"/>
      <c r="D34" s="17"/>
      <c r="E34" s="17"/>
      <c r="F34" s="17"/>
    </row>
    <row r="35" spans="1:11" x14ac:dyDescent="0.25">
      <c r="B35" s="17"/>
      <c r="C35" s="17"/>
      <c r="D35" s="17"/>
      <c r="E35" s="17"/>
      <c r="F35" s="17"/>
    </row>
    <row r="36" spans="1:11" x14ac:dyDescent="0.25">
      <c r="B36" s="17"/>
      <c r="C36" s="17"/>
      <c r="D36" s="17"/>
      <c r="E36" s="17"/>
      <c r="F36" s="17"/>
    </row>
    <row r="37" spans="1:11" x14ac:dyDescent="0.25">
      <c r="B37" s="17"/>
      <c r="C37" s="17"/>
      <c r="D37" s="17"/>
      <c r="E37" s="17"/>
      <c r="F37" s="17"/>
    </row>
    <row r="38" spans="1:11" x14ac:dyDescent="0.25">
      <c r="B38" s="17"/>
      <c r="C38" s="17"/>
      <c r="D38" s="17"/>
      <c r="E38" s="17"/>
      <c r="F38" s="17"/>
    </row>
    <row r="39" spans="1:11" x14ac:dyDescent="0.25">
      <c r="B39" s="17"/>
      <c r="C39" s="17"/>
      <c r="D39" s="17"/>
      <c r="E39" s="17"/>
      <c r="F39" s="17"/>
    </row>
    <row r="40" spans="1:11" x14ac:dyDescent="0.25">
      <c r="B40" s="17"/>
      <c r="C40" s="17"/>
      <c r="D40" s="17"/>
      <c r="E40" s="17"/>
      <c r="F40" s="17"/>
    </row>
    <row r="41" spans="1:11" x14ac:dyDescent="0.25">
      <c r="B41" s="17"/>
      <c r="C41" s="17"/>
      <c r="D41" s="17"/>
      <c r="E41" s="17"/>
      <c r="F41" s="17"/>
    </row>
    <row r="42" spans="1:11" x14ac:dyDescent="0.25">
      <c r="A42" s="16"/>
      <c r="B42" s="22"/>
      <c r="C42" s="22"/>
      <c r="D42" s="22"/>
      <c r="E42" s="22"/>
      <c r="F42" s="21"/>
      <c r="G42" s="21"/>
      <c r="H42" s="10"/>
    </row>
    <row r="43" spans="1:11" x14ac:dyDescent="0.25">
      <c r="A43" s="16"/>
      <c r="B43" s="22" t="s">
        <v>5</v>
      </c>
      <c r="C43" s="22" t="s">
        <v>22</v>
      </c>
      <c r="D43" s="22" t="s">
        <v>12</v>
      </c>
      <c r="E43" s="22" t="s">
        <v>13</v>
      </c>
      <c r="F43" s="22" t="s">
        <v>18</v>
      </c>
      <c r="G43" s="22"/>
      <c r="H43" s="10"/>
    </row>
    <row r="44" spans="1:11" hidden="1" outlineLevel="1" x14ac:dyDescent="0.25">
      <c r="A44" s="43"/>
      <c r="B44" s="43" t="s">
        <v>30</v>
      </c>
      <c r="C44" s="43">
        <f>+GETPIVOTDATA(" APROPIACION
 VIGENTE",$B$6,"DESCRIPCION","A-01 -GASTOS DE PERSONAL")</f>
        <v>47199.141600000003</v>
      </c>
      <c r="D44" s="55">
        <f>+GETPIVOTDATA(" COMPROMISOS
 ACUMULADOS",$B$6,"DESCRIPCION","A-01 -GASTOS DE PERSONAL")/GETPIVOTDATA(" APROPIACION
 VIGENTE",$B$6,"DESCRIPCION","A-01 -GASTOS DE PERSONAL")</f>
        <v>0.30088190385309888</v>
      </c>
      <c r="E44" s="55">
        <f>+GETPIVOTDATA(" OBLIGACIONES
 ACUMULADAS",$B$6,"DESCRIPCION","A-01 -GASTOS DE PERSONAL")/GETPIVOTDATA(" APROPIACION
 VIGENTE",$B$6,"DESCRIPCION","A-01 -GASTOS DE PERSONAL")</f>
        <v>0.30088190385309888</v>
      </c>
      <c r="F44" s="55">
        <f>+GETPIVOTDATA(" PAGOS
 ACUMULADOS",$B$6,"DESCRIPCION","A-01 -GASTOS DE PERSONAL")/GETPIVOTDATA(" APROPIACION
 VIGENTE",$B$6,"DESCRIPCION","A-01 -GASTOS DE PERSONAL")</f>
        <v>0.28162826804121366</v>
      </c>
      <c r="G44" s="17"/>
      <c r="H44" s="17"/>
      <c r="I44" s="17"/>
      <c r="J44" s="17"/>
      <c r="K44" s="17"/>
    </row>
    <row r="45" spans="1:11" hidden="1" outlineLevel="1" x14ac:dyDescent="0.25">
      <c r="A45" s="43"/>
      <c r="B45" s="43" t="s">
        <v>31</v>
      </c>
      <c r="C45" s="43">
        <f>+GETPIVOTDATA(" APROPIACION
 VIGENTE",$B$6,"DESCRIPCION","A-02 -ADQUISICIÓN DE BIENES  Y SERVICIOS")</f>
        <v>19419.071</v>
      </c>
      <c r="D45" s="56">
        <f>+GETPIVOTDATA(" COMPROMISOS
 ACUMULADOS",$B$6,"DESCRIPCION","A-02 -ADQUISICIÓN DE BIENES  Y SERVICIOS")/GETPIVOTDATA(" APROPIACION
 VIGENTE",$B$6,"DESCRIPCION","A-02 -ADQUISICIÓN DE BIENES  Y SERVICIOS")</f>
        <v>0.85071581690751341</v>
      </c>
      <c r="E45" s="57">
        <f>+GETPIVOTDATA(" OBLIGACIONES
 ACUMULADAS",$B$6,"DESCRIPCION","A-02 -ADQUISICIÓN DE BIENES  Y SERVICIOS")/GETPIVOTDATA(" APROPIACION
 VIGENTE",$B$6,"DESCRIPCION","A-02 -ADQUISICIÓN DE BIENES  Y SERVICIOS")</f>
        <v>0.29693162019645536</v>
      </c>
      <c r="F45" s="57">
        <f>+GETPIVOTDATA(" PAGOS
 ACUMULADOS",$B$6,"DESCRIPCION","A-02 -ADQUISICIÓN DE BIENES  Y SERVICIOS")/GETPIVOTDATA(" APROPIACION
 VIGENTE",$B$6,"DESCRIPCION","A-02 -ADQUISICIÓN DE BIENES  Y SERVICIOS")</f>
        <v>0.28578172898899235</v>
      </c>
      <c r="G45" s="17"/>
      <c r="H45" s="17"/>
      <c r="I45" s="17"/>
      <c r="J45" s="17"/>
      <c r="K45" s="17"/>
    </row>
    <row r="46" spans="1:11" hidden="1" outlineLevel="1" x14ac:dyDescent="0.25">
      <c r="A46" s="43"/>
      <c r="B46" s="43" t="s">
        <v>32</v>
      </c>
      <c r="C46" s="43">
        <f>+GETPIVOTDATA(" APROPIACION
 VIGENTE",$B$6,"DESCRIPCION","A-03-TRANSFERENCIAS CORRIENTES")</f>
        <v>29698.508000000002</v>
      </c>
      <c r="D46" s="55">
        <f>+GETPIVOTDATA(" COMPROMISOS
 ACUMULADOS",$B$6,"DESCRIPCION","A-03-TRANSFERENCIAS CORRIENTES")/GETPIVOTDATA(" APROPIACION
 VIGENTE",$B$6,"DESCRIPCION","A-03-TRANSFERENCIAS CORRIENTES")</f>
        <v>0.12148538241483375</v>
      </c>
      <c r="E46" s="55">
        <f>+GETPIVOTDATA(" OBLIGACIONES
 ACUMULADAS",$B$6,"DESCRIPCION","A-03-TRANSFERENCIAS CORRIENTES")/GETPIVOTDATA(" APROPIACION
 VIGENTE",$B$6,"DESCRIPCION","A-03-TRANSFERENCIAS CORRIENTES")</f>
        <v>6.7836193741786621E-2</v>
      </c>
      <c r="F46" s="55">
        <f>+GETPIVOTDATA(" PAGOS
 ACUMULADOS",$B$6,"DESCRIPCION","A-03-TRANSFERENCIAS CORRIENTES")/GETPIVOTDATA(" APROPIACION
 VIGENTE",$B$6,"DESCRIPCION","A-03-TRANSFERENCIAS CORRIENTES")</f>
        <v>6.7836193741786621E-2</v>
      </c>
      <c r="G46" s="17"/>
      <c r="H46" s="17"/>
      <c r="I46" s="17"/>
      <c r="J46" s="17"/>
      <c r="K46" s="17"/>
    </row>
    <row r="47" spans="1:11" hidden="1" outlineLevel="1" x14ac:dyDescent="0.25">
      <c r="A47" s="43"/>
      <c r="B47" s="43" t="s">
        <v>33</v>
      </c>
      <c r="C47" s="43">
        <f>+GETPIVOTDATA(" APROPIACION
 VIGENTE",$B$6,"DESCRIPCION","A-08-GASTOS POR TRIBUTOS, MULTAS, SANCIONES E INTERESES DE MORA")</f>
        <v>3683.28</v>
      </c>
      <c r="D47" s="55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E47" s="55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0.19072351273864599</v>
      </c>
      <c r="F47" s="55">
        <f>+GETPIVOTDATA(" PAGOS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G47" s="17"/>
      <c r="H47" s="17"/>
      <c r="I47" s="17"/>
      <c r="J47" s="17"/>
      <c r="K47" s="17"/>
    </row>
    <row r="48" spans="1:11" hidden="1" outlineLevel="1" x14ac:dyDescent="0.25">
      <c r="A48" s="43"/>
      <c r="B48" s="43" t="s">
        <v>6</v>
      </c>
      <c r="C48" s="43">
        <f>+GETPIVOTDATA(" APROPIACION
 VIGENTE",$B$6)</f>
        <v>100000.0006</v>
      </c>
      <c r="D48" s="55">
        <f>+GETPIVOTDATA(" COMPROMISOS
 ACUMULADOS",$B$6)/GETPIVOTDATA(" APROPIACION
 VIGENTE",$B$6)</f>
        <v>0.35031900925528603</v>
      </c>
      <c r="E48" s="55">
        <f>+GETPIVOTDATA(" OBLIGACIONES
 ACUMULADAS",$B$6)/GETPIVOTDATA(" APROPIACION
 VIGENTE",$B$6)</f>
        <v>0.22684625506002248</v>
      </c>
      <c r="F48" s="55">
        <f>+GETPIVOTDATA(" PAGOS
 ACUMULADOS",$B$6)/GETPIVOTDATA(" APROPIACION
 VIGENTE",$B$6)</f>
        <v>0.21559349900753899</v>
      </c>
      <c r="G48" s="17"/>
      <c r="H48" s="17"/>
      <c r="I48" s="17"/>
      <c r="J48" s="17"/>
      <c r="K48" s="17"/>
    </row>
    <row r="49" spans="1:11" collapsed="1" x14ac:dyDescent="0.25">
      <c r="A49" s="43"/>
      <c r="B49" s="43"/>
      <c r="C49" s="43"/>
      <c r="D49" s="43"/>
      <c r="E49" s="43"/>
      <c r="F49" s="28"/>
      <c r="G49" s="28"/>
      <c r="H49" s="28"/>
      <c r="I49" s="28"/>
      <c r="J49" s="28"/>
      <c r="K49" s="16"/>
    </row>
    <row r="50" spans="1:11" x14ac:dyDescent="0.25">
      <c r="A50" s="43"/>
      <c r="B50" s="43"/>
      <c r="C50" s="43"/>
      <c r="D50" s="43"/>
      <c r="E50" s="43"/>
      <c r="F50" s="28"/>
      <c r="G50" s="28"/>
      <c r="H50" s="28"/>
      <c r="I50" s="28"/>
      <c r="J50" s="28"/>
      <c r="K50" s="16"/>
    </row>
    <row r="51" spans="1:11" x14ac:dyDescent="0.25">
      <c r="A51" s="16"/>
      <c r="B51" s="28"/>
      <c r="C51" s="28"/>
      <c r="D51" s="28"/>
      <c r="E51" s="28"/>
      <c r="F51" s="28"/>
      <c r="G51" s="28"/>
      <c r="H51" s="28"/>
      <c r="I51" s="28"/>
      <c r="J51" s="28"/>
      <c r="K51" s="16"/>
    </row>
    <row r="52" spans="1:11" x14ac:dyDescent="0.25">
      <c r="A52" s="16"/>
      <c r="B52" s="28"/>
      <c r="C52" s="28"/>
      <c r="D52" s="28"/>
      <c r="E52" s="28"/>
      <c r="F52" s="28"/>
      <c r="G52" s="28"/>
      <c r="H52" s="28"/>
      <c r="I52" s="28"/>
      <c r="J52" s="28"/>
      <c r="K52" s="16"/>
    </row>
    <row r="53" spans="1:11" x14ac:dyDescent="0.25">
      <c r="A53" s="10"/>
      <c r="B53" s="28"/>
      <c r="C53" s="28"/>
      <c r="D53" s="28"/>
      <c r="E53" s="28"/>
      <c r="F53" s="28"/>
      <c r="G53" s="28"/>
      <c r="H53" s="28"/>
      <c r="I53" s="28"/>
      <c r="J53" s="28"/>
      <c r="K53" s="16"/>
    </row>
    <row r="54" spans="1:11" x14ac:dyDescent="0.25">
      <c r="B54" s="28"/>
      <c r="C54" s="28"/>
      <c r="D54" s="28"/>
      <c r="E54" s="28"/>
      <c r="F54" s="28"/>
      <c r="G54" s="28"/>
      <c r="H54" s="28"/>
      <c r="I54" s="28"/>
      <c r="J54" s="28"/>
      <c r="K54" s="16"/>
    </row>
    <row r="55" spans="1:11" x14ac:dyDescent="0.25">
      <c r="B55" s="28"/>
      <c r="C55" s="28"/>
      <c r="D55" s="28"/>
      <c r="E55" s="28"/>
      <c r="F55" s="28"/>
      <c r="G55" s="28"/>
      <c r="H55" s="28"/>
      <c r="I55" s="28"/>
      <c r="J55" s="28"/>
      <c r="K55" s="16"/>
    </row>
    <row r="56" spans="1:11" x14ac:dyDescent="0.25">
      <c r="B56" s="28"/>
      <c r="C56" s="28"/>
      <c r="D56" s="28"/>
      <c r="E56" s="28"/>
      <c r="F56" s="28"/>
      <c r="G56" s="28"/>
      <c r="H56" s="28"/>
      <c r="I56" s="28"/>
      <c r="J56" s="28"/>
      <c r="K56" s="16"/>
    </row>
    <row r="57" spans="1:11" x14ac:dyDescent="0.25">
      <c r="B57" s="28"/>
      <c r="C57" s="28"/>
      <c r="D57" s="28"/>
      <c r="E57" s="28"/>
      <c r="F57" s="28"/>
      <c r="G57" s="28"/>
      <c r="H57" s="28"/>
      <c r="I57" s="28"/>
      <c r="J57" s="28"/>
      <c r="K57" s="16"/>
    </row>
    <row r="58" spans="1:11" x14ac:dyDescent="0.25">
      <c r="B58" s="28"/>
      <c r="C58" s="28"/>
      <c r="D58" s="28"/>
      <c r="E58" s="28"/>
      <c r="F58" s="28"/>
      <c r="G58" s="28"/>
      <c r="H58" s="28"/>
      <c r="I58" s="28"/>
      <c r="J58" s="28"/>
      <c r="K58" s="16"/>
    </row>
    <row r="59" spans="1:11" x14ac:dyDescent="0.25">
      <c r="B59" s="28"/>
      <c r="C59" s="28"/>
      <c r="D59" s="28"/>
      <c r="E59" s="28"/>
      <c r="F59" s="28"/>
      <c r="G59" s="28"/>
      <c r="H59" s="28"/>
      <c r="I59" s="28"/>
      <c r="J59" s="28"/>
      <c r="K59" s="16"/>
    </row>
    <row r="60" spans="1:11" x14ac:dyDescent="0.25">
      <c r="B60" s="28"/>
      <c r="C60" s="28"/>
      <c r="D60" s="28"/>
      <c r="E60" s="28"/>
      <c r="F60" s="28"/>
      <c r="G60" s="28"/>
      <c r="H60" s="28"/>
      <c r="I60" s="28"/>
      <c r="J60" s="28"/>
      <c r="K60" s="16"/>
    </row>
    <row r="61" spans="1:1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5">
      <c r="B63" s="16"/>
      <c r="C63" s="16"/>
      <c r="D63" s="16"/>
      <c r="E63" s="16"/>
      <c r="F63" s="16"/>
      <c r="G63" s="16"/>
      <c r="H63" s="16"/>
      <c r="I63" s="16"/>
      <c r="J63" s="16"/>
    </row>
    <row r="64" spans="1:11" x14ac:dyDescent="0.25">
      <c r="B64" s="16"/>
      <c r="C64" s="16"/>
      <c r="D64" s="16"/>
      <c r="E64" s="16"/>
      <c r="F64" s="16"/>
      <c r="G64" s="16"/>
      <c r="H64" s="16"/>
      <c r="I64" s="16"/>
      <c r="J64" s="16"/>
    </row>
    <row r="65" spans="2:10" x14ac:dyDescent="0.25">
      <c r="B65" s="16"/>
      <c r="C65" s="16"/>
      <c r="D65" s="16"/>
      <c r="E65" s="16"/>
      <c r="F65" s="16"/>
      <c r="G65" s="16"/>
      <c r="H65" s="16"/>
      <c r="I65" s="16"/>
      <c r="J65" s="16"/>
    </row>
    <row r="66" spans="2:10" x14ac:dyDescent="0.25">
      <c r="B66" s="16"/>
      <c r="C66" s="16"/>
      <c r="D66" s="16"/>
      <c r="E66" s="16"/>
      <c r="F66" s="16"/>
      <c r="G66" s="16"/>
      <c r="H66" s="16"/>
      <c r="I66" s="16"/>
      <c r="J66" s="16"/>
    </row>
    <row r="67" spans="2:10" x14ac:dyDescent="0.25">
      <c r="B67" s="16"/>
      <c r="C67" s="16"/>
      <c r="D67" s="16"/>
      <c r="E67" s="16"/>
      <c r="F67" s="16"/>
      <c r="G67" s="16"/>
      <c r="H67" s="16"/>
      <c r="I67" s="16"/>
      <c r="J67" s="16"/>
    </row>
    <row r="68" spans="2:10" x14ac:dyDescent="0.25">
      <c r="B68" s="16"/>
      <c r="C68" s="16"/>
      <c r="D68" s="16"/>
      <c r="E68" s="16"/>
      <c r="F68" s="16"/>
      <c r="G68" s="16"/>
      <c r="H68" s="16"/>
      <c r="I68" s="16"/>
      <c r="J68" s="16"/>
    </row>
    <row r="69" spans="2:10" x14ac:dyDescent="0.25">
      <c r="B69" s="16"/>
      <c r="C69" s="16"/>
      <c r="D69" s="16"/>
      <c r="E69" s="16"/>
      <c r="F69" s="16"/>
      <c r="G69" s="16"/>
      <c r="H69" s="16"/>
      <c r="I69" s="16"/>
      <c r="J69" s="16"/>
    </row>
    <row r="70" spans="2:10" x14ac:dyDescent="0.25">
      <c r="B70" s="16"/>
      <c r="C70" s="16"/>
      <c r="D70" s="16"/>
      <c r="E70" s="16"/>
      <c r="F70" s="16"/>
      <c r="G70" s="16"/>
      <c r="H70" s="16"/>
      <c r="I70" s="16"/>
      <c r="J70" s="16"/>
    </row>
    <row r="71" spans="2:10" x14ac:dyDescent="0.25">
      <c r="B71" s="16"/>
      <c r="C71" s="16"/>
      <c r="D71" s="16"/>
      <c r="E71" s="16"/>
      <c r="F71" s="16"/>
      <c r="G71" s="16"/>
      <c r="H71" s="16"/>
      <c r="I71" s="16"/>
      <c r="J71" s="16"/>
    </row>
    <row r="72" spans="2:10" x14ac:dyDescent="0.25">
      <c r="B72" s="16"/>
      <c r="C72" s="16"/>
      <c r="D72" s="16"/>
      <c r="E72" s="16"/>
      <c r="F72" s="16"/>
      <c r="G72" s="16"/>
      <c r="H72" s="16"/>
      <c r="I72" s="16"/>
      <c r="J72" s="16"/>
    </row>
    <row r="73" spans="2:10" x14ac:dyDescent="0.25">
      <c r="B73" s="16"/>
      <c r="C73" s="16"/>
      <c r="D73" s="16"/>
      <c r="E73" s="16"/>
      <c r="F73" s="16"/>
      <c r="G73" s="16"/>
      <c r="H73" s="16"/>
      <c r="I73" s="16"/>
      <c r="J73" s="16"/>
    </row>
    <row r="74" spans="2:10" x14ac:dyDescent="0.25">
      <c r="B74" s="16"/>
      <c r="C74" s="16"/>
      <c r="D74" s="16"/>
      <c r="E74" s="16"/>
      <c r="F74" s="16"/>
      <c r="G74" s="16"/>
      <c r="H74" s="16"/>
      <c r="I74" s="16"/>
      <c r="J74" s="16"/>
    </row>
    <row r="75" spans="2:10" x14ac:dyDescent="0.25">
      <c r="B75" s="16"/>
      <c r="C75" s="16"/>
      <c r="D75" s="16"/>
      <c r="E75" s="16"/>
      <c r="F75" s="16"/>
      <c r="G75" s="16"/>
      <c r="H75" s="16"/>
      <c r="I75" s="16"/>
      <c r="J75" s="16"/>
    </row>
    <row r="76" spans="2:10" x14ac:dyDescent="0.25">
      <c r="B76" s="16"/>
      <c r="C76" s="16"/>
      <c r="D76" s="16"/>
      <c r="E76" s="16"/>
      <c r="F76" s="16"/>
      <c r="G76" s="16"/>
      <c r="H76" s="16"/>
      <c r="I76" s="16"/>
      <c r="J76" s="16"/>
    </row>
    <row r="77" spans="2:10" x14ac:dyDescent="0.25">
      <c r="B77" s="16"/>
      <c r="C77" s="16"/>
      <c r="D77" s="16"/>
      <c r="E77" s="16"/>
      <c r="F77" s="16"/>
      <c r="G77" s="16"/>
      <c r="H77" s="16"/>
      <c r="I77" s="16"/>
      <c r="J77" s="16"/>
    </row>
    <row r="78" spans="2:10" x14ac:dyDescent="0.25">
      <c r="B78" s="16"/>
      <c r="C78" s="16"/>
      <c r="D78" s="16"/>
      <c r="E78" s="16"/>
      <c r="F78" s="16"/>
      <c r="G78" s="16"/>
      <c r="H78" s="16"/>
      <c r="I78" s="16"/>
      <c r="J78" s="16"/>
    </row>
    <row r="79" spans="2:10" x14ac:dyDescent="0.25">
      <c r="B79" s="16"/>
      <c r="C79" s="16"/>
      <c r="D79" s="16"/>
      <c r="E79" s="16"/>
      <c r="F79" s="16"/>
      <c r="G79" s="16"/>
      <c r="H79" s="16"/>
      <c r="I79" s="16"/>
      <c r="J79" s="16"/>
    </row>
    <row r="80" spans="2:10" x14ac:dyDescent="0.25">
      <c r="B80" s="16"/>
      <c r="C80" s="16"/>
      <c r="D80" s="16"/>
      <c r="E80" s="16"/>
      <c r="F80" s="16"/>
      <c r="G80" s="16"/>
      <c r="H80" s="16"/>
      <c r="I80" s="16"/>
      <c r="J80" s="16"/>
    </row>
    <row r="81" spans="2:10" x14ac:dyDescent="0.25">
      <c r="B81" s="16"/>
      <c r="C81" s="16"/>
      <c r="D81" s="16"/>
      <c r="E81" s="16"/>
      <c r="F81" s="16"/>
      <c r="G81" s="16"/>
      <c r="H81" s="16"/>
      <c r="I81" s="16"/>
      <c r="J81" s="16"/>
    </row>
    <row r="82" spans="2:10" x14ac:dyDescent="0.25">
      <c r="B82" s="16"/>
      <c r="C82" s="16"/>
      <c r="D82" s="16"/>
      <c r="E82" s="16"/>
      <c r="F82" s="16"/>
      <c r="G82" s="16"/>
      <c r="H82" s="16"/>
      <c r="I82" s="16"/>
      <c r="J82" s="16"/>
    </row>
    <row r="83" spans="2:10" x14ac:dyDescent="0.25">
      <c r="B83" s="16"/>
      <c r="C83" s="16"/>
      <c r="D83" s="16"/>
      <c r="E83" s="16"/>
      <c r="F83" s="16"/>
      <c r="G83" s="16"/>
      <c r="H83" s="16"/>
      <c r="I83" s="16"/>
      <c r="J83" s="16"/>
    </row>
    <row r="84" spans="2:10" x14ac:dyDescent="0.25">
      <c r="B84" s="16"/>
      <c r="C84" s="16"/>
      <c r="D84" s="16"/>
      <c r="E84" s="16"/>
      <c r="F84" s="16"/>
      <c r="G84" s="16"/>
      <c r="H84" s="16"/>
      <c r="I84" s="16"/>
      <c r="J84" s="16"/>
    </row>
    <row r="85" spans="2:10" x14ac:dyDescent="0.25">
      <c r="B85" s="16"/>
      <c r="C85" s="16"/>
      <c r="D85" s="16"/>
      <c r="E85" s="16"/>
      <c r="F85" s="16"/>
      <c r="G85" s="16"/>
      <c r="H85" s="16"/>
      <c r="I85" s="16"/>
      <c r="J85" s="16"/>
    </row>
    <row r="86" spans="2:10" x14ac:dyDescent="0.25">
      <c r="B86" s="16"/>
      <c r="C86" s="16"/>
      <c r="D86" s="16"/>
      <c r="E86" s="16"/>
      <c r="F86" s="16"/>
      <c r="G86" s="16"/>
      <c r="H86" s="16"/>
      <c r="I86" s="16"/>
      <c r="J86" s="16"/>
    </row>
    <row r="87" spans="2:10" x14ac:dyDescent="0.25">
      <c r="B87" s="16"/>
      <c r="C87" s="16"/>
      <c r="D87" s="16"/>
      <c r="E87" s="16"/>
      <c r="F87" s="16"/>
      <c r="G87" s="16"/>
      <c r="H87" s="16"/>
      <c r="I87" s="16"/>
      <c r="J87" s="16"/>
    </row>
    <row r="88" spans="2:10" x14ac:dyDescent="0.25">
      <c r="B88" s="16"/>
      <c r="C88" s="16"/>
      <c r="D88" s="16"/>
      <c r="E88" s="16"/>
      <c r="F88" s="16"/>
      <c r="G88" s="16"/>
      <c r="H88" s="16"/>
      <c r="I88" s="16"/>
      <c r="J88" s="16"/>
    </row>
    <row r="89" spans="2:10" x14ac:dyDescent="0.25">
      <c r="B89" s="16"/>
      <c r="C89" s="16"/>
      <c r="D89" s="16"/>
      <c r="E89" s="16"/>
      <c r="F89" s="16"/>
      <c r="G89" s="16"/>
      <c r="H89" s="16"/>
      <c r="I89" s="16"/>
      <c r="J89" s="16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6:F40"/>
  <sheetViews>
    <sheetView showGridLines="0" showRowColHeaders="0" workbookViewId="0">
      <selection activeCell="A13" sqref="A13"/>
    </sheetView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9" t="s">
        <v>1</v>
      </c>
      <c r="C6" s="8" t="s">
        <v>48</v>
      </c>
    </row>
    <row r="8" spans="2:6" x14ac:dyDescent="0.25">
      <c r="B8" t="s">
        <v>16</v>
      </c>
      <c r="C8" t="s">
        <v>15</v>
      </c>
      <c r="D8" t="s">
        <v>17</v>
      </c>
      <c r="E8" t="s">
        <v>18</v>
      </c>
    </row>
    <row r="9" spans="2:6" x14ac:dyDescent="0.25">
      <c r="B9" s="27">
        <v>3691790246744</v>
      </c>
      <c r="C9" s="27">
        <v>3534129874667</v>
      </c>
      <c r="D9" s="27">
        <v>56023905302</v>
      </c>
      <c r="E9" s="27">
        <v>55797668204</v>
      </c>
    </row>
    <row r="11" spans="2:6" x14ac:dyDescent="0.25">
      <c r="B11" s="19"/>
      <c r="F11" s="1"/>
    </row>
    <row r="15" spans="2:6" x14ac:dyDescent="0.25">
      <c r="E15" s="5"/>
    </row>
    <row r="36" spans="2:4" x14ac:dyDescent="0.25">
      <c r="B36" s="61" t="str">
        <f>+CONCATENATE("PROYECTO","  ",C6)</f>
        <v>PROYECTO  (Todas)</v>
      </c>
      <c r="C36" s="61"/>
      <c r="D36" s="61"/>
    </row>
    <row r="37" spans="2:4" ht="52.5" customHeight="1" x14ac:dyDescent="0.25">
      <c r="B37" s="61"/>
      <c r="C37" s="61"/>
      <c r="D37" s="61"/>
    </row>
    <row r="38" spans="2:4" x14ac:dyDescent="0.25">
      <c r="D38" s="6"/>
    </row>
    <row r="40" spans="2:4" x14ac:dyDescent="0.25">
      <c r="B40" s="7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User</cp:lastModifiedBy>
  <cp:lastPrinted>2019-07-30T21:44:52Z</cp:lastPrinted>
  <dcterms:created xsi:type="dcterms:W3CDTF">2018-03-13T13:24:17Z</dcterms:created>
  <dcterms:modified xsi:type="dcterms:W3CDTF">2020-05-12T17:11:52Z</dcterms:modified>
</cp:coreProperties>
</file>