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1" documentId="13_ncr:1_{867F9DC0-0F91-4980-AC56-D03D24950620}" xr6:coauthVersionLast="47" xr6:coauthVersionMax="47" xr10:uidLastSave="{5B28986C-3910-4AED-83A8-FA47BC4511CF}"/>
  <bookViews>
    <workbookView xWindow="-120" yWindow="-120" windowWidth="20730" windowHeight="11160" tabRatio="606" xr2:uid="{00000000-000D-0000-FFFF-FFFF00000000}"/>
  </bookViews>
  <sheets>
    <sheet name="Mapa de riesgos" sheetId="54" r:id="rId1"/>
    <sheet name="Tablas" sheetId="45" r:id="rId2"/>
    <sheet name="Calificación de impacto" sheetId="46" r:id="rId3"/>
    <sheet name="Mapa de calor" sheetId="42" r:id="rId4"/>
    <sheet name="Datos" sheetId="40" r:id="rId5"/>
  </sheets>
  <externalReferences>
    <externalReference r:id="rId6"/>
    <externalReference r:id="rId7"/>
    <externalReference r:id="rId8"/>
  </externalReferences>
  <definedNames>
    <definedName name="¿TIENE_HERRAMIENTA_PARA_EJERCER_EL_CONTROL?">#REF!</definedName>
    <definedName name="A">#REF!</definedName>
    <definedName name="B">#REF!</definedName>
    <definedName name="CE">#REF!</definedName>
    <definedName name="EvidenciaSeguimiento">[1]DB!$I$9:$I$10</definedName>
    <definedName name="EXISTENCONTROLES" localSheetId="2">[1]DB!$D$5:$D$6</definedName>
    <definedName name="EXISTENCONTROLES">#REF!</definedName>
    <definedName name="ExistenManuales">[1]DB!$C$9:$C$10</definedName>
    <definedName name="fdhgdhk">[2]DB!$B$5:$B$11</definedName>
    <definedName name="FrecuenciaSeguim" localSheetId="2">[1]DB!$H$9:$H$10</definedName>
    <definedName name="FrecuenciaSeguim">#REF!</definedName>
    <definedName name="FrecuendiaSeguim">#REF!</definedName>
    <definedName name="HerramientaControl" localSheetId="2">[1]DB!$D$9:$D$10</definedName>
    <definedName name="HerramientaControl">#REF!</definedName>
    <definedName name="HerramientaEfectiva" localSheetId="2">[1]DB!$F$9:$F$10</definedName>
    <definedName name="HerramientaEfectiva">#REF!</definedName>
    <definedName name="impac">[3]DB!$B$24:$B$28</definedName>
    <definedName name="IMPACTO" localSheetId="2">[1]DB!$H$5</definedName>
    <definedName name="IMPACTO">#REF!</definedName>
    <definedName name="ManualesInstructivos" localSheetId="2">[1]DB!$E$9:$E$10</definedName>
    <definedName name="ManualesInstructivos">#REF!</definedName>
    <definedName name="OPCIONESDEMANEJO" localSheetId="2">[1]DB!$N$5:$N$8</definedName>
    <definedName name="OPCIONESDEMANEJO">#REF!</definedName>
    <definedName name="probab">[3]DB!$B$16:$B$20</definedName>
    <definedName name="PROBABILIDAD" localSheetId="2">[1]DB!$G$5</definedName>
    <definedName name="PROBABILIDAD">#REF!</definedName>
    <definedName name="ResponDefinidos" localSheetId="2">[1]DB!$G$9:$G$10</definedName>
    <definedName name="ResponDefinidos">#REF!</definedName>
    <definedName name="TieneHerramientaControl1">#REF!</definedName>
    <definedName name="TIPODERIESGO" localSheetId="2">[1]DB!$B$5:$B$11</definedName>
    <definedName name="TIPODERIESGO">#REF!</definedName>
    <definedName name="valor">[3]DB!$B$32:$B$34</definedName>
  </definedNames>
  <calcPr calcId="191029"/>
  <webPublishing allowPng="1" targetScreenSize="1024x768" codePage="1000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8" i="54" l="1"/>
  <c r="BT22" i="54"/>
  <c r="BT26" i="54"/>
  <c r="BT30" i="54"/>
  <c r="BT34" i="54"/>
  <c r="BT14" i="54"/>
  <c r="BS18" i="54"/>
  <c r="BS22" i="54"/>
  <c r="BS26" i="54"/>
  <c r="BS30" i="54"/>
  <c r="BS34" i="54"/>
  <c r="BS14" i="54"/>
  <c r="BQ18" i="54"/>
  <c r="BQ22" i="54"/>
  <c r="BQ26" i="54"/>
  <c r="BQ30" i="54"/>
  <c r="BQ34" i="54"/>
  <c r="BQ14" i="54"/>
  <c r="BO18" i="54"/>
  <c r="BO22" i="54"/>
  <c r="BO26" i="54"/>
  <c r="BO30" i="54"/>
  <c r="BO34" i="54"/>
  <c r="BO14" i="54"/>
  <c r="BB18" i="54"/>
  <c r="BC18" i="54"/>
  <c r="BD18" i="54"/>
  <c r="BE18" i="54"/>
  <c r="BB22" i="54"/>
  <c r="BC22" i="54"/>
  <c r="BD22" i="54"/>
  <c r="BE22" i="54"/>
  <c r="BB26" i="54"/>
  <c r="BC26" i="54"/>
  <c r="BD26" i="54"/>
  <c r="BE26" i="54"/>
  <c r="BB30" i="54"/>
  <c r="BC30" i="54"/>
  <c r="BD30" i="54"/>
  <c r="BE30" i="54"/>
  <c r="BB34" i="54"/>
  <c r="BC34" i="54"/>
  <c r="BD34" i="54"/>
  <c r="BE34" i="54"/>
  <c r="BE14" i="54"/>
  <c r="BD14" i="54"/>
  <c r="BC14" i="54"/>
  <c r="BB14" i="54"/>
  <c r="Y14" i="54" l="1"/>
  <c r="BM34" i="54"/>
  <c r="AM34" i="54"/>
  <c r="AK34" i="54"/>
  <c r="AI34" i="54"/>
  <c r="AG34" i="54"/>
  <c r="AE34" i="54"/>
  <c r="AC34" i="54"/>
  <c r="AA34" i="54"/>
  <c r="Y34" i="54"/>
  <c r="BM30" i="54"/>
  <c r="AM30" i="54"/>
  <c r="AK30" i="54"/>
  <c r="AI30" i="54"/>
  <c r="AG30" i="54"/>
  <c r="AE30" i="54"/>
  <c r="AC30" i="54"/>
  <c r="AA30" i="54"/>
  <c r="Y30" i="54"/>
  <c r="BM26" i="54"/>
  <c r="AM26" i="54"/>
  <c r="AK26" i="54"/>
  <c r="AI26" i="54"/>
  <c r="AG26" i="54"/>
  <c r="AE26" i="54"/>
  <c r="AC26" i="54"/>
  <c r="AA26" i="54"/>
  <c r="Y26" i="54"/>
  <c r="BM22" i="54"/>
  <c r="AM22" i="54"/>
  <c r="AK22" i="54"/>
  <c r="AI22" i="54"/>
  <c r="AG22" i="54"/>
  <c r="AE22" i="54"/>
  <c r="AN22" i="54" s="1"/>
  <c r="AO22" i="54" s="1"/>
  <c r="AC22" i="54"/>
  <c r="AA22" i="54"/>
  <c r="Y22" i="54"/>
  <c r="BM18" i="54"/>
  <c r="AM18" i="54"/>
  <c r="AK18" i="54"/>
  <c r="AI18" i="54"/>
  <c r="AG18" i="54"/>
  <c r="AE18" i="54"/>
  <c r="AC18" i="54"/>
  <c r="AA18" i="54"/>
  <c r="Y18" i="54"/>
  <c r="BM14" i="54"/>
  <c r="AM14" i="54"/>
  <c r="AK14" i="54"/>
  <c r="AI14" i="54"/>
  <c r="AG14" i="54"/>
  <c r="AE14" i="54"/>
  <c r="AC14" i="54"/>
  <c r="AA14" i="54"/>
  <c r="N23" i="46"/>
  <c r="N26" i="46"/>
  <c r="M23" i="46"/>
  <c r="M26" i="46"/>
  <c r="L23" i="46"/>
  <c r="L26" i="46"/>
  <c r="K23" i="46"/>
  <c r="K26" i="46"/>
  <c r="J23" i="46"/>
  <c r="J26" i="46"/>
  <c r="I23" i="46"/>
  <c r="I26" i="46"/>
  <c r="H23" i="46"/>
  <c r="H26" i="46"/>
  <c r="G23" i="46"/>
  <c r="G26" i="46"/>
  <c r="F23" i="46"/>
  <c r="F26" i="46"/>
  <c r="E23" i="46"/>
  <c r="E26" i="46"/>
  <c r="AN14" i="54" l="1"/>
  <c r="AN34" i="54"/>
  <c r="AO34" i="54" s="1"/>
  <c r="AP34" i="54"/>
  <c r="AS34" i="54" s="1"/>
  <c r="AN18" i="54"/>
  <c r="AO18" i="54" s="1"/>
  <c r="AN30" i="54"/>
  <c r="AO30" i="54" s="1"/>
  <c r="AO14" i="54"/>
  <c r="AN26" i="54"/>
  <c r="AP26" i="54" s="1"/>
  <c r="AP30" i="54"/>
  <c r="AP22" i="54"/>
  <c r="AP18" i="54" l="1"/>
  <c r="AO26" i="54"/>
  <c r="AP14" i="54"/>
  <c r="AS14" i="54" s="1"/>
  <c r="AT34" i="54"/>
  <c r="AS30" i="54"/>
  <c r="AT30" i="54"/>
  <c r="AS22" i="54"/>
  <c r="AT22" i="54"/>
  <c r="AS26" i="54"/>
  <c r="AT26" i="54"/>
  <c r="AS18" i="54"/>
  <c r="AT18" i="54"/>
  <c r="AT14" i="5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3" authorId="0" shapeId="0" xr:uid="{C3E7836B-927C-2B4D-BD19-E0FA2F3B04A9}">
      <text>
        <r>
          <rPr>
            <sz val="10"/>
            <color rgb="FF000000"/>
            <rFont val="Arial"/>
            <family val="2"/>
          </rPr>
          <t xml:space="preserve">Puede iniciar con palabras como: “Posibilidad de”, “Perdida de”, “Inoportunidad de” o “Posibilidad de,  revisar los 5 pilares de soborno si aplica (recibir, solicitar, ofertar, prometer o 
entregar) cualquier dádiva o beneficio a nombre propio o para tercero”. y contener los siguientes componentes: ACCIÓN U OMISIÓN + USO DEL PODER + DESVIACIÓN DE LA GESTIÓN DE LO PUBLICO + EL BENEFICIARIO PRIVADO 
</t>
        </r>
      </text>
    </comment>
    <comment ref="I13" authorId="0" shapeId="0" xr:uid="{B283E5FD-1872-4B7C-B681-3FDA90D95587}">
      <text>
        <r>
          <rPr>
            <sz val="11"/>
            <color indexed="81"/>
            <rFont val="Tahoma"/>
            <family val="2"/>
          </rPr>
          <t>Consecuencias que 
podrían llegar a ocurrir en caso de materializarse el 
riesgo</t>
        </r>
      </text>
    </comment>
    <comment ref="J13" authorId="0" shapeId="0" xr:uid="{78F312E1-93E8-4075-99EC-798CD845C080}">
      <text>
        <r>
          <rPr>
            <sz val="11"/>
            <color indexed="81"/>
            <rFont val="Tahoma"/>
            <family val="2"/>
          </rPr>
          <t>Acciones que pueden causar el posible
hecho de soborno</t>
        </r>
      </text>
    </comment>
    <comment ref="O13" authorId="0" shapeId="0" xr:uid="{52864E13-9D66-4349-ADBC-C1CFC02F2895}">
      <text>
        <r>
          <rPr>
            <sz val="10"/>
            <color rgb="FF000000"/>
            <rFont val="Arial"/>
            <family val="2"/>
          </rPr>
          <t xml:space="preserve">Implica analizar la presencia de factores internos y externos que pueden propiciar el riesgo
</t>
        </r>
      </text>
    </comment>
    <comment ref="P13" authorId="0" shapeId="0" xr:uid="{E59B27FC-8500-7B40-A363-CE0116F8E3BC}">
      <text>
        <r>
          <rPr>
            <sz val="10"/>
            <color rgb="FF000000"/>
            <rFont val="Arial"/>
            <family val="2"/>
          </rPr>
          <t>Analizar el número de eventos en un periodo determinado.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 xml:space="preserve">Ver tabla de probabilidad
</t>
        </r>
      </text>
    </comment>
    <comment ref="Q13" authorId="0" shapeId="0" xr:uid="{2D0F87CA-CE6E-BD4B-8ED7-60359BFDED26}">
      <text>
        <r>
          <rPr>
            <sz val="10"/>
            <color rgb="FF000000"/>
            <rFont val="Tahoma"/>
            <family val="2"/>
          </rPr>
          <t>Diligenciar de acuerdo a la tabala de probabilidad</t>
        </r>
      </text>
    </comment>
    <comment ref="R13" authorId="0" shapeId="0" xr:uid="{0F734CCA-1E2A-7548-A02B-9B7CAA0201C6}">
      <text>
        <r>
          <rPr>
            <sz val="10"/>
            <color rgb="FF000000"/>
            <rFont val="Arial"/>
            <family val="2"/>
          </rPr>
          <t>Realizar conforme a la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tabla de calificación de impacto</t>
        </r>
        <r>
          <rPr>
            <sz val="10"/>
            <color rgb="FF000000"/>
            <rFont val="Arial"/>
            <family val="2"/>
          </rPr>
          <t>.Dirijase al libro de este documento.</t>
        </r>
      </text>
    </comment>
    <comment ref="S13" authorId="0" shapeId="0" xr:uid="{D7B44662-5565-E642-89AA-E3691C6212FF}">
      <text>
        <r>
          <rPr>
            <sz val="10"/>
            <color rgb="FF000000"/>
            <rFont val="Tahoma"/>
            <family val="2"/>
          </rPr>
          <t xml:space="preserve">Diligenciar de acuerdo al resultado obtenido del análisis del impacto  </t>
        </r>
      </text>
    </comment>
    <comment ref="T13" authorId="0" shapeId="0" xr:uid="{72D8A60C-554F-8D40-9E79-5BE25B0B013F}">
      <text>
        <r>
          <rPr>
            <sz val="10"/>
            <color rgb="FF000000"/>
            <rFont val="Tahoma"/>
            <family val="2"/>
          </rPr>
          <t>Diligenciar conforme al mapa de calor resultante de la relación de la probabilidad e impacto.</t>
        </r>
      </text>
    </comment>
    <comment ref="AW13" authorId="0" shapeId="0" xr:uid="{ED740B44-FF51-C349-87DD-56D2E3234AEC}">
      <text>
        <r>
          <rPr>
            <sz val="10"/>
            <color rgb="FF000000"/>
            <rFont val="Tahoma"/>
            <family val="2"/>
          </rPr>
          <t>Diligenciar conforme al mapa de calor.</t>
        </r>
      </text>
    </comment>
    <comment ref="BA13" authorId="0" shapeId="0" xr:uid="{81074D94-7ADE-B04D-B0C2-D1487637078D}">
      <text>
        <r>
          <rPr>
            <sz val="11"/>
            <color rgb="FF000000"/>
            <rFont val="Arial"/>
            <family val="2"/>
          </rPr>
          <t xml:space="preserve">Especificar el porque se requiere o no un plan de mitigación </t>
        </r>
        <r>
          <rPr>
            <sz val="10"/>
            <color rgb="FF000000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<sst xmlns="http://schemas.openxmlformats.org/spreadsheetml/2006/main" count="421" uniqueCount="308">
  <si>
    <t>SISTEMA ESTRATÉGICO DE PLANEACIÓN Y GESTIÓN</t>
  </si>
  <si>
    <t>CÓDIGO:</t>
  </si>
  <si>
    <t>FECHA:</t>
  </si>
  <si>
    <t>TIPO DE RIESGOS</t>
  </si>
  <si>
    <t>Corrupción</t>
  </si>
  <si>
    <t>PASO 2 - VALORACIÓN DE LOS RIESGOS</t>
  </si>
  <si>
    <t>ETAPA DE SEGUIMIENTO</t>
  </si>
  <si>
    <t>MÓDULO II</t>
  </si>
  <si>
    <t>MÓDULO III</t>
  </si>
  <si>
    <t>MÓDULO IV</t>
  </si>
  <si>
    <t>ID</t>
  </si>
  <si>
    <t>RIESGO</t>
  </si>
  <si>
    <t>ACCIÓN U OMISIÓN</t>
  </si>
  <si>
    <t>USO DEL PODER</t>
  </si>
  <si>
    <t>DESVIA LA GESTIÓN DE LO PÚBLICO</t>
  </si>
  <si>
    <t>BENEFICIO PRIVADO</t>
  </si>
  <si>
    <t>IMPACTO O POSIBLES CONSECUENCIAS</t>
  </si>
  <si>
    <t>CAUSAS INTERNAS</t>
  </si>
  <si>
    <t>Factibilidad del riesgo</t>
  </si>
  <si>
    <t>Frecuencia de la materialización del riesgo</t>
  </si>
  <si>
    <t>PROBABILIDAD</t>
  </si>
  <si>
    <t>Análisis del impacto</t>
  </si>
  <si>
    <t>IMPACTO</t>
  </si>
  <si>
    <t>NIVEL DE RIESGO INHERENTE</t>
  </si>
  <si>
    <t>RESPONSABLE</t>
  </si>
  <si>
    <t>ACCIÓN</t>
  </si>
  <si>
    <t>No.</t>
  </si>
  <si>
    <t>CONTROL</t>
  </si>
  <si>
    <t>PROBABILIDAD
RESIDUAL</t>
  </si>
  <si>
    <t>IMPACTO
RESIDUAL</t>
  </si>
  <si>
    <t>NIVEL DE RIESGO RESIDUAL</t>
  </si>
  <si>
    <t>TRATAMIENTO</t>
  </si>
  <si>
    <t>ACCIÓN DE MITIGACIÓN</t>
  </si>
  <si>
    <t>FECHA DE IMPLEMENTACIÓN</t>
  </si>
  <si>
    <t>FECHA PROGRAMADA DE SEGUIMIENTO</t>
  </si>
  <si>
    <t>FECHA DE CORTE DEL SEGUIMIENTO</t>
  </si>
  <si>
    <t>Frecuencia del Riesgo</t>
  </si>
  <si>
    <t>No. de Eventos</t>
  </si>
  <si>
    <t>DESEMPEÑO DEL CONTROL</t>
  </si>
  <si>
    <t>ANÁLISIS DE LA INFORMACIÓN REPORTADA</t>
  </si>
  <si>
    <t>% CUMPLIMIENTO PLAN DE ACCIÓN</t>
  </si>
  <si>
    <t>¿La acción está incluída en el plan operativo?</t>
  </si>
  <si>
    <t>ANÁLISIS DE LA INFORMACIÓN REPORTADA Y EVIDENCIAS</t>
  </si>
  <si>
    <t>Materialización del riesgo</t>
  </si>
  <si>
    <t>Causas de la materialización</t>
  </si>
  <si>
    <t>Acción propuesta de mitigación</t>
  </si>
  <si>
    <t>Nuevos riesgos identificados</t>
  </si>
  <si>
    <t>Oportunidades identificadas</t>
  </si>
  <si>
    <t>APROBACIÓN MAPA DE RIESGOS</t>
  </si>
  <si>
    <t>NOMBRE</t>
  </si>
  <si>
    <t>CARGO</t>
  </si>
  <si>
    <t>Vo.Bo.</t>
  </si>
  <si>
    <t>APROBÓ</t>
  </si>
  <si>
    <t>Soborno</t>
  </si>
  <si>
    <t>VERSION</t>
  </si>
  <si>
    <t>Procesos Estratégicos y de Apoyo</t>
  </si>
  <si>
    <t>PROCESO RESPONSABLE</t>
  </si>
  <si>
    <t>VICEPRESIDENCIA/ OFICINA RESPONSABLE</t>
  </si>
  <si>
    <t>ÁREA FUNCIONAL RESPONSABLE</t>
  </si>
  <si>
    <r>
      <t xml:space="preserve">COMPLEMENTO
</t>
    </r>
    <r>
      <rPr>
        <sz val="11"/>
        <color theme="1"/>
        <rFont val="Calibri Light"/>
        <family val="2"/>
      </rPr>
      <t>(PERIODICIDAD, PROPÓSITO,  OBSERVACIONES O DESVIACIONES, EVIDENCIA)</t>
    </r>
  </si>
  <si>
    <t>¿Existe un responsable asignado a la ejecución del control?</t>
  </si>
  <si>
    <t>Calificación (Responsable)</t>
  </si>
  <si>
    <t>¿El responsable tiene la autoridad y adecuada segregación de funciones en la ejecución del control?</t>
  </si>
  <si>
    <t>Calificación (Autoridad y funciones - Responsable)</t>
  </si>
  <si>
    <t>¿La oportunidad en que se ejecuta el control ayuda a prevenir la mitigación del riesgo o a detectar la materialización del riesgo de manera oportuna?</t>
  </si>
  <si>
    <t>Calificación (Oportunidad)</t>
  </si>
  <si>
    <t xml:space="preserve">¿Las actividades que se desarrollan en el control realmente buscan por si sola prevenir o detectar las causas que pueden dar origen al riesgo, ejemplo Verificar, Validar Cotejar, Comparar, Revisar, etc.? </t>
  </si>
  <si>
    <t>Calificación (Prevención o detección)</t>
  </si>
  <si>
    <t>¿La fuente de información que se utiliza en el desarrollo del control es información confiable que permita mitigar el riesgo?</t>
  </si>
  <si>
    <t>Calificación (Fuente de información)</t>
  </si>
  <si>
    <t>¿Las observaciones, desviaciones o diferencias identificadas como resultados de la ejecución del control son investigadas y resueltas de manera oportuna?</t>
  </si>
  <si>
    <t>Calificación (Desviacion)</t>
  </si>
  <si>
    <t>¿Se deja evidencia o rastro de la ejecución del control, que permita a cualquier tercero con la evidencia, llegar a la misma conclusión?</t>
  </si>
  <si>
    <t>Calificación (Evidencia)</t>
  </si>
  <si>
    <t>CALIFICACIÓN  DEL DISEÑO DEL CONTROL</t>
  </si>
  <si>
    <t>RANGO DE CALIFICACIÓN DEL DISEÑO DEL CONTROL</t>
  </si>
  <si>
    <t>SOLIDEZ DEL CONJUNTO DE CONTROLES DEL RIESGO</t>
  </si>
  <si>
    <r>
      <t xml:space="preserve">¿LOS CONTROLES REDUCEN LA </t>
    </r>
    <r>
      <rPr>
        <b/>
        <u/>
        <sz val="10"/>
        <color theme="1"/>
        <rFont val="Calibri Light"/>
        <family val="2"/>
      </rPr>
      <t>PROBABILIDAD</t>
    </r>
    <r>
      <rPr>
        <b/>
        <sz val="10"/>
        <color theme="1"/>
        <rFont val="Calibri Light"/>
        <family val="2"/>
      </rPr>
      <t xml:space="preserve"> DEL RIESGO?</t>
    </r>
  </si>
  <si>
    <r>
      <t xml:space="preserve">¿LOS CONTROLES REDUCEN EL </t>
    </r>
    <r>
      <rPr>
        <b/>
        <u/>
        <sz val="10"/>
        <color theme="1"/>
        <rFont val="Calibri Light"/>
        <family val="2"/>
      </rPr>
      <t>IMPACTO</t>
    </r>
    <r>
      <rPr>
        <b/>
        <sz val="10"/>
        <color theme="1"/>
        <rFont val="Calibri Light"/>
        <family val="2"/>
      </rPr>
      <t xml:space="preserve"> DEL RIESGO?</t>
    </r>
  </si>
  <si>
    <r>
      <t xml:space="preserve">CUADRANTES A DISMINUIR EN </t>
    </r>
    <r>
      <rPr>
        <b/>
        <u/>
        <sz val="10"/>
        <color theme="1"/>
        <rFont val="Calibri Light"/>
        <family val="2"/>
      </rPr>
      <t>PROBABILIDAD</t>
    </r>
  </si>
  <si>
    <r>
      <t xml:space="preserve">CUADRANTES A DISMINUIR EN </t>
    </r>
    <r>
      <rPr>
        <b/>
        <u/>
        <sz val="10"/>
        <color theme="1"/>
        <rFont val="Calibri Light"/>
        <family val="2"/>
      </rPr>
      <t>IMPACTO</t>
    </r>
  </si>
  <si>
    <t>Observaciones</t>
  </si>
  <si>
    <t xml:space="preserve">1. Calidad y acceso a la información pública. </t>
  </si>
  <si>
    <t>SI</t>
  </si>
  <si>
    <t>El evento podrá ocurrir en algún momento</t>
  </si>
  <si>
    <t>N/A</t>
  </si>
  <si>
    <t>POSIBLE</t>
  </si>
  <si>
    <t>Genera consecuencias desastrosas sobre la entidad</t>
  </si>
  <si>
    <t>Catastrófico</t>
  </si>
  <si>
    <t>Extremo</t>
  </si>
  <si>
    <t>Asignado</t>
  </si>
  <si>
    <t>Adecuado</t>
  </si>
  <si>
    <t>Oportuna</t>
  </si>
  <si>
    <t>Prevenir</t>
  </si>
  <si>
    <t>Confiable</t>
  </si>
  <si>
    <t>Se investigan y resuelven oportunamente</t>
  </si>
  <si>
    <t>Completa</t>
  </si>
  <si>
    <t>Sí, directamente</t>
  </si>
  <si>
    <t>No, el impacto no disminuye</t>
  </si>
  <si>
    <t>RARA VEZ</t>
  </si>
  <si>
    <t>Reducir</t>
  </si>
  <si>
    <t>2. Gestión para mejorar el ejercicio de la función pública y prevenir la corrupción.</t>
  </si>
  <si>
    <t>Corrupción y Soborno</t>
  </si>
  <si>
    <t>Vicepresidencia Jurídica</t>
  </si>
  <si>
    <t>Genera altas consecuencias sobre la entidad</t>
  </si>
  <si>
    <t>Mayor</t>
  </si>
  <si>
    <t>Alto</t>
  </si>
  <si>
    <t>Sí, pero indirectamente</t>
  </si>
  <si>
    <t>Moderado</t>
  </si>
  <si>
    <t>Gestión Administrativa y Financiera</t>
  </si>
  <si>
    <t>El evento puede ocurrir sólo en circunstancias excepcionales (poco comunes o anormales)</t>
  </si>
  <si>
    <t>TABLA DE PROBABILIDAD</t>
  </si>
  <si>
    <t>TABLA DE IMPACTO</t>
  </si>
  <si>
    <t>Nivel</t>
  </si>
  <si>
    <t>Descriptor</t>
  </si>
  <si>
    <t>Factibilidad</t>
  </si>
  <si>
    <t>Frecuencia de la actividad</t>
  </si>
  <si>
    <t>Preguntas AFIRMATIVAS en el análisis del impacto</t>
  </si>
  <si>
    <t>Probabilidad</t>
  </si>
  <si>
    <t>Casi seguro</t>
  </si>
  <si>
    <t>Se espera que el evento ocurra en la mayoría de las circunstancias</t>
  </si>
  <si>
    <t>Más de 1 vez al año</t>
  </si>
  <si>
    <t>Impacto</t>
  </si>
  <si>
    <t>Responder afirmativamente de DOCE (12) a DIECINUEVE (19) preguntas en el análisis del impacto</t>
  </si>
  <si>
    <t>Probable</t>
  </si>
  <si>
    <t>Es viable que el evento ocurra en la mayoría de las circunstancias</t>
  </si>
  <si>
    <t>Al menos 1 vez en el último año</t>
  </si>
  <si>
    <t>Responder afirmativamente de SEIS (6) a ONCE (11) preguntas en el análisis del impacto</t>
  </si>
  <si>
    <t>Posible</t>
  </si>
  <si>
    <t>Al menos 1 vez en los últimos 2 años.</t>
  </si>
  <si>
    <t>Genera medianas consecuencias sobre la entidad</t>
  </si>
  <si>
    <t>Responder afirmativamente de UNA (1) a CINCO (5) pregunta(s) en el análisis del impacto</t>
  </si>
  <si>
    <t>Improbable</t>
  </si>
  <si>
    <t>El evento puede ocurrir en algún momento</t>
  </si>
  <si>
    <t>Al menos 1 vez en los últimos 5 años</t>
  </si>
  <si>
    <t>Menor</t>
  </si>
  <si>
    <t>NO APLICA para los riesgos de corrupción</t>
  </si>
  <si>
    <t>Rara vez</t>
  </si>
  <si>
    <t>No se ha presentado en los últimos 5 años.</t>
  </si>
  <si>
    <t>Leve</t>
  </si>
  <si>
    <t>PREGUNTAS:
SI EL RIESGO SE MATERIALIZA PODRÍA…</t>
  </si>
  <si>
    <t>RIESGO 1</t>
  </si>
  <si>
    <t>RIESGO 2</t>
  </si>
  <si>
    <t>RIESGO 3</t>
  </si>
  <si>
    <t>RIESGO 4</t>
  </si>
  <si>
    <t>RIESGO 5</t>
  </si>
  <si>
    <t>RIESGO 6</t>
  </si>
  <si>
    <t>RIESGO 7</t>
  </si>
  <si>
    <t>RIESGO 8</t>
  </si>
  <si>
    <t>RIESGO 9</t>
  </si>
  <si>
    <t>RIESGO 10</t>
  </si>
  <si>
    <t>¿Afectar al grupo de funcionarios del proceso?</t>
  </si>
  <si>
    <t>NO</t>
  </si>
  <si>
    <t>¿Afectar el cumplimiento de metas y objetivos de la dependencia?</t>
  </si>
  <si>
    <t>¿Afectar el cumplimiento de la misión de la entidad?</t>
  </si>
  <si>
    <t>¿Afectar el cumplimiento de la misión del sector al que pertenece la entidad?</t>
  </si>
  <si>
    <t>¿Generar pérdida de confianza en la entidad, afectando su reputación?</t>
  </si>
  <si>
    <t>¿Generar pérdida de recursos económicos?</t>
  </si>
  <si>
    <t>¿Afectar la generacion de los productos o la prestación de servicios?</t>
  </si>
  <si>
    <t>¿Dar lugar al detrimento de calidad de vida de la comunidad por la perdida del bien, servicio, o recurso público?</t>
  </si>
  <si>
    <t>¿Generar pérdida de información de la Entidad?</t>
  </si>
  <si>
    <t>¿Generar intervención de los órganos de control, de la Fiscalia,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</si>
  <si>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</si>
  <si>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</si>
  <si>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</si>
  <si>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</si>
  <si>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</si>
  <si>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</si>
  <si>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</si>
  <si>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</si>
  <si>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¿Generar daño ambiental?</t>
  </si>
  <si>
    <t>TOTAL</t>
  </si>
  <si>
    <t>Nivel del impacto</t>
  </si>
  <si>
    <t xml:space="preserve">Nivel / Impacto </t>
  </si>
  <si>
    <r>
      <t xml:space="preserve">Instrucción: </t>
    </r>
    <r>
      <rPr>
        <sz val="14"/>
        <rFont val="Calibri Light"/>
        <family val="2"/>
      </rPr>
      <t>Revise el nivel de impacto que dio en cada riesgo en el presente formato, y paselos manualmente en la Hoja "Mapa de Riesgos"</t>
    </r>
  </si>
  <si>
    <t>Fuente: Departamento Administrativo de la Función Pública - DAFP</t>
  </si>
  <si>
    <t>MAPA DE CALOR</t>
  </si>
  <si>
    <t>Leve
(20%)</t>
  </si>
  <si>
    <t>Menor
(40%)</t>
  </si>
  <si>
    <t>Moderado
(60%)</t>
  </si>
  <si>
    <t>Mayor
(80%)</t>
  </si>
  <si>
    <t>Catastrófico
(100%)</t>
  </si>
  <si>
    <t>(0-20%)</t>
  </si>
  <si>
    <t>(21-40%)</t>
  </si>
  <si>
    <t>(41-60%)</t>
  </si>
  <si>
    <t>(61-80%)</t>
  </si>
  <si>
    <t>(81-100%)</t>
  </si>
  <si>
    <t>Casi seguro
(100%)</t>
  </si>
  <si>
    <t>(81- 100%)</t>
  </si>
  <si>
    <t>Probable
(80%)</t>
  </si>
  <si>
    <t>Posible
(60%)</t>
  </si>
  <si>
    <t>Improbable
(40%)</t>
  </si>
  <si>
    <t>Bajo</t>
  </si>
  <si>
    <t>Rara vez
(20%)</t>
  </si>
  <si>
    <t>PROCESO</t>
  </si>
  <si>
    <t>Procesos Misionales</t>
  </si>
  <si>
    <t>CASI SEGURO</t>
  </si>
  <si>
    <t>¿Las actividades que se desarrollan en el control realmente buscan por si sola prevenir o detectar las causas que pueden dar origen al riesgo…?</t>
  </si>
  <si>
    <t>¿La fuente de información que se utiliza en el desarrollo del control es información confiable que permita mitigar el riesgo?.</t>
  </si>
  <si>
    <t>Definición riesgo de corrupción</t>
  </si>
  <si>
    <t>PROBABLE</t>
  </si>
  <si>
    <t>No asignado</t>
  </si>
  <si>
    <t>Inadecuado</t>
  </si>
  <si>
    <t>Inoportuna</t>
  </si>
  <si>
    <t>Detectar</t>
  </si>
  <si>
    <t>No confiable</t>
  </si>
  <si>
    <t>No se investigan, ni se resuelven oportunamente</t>
  </si>
  <si>
    <t>Incompleta</t>
  </si>
  <si>
    <t>IMPROBABLE</t>
  </si>
  <si>
    <t>No es un control</t>
  </si>
  <si>
    <t>No existe</t>
  </si>
  <si>
    <t>Clasificación del riesgo</t>
  </si>
  <si>
    <t>¿LOS CONTROLES REDUCEN LA PROBABILIDAD DEL RIESGO?</t>
  </si>
  <si>
    <t>¿LOS CONTROLES REDUCEN EL IMPACTO DEL RIESGO?</t>
  </si>
  <si>
    <t>No, la probabilidad no disminuye</t>
  </si>
  <si>
    <t>Respuestas calificación de impacto</t>
  </si>
  <si>
    <t>Transferir</t>
  </si>
  <si>
    <t>Vicepresidencias/Oficina</t>
  </si>
  <si>
    <t>Areas funcionales</t>
  </si>
  <si>
    <t>Vicepresidencia Ejecutiva</t>
  </si>
  <si>
    <t>Sistema Estratégico de Planeación y Gestión</t>
  </si>
  <si>
    <t>Vicepresidencia de Gestión Contractual y Seguimiento de Proyectos</t>
  </si>
  <si>
    <t>Carretero 1 VEJ</t>
  </si>
  <si>
    <t>Estructuración de Proyectos de Infraestructura de Transporte</t>
  </si>
  <si>
    <t>Vicepresidencia de Estructuración</t>
  </si>
  <si>
    <t>Carretero 2 VEJ</t>
  </si>
  <si>
    <t>Gestión de la Contratación Pública</t>
  </si>
  <si>
    <t>Vicepresidencia de Planeación, Riesgos y Entorno</t>
  </si>
  <si>
    <t>Carretero 3 VEJ</t>
  </si>
  <si>
    <t>Gestión Contractual y Seguimiento de Proyectos de Infraestructura de Transporte</t>
  </si>
  <si>
    <t>Carretero 4 VEJ</t>
  </si>
  <si>
    <t>Gestión del Talento Humano</t>
  </si>
  <si>
    <t>Objetivos de la política</t>
  </si>
  <si>
    <t>Vicepresidencia Administrativa y Financiera</t>
  </si>
  <si>
    <t xml:space="preserve">Equipo Proyectos Férreos </t>
  </si>
  <si>
    <t>Oficina de Comunicaciones</t>
  </si>
  <si>
    <t>Equipo Financiero VEJ</t>
  </si>
  <si>
    <t>Gestión Tecnológica</t>
  </si>
  <si>
    <t>Oficina de Control Interno</t>
  </si>
  <si>
    <t>Carretero 1 VGC</t>
  </si>
  <si>
    <t>Gestión Jurídica</t>
  </si>
  <si>
    <t>3. Aumentar la incidencia del control social.</t>
  </si>
  <si>
    <t>Vicepresidencias de Gestión Contractual y Ejecutiva</t>
  </si>
  <si>
    <t>Carretero 2 VGC</t>
  </si>
  <si>
    <t>Transparencia, Participación, Servicio al Ciudadano y Comunicación</t>
  </si>
  <si>
    <t>4.  Promover la cultura ética.</t>
  </si>
  <si>
    <t>Carretero 3 VGC</t>
  </si>
  <si>
    <t>Evaluación y Control Institucional</t>
  </si>
  <si>
    <t>Carretero 4 VGC</t>
  </si>
  <si>
    <t>Carretero 5 VGC</t>
  </si>
  <si>
    <t>Presidencia</t>
  </si>
  <si>
    <t>Vicepresidencia de Gestión Contractual</t>
  </si>
  <si>
    <t xml:space="preserve">Vicepresidencia de Planeación, Riesgos y Entorno </t>
  </si>
  <si>
    <t>Equipo Proyectos Portuarios</t>
  </si>
  <si>
    <t>Grupo Interno de Trabajo Financiero 1</t>
  </si>
  <si>
    <t>Grupo Interno de Trabajo Financiero 2</t>
  </si>
  <si>
    <t>Equipo Proyectos Aeroportuarios</t>
  </si>
  <si>
    <t>Grupo Interno de Trabajo Planeación</t>
  </si>
  <si>
    <t>Grupo Interno de Trabajo Riesgos</t>
  </si>
  <si>
    <t>Grupo Interno de Trabajo Social</t>
  </si>
  <si>
    <t>Grupo Interno de Trabajo Ambiental</t>
  </si>
  <si>
    <t>Grupo Interno de Trabajo Predial</t>
  </si>
  <si>
    <t>Grupo Interno de Trabajo Juridico Predial</t>
  </si>
  <si>
    <t>Grupo Interno de Trabajo Tecnologías de la Información y las Telecomunicaciones</t>
  </si>
  <si>
    <t>Grupo Interno de Trabajo Defensa Judicial</t>
  </si>
  <si>
    <t>Grupo Interno de Trabajo Contratación</t>
  </si>
  <si>
    <t>Grupo Interno de Trabajo Asesoría Estructuración</t>
  </si>
  <si>
    <t>Grupo Interno de Trabajo Asesoría Gestión Contractual 1</t>
  </si>
  <si>
    <t>Grupo Interno de Trabajo Asesoría Gestión Contractual 2</t>
  </si>
  <si>
    <t>Equipo Asesoría de Gestión Contractual 3</t>
  </si>
  <si>
    <t>Equipo Procesos Sancionatorios</t>
  </si>
  <si>
    <t>Grupo Interno de Trabajo de Talento Humano</t>
  </si>
  <si>
    <t xml:space="preserve">Equipo de Trabajo Disciplinario </t>
  </si>
  <si>
    <t>Equipo de Servicio al Ciudadano</t>
  </si>
  <si>
    <t>Equipo de Archivo y Correspondencia</t>
  </si>
  <si>
    <t>Equipo de Servicios Generales</t>
  </si>
  <si>
    <t>Equipo de Presupuesto</t>
  </si>
  <si>
    <t>Equipo de  Contabilidad</t>
  </si>
  <si>
    <t>Equipo de Tesorería</t>
  </si>
  <si>
    <t>Elaboró</t>
  </si>
  <si>
    <t>Mapa de riesgos aprobado mediante memorando con Radicado No. ___________________</t>
  </si>
  <si>
    <t xml:space="preserve">MAPA DE RIESGOS DE CUMPLIMIENTO </t>
  </si>
  <si>
    <t>Corrupción-Soborno</t>
  </si>
  <si>
    <t>SEPG-F-074</t>
  </si>
  <si>
    <t>PASO 1 - IDENTIFICACIÓN Y DESCRIPCIÓN DE LOS RIESGOS</t>
  </si>
  <si>
    <t>PASO 3 - PLAN DE MITIGACIÓN</t>
  </si>
  <si>
    <t>MÓDULO I</t>
  </si>
  <si>
    <t>(V) RESPONSABLE</t>
  </si>
  <si>
    <t>(V) PERIODICIDAD</t>
  </si>
  <si>
    <t>(V) PROPÓSITO</t>
  </si>
  <si>
    <t>(V) ACTIVIDAD DEL CONTROL</t>
  </si>
  <si>
    <t>(V) OBSERVACIONES O DESVIACIONES</t>
  </si>
  <si>
    <t>(V) EVIDENCIA</t>
  </si>
  <si>
    <t>(VI) Valoración</t>
  </si>
  <si>
    <t>(VI) Análisis</t>
  </si>
  <si>
    <t>(VI) Resultado</t>
  </si>
  <si>
    <t>Módulo VII</t>
  </si>
  <si>
    <t>Módulo VIII</t>
  </si>
  <si>
    <t>PERIODO DE SEGUIMIENTO</t>
  </si>
  <si>
    <t xml:space="preserve"> ACTIVIDAD / FUNCIÓN</t>
  </si>
  <si>
    <t xml:space="preserve">SI </t>
  </si>
  <si>
    <t>NO (Se recomienda incluirlo)</t>
  </si>
  <si>
    <t>¿Requiere plan de mitigación?</t>
  </si>
  <si>
    <t>El riesgo se materializó</t>
  </si>
  <si>
    <t>El riesgo NO se materializó</t>
  </si>
  <si>
    <t>APROBACIÓN SEGUIMIENTO</t>
  </si>
  <si>
    <t>ELABORÓ</t>
  </si>
  <si>
    <t>Seguimiento aprobado mediante memorando con Radicado No.
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</si>
</sst>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00&quot;#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 Light"/>
      <family val="2"/>
    </font>
    <font>
      <sz val="10"/>
      <name val="Calibri Light"/>
      <family val="2"/>
    </font>
    <font>
      <b/>
      <sz val="18"/>
      <color theme="1"/>
      <name val="Calibri Light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sz val="9"/>
      <name val="Calibri Light"/>
      <family val="2"/>
    </font>
    <font>
      <sz val="10"/>
      <color theme="0"/>
      <name val="Calibri Light"/>
      <family val="2"/>
    </font>
    <font>
      <sz val="10"/>
      <color theme="1" tint="0.14999847407452621"/>
      <name val="Calibri Light"/>
      <family val="2"/>
    </font>
    <font>
      <sz val="8"/>
      <name val="Calibri Light"/>
      <family val="2"/>
    </font>
    <font>
      <sz val="12"/>
      <color theme="1"/>
      <name val="Calibri"/>
      <family val="2"/>
      <scheme val="minor"/>
    </font>
    <font>
      <sz val="9.5"/>
      <name val="Calibri Light"/>
      <family val="2"/>
    </font>
    <font>
      <sz val="14"/>
      <name val="Calibri Light"/>
      <family val="2"/>
    </font>
    <font>
      <b/>
      <sz val="18"/>
      <name val="Calibri Light"/>
      <family val="2"/>
    </font>
    <font>
      <b/>
      <sz val="10"/>
      <color theme="1"/>
      <name val="Calibri Light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0"/>
      <color rgb="FFC00000"/>
      <name val="Calibri Light"/>
      <family val="2"/>
    </font>
    <font>
      <sz val="9.5"/>
      <color rgb="FFC00000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4"/>
      <name val="Calibri Light"/>
      <family val="2"/>
    </font>
    <font>
      <i/>
      <sz val="12"/>
      <name val="Calibri Light"/>
      <family val="2"/>
    </font>
    <font>
      <b/>
      <sz val="9"/>
      <name val="Calibri Light"/>
      <family val="2"/>
    </font>
    <font>
      <sz val="10"/>
      <color theme="1"/>
      <name val="Calibri Light"/>
      <family val="2"/>
    </font>
    <font>
      <b/>
      <sz val="12"/>
      <color theme="0"/>
      <name val="Calibri Light"/>
      <family val="2"/>
    </font>
    <font>
      <b/>
      <sz val="11"/>
      <color theme="0"/>
      <name val="Calibri Light"/>
      <family val="2"/>
    </font>
    <font>
      <sz val="10"/>
      <color rgb="FFFF0000"/>
      <name val="Calibri Light"/>
      <family val="2"/>
    </font>
    <font>
      <b/>
      <sz val="8"/>
      <color theme="1"/>
      <name val="Calibri Light"/>
      <family val="2"/>
    </font>
    <font>
      <b/>
      <u/>
      <sz val="10"/>
      <color theme="1"/>
      <name val="Calibri Light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2"/>
      <color rgb="FF000000"/>
      <name val="Calibri Light"/>
      <family val="2"/>
    </font>
    <font>
      <b/>
      <sz val="11"/>
      <color rgb="FF444444"/>
      <name val="Calibri Light"/>
      <family val="2"/>
    </font>
    <font>
      <sz val="9.5"/>
      <color theme="1"/>
      <name val="Calibri Light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24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1"/>
      <color indexed="81"/>
      <name val="Tahoma"/>
      <family val="2"/>
    </font>
    <font>
      <sz val="11"/>
      <name val="Aptos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7B00"/>
        <bgColor indexed="64"/>
      </patternFill>
    </fill>
    <fill>
      <patternFill patternType="solid">
        <fgColor rgb="FF77FF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AA9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rgb="FF000000"/>
      </patternFill>
    </fill>
  </fills>
  <borders count="1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0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7" fillId="0" borderId="0"/>
  </cellStyleXfs>
  <cellXfs count="26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7" fillId="4" borderId="0" xfId="0" applyFont="1" applyFill="1" applyAlignment="1">
      <alignment horizontal="center" vertical="center"/>
    </xf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6" fillId="0" borderId="0" xfId="17" applyFont="1" applyAlignment="1">
      <alignment horizontal="center" vertical="center" wrapText="1"/>
    </xf>
    <xf numFmtId="0" fontId="6" fillId="14" borderId="2" xfId="17" applyFont="1" applyFill="1" applyBorder="1" applyAlignment="1">
      <alignment horizontal="center" vertical="center" wrapText="1"/>
    </xf>
    <xf numFmtId="0" fontId="6" fillId="11" borderId="2" xfId="17" applyFont="1" applyFill="1" applyBorder="1" applyAlignment="1">
      <alignment horizontal="center" vertical="center" wrapText="1"/>
    </xf>
    <xf numFmtId="0" fontId="6" fillId="15" borderId="2" xfId="17" applyFont="1" applyFill="1" applyBorder="1" applyAlignment="1">
      <alignment horizontal="center" vertical="center" wrapText="1"/>
    </xf>
    <xf numFmtId="0" fontId="6" fillId="10" borderId="2" xfId="17" applyFont="1" applyFill="1" applyBorder="1" applyAlignment="1">
      <alignment horizontal="center" vertical="center" wrapText="1"/>
    </xf>
    <xf numFmtId="0" fontId="6" fillId="7" borderId="2" xfId="17" applyFont="1" applyFill="1" applyBorder="1" applyAlignment="1">
      <alignment horizontal="center" vertical="center" wrapText="1"/>
    </xf>
    <xf numFmtId="0" fontId="3" fillId="4" borderId="0" xfId="0" applyFont="1" applyFill="1" applyProtection="1"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4" borderId="0" xfId="17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6" fillId="17" borderId="2" xfId="17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19" borderId="2" xfId="17" applyFont="1" applyFill="1" applyBorder="1" applyAlignment="1">
      <alignment horizontal="center" vertical="center" wrapText="1"/>
    </xf>
    <xf numFmtId="0" fontId="6" fillId="20" borderId="2" xfId="17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21" borderId="2" xfId="17" applyFont="1" applyFill="1" applyBorder="1" applyAlignment="1">
      <alignment horizontal="center" vertical="center" wrapText="1"/>
    </xf>
    <xf numFmtId="0" fontId="21" fillId="14" borderId="2" xfId="17" applyFont="1" applyFill="1" applyBorder="1" applyAlignment="1">
      <alignment horizontal="center" vertical="center" wrapText="1"/>
    </xf>
    <xf numFmtId="0" fontId="10" fillId="10" borderId="2" xfId="17" applyFont="1" applyFill="1" applyBorder="1" applyAlignment="1">
      <alignment horizontal="center" vertical="center" wrapText="1"/>
    </xf>
    <xf numFmtId="0" fontId="10" fillId="21" borderId="2" xfId="17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3" fillId="5" borderId="6" xfId="0" applyFont="1" applyFill="1" applyBorder="1"/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9" fontId="1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0" fontId="14" fillId="25" borderId="2" xfId="0" applyFont="1" applyFill="1" applyBorder="1" applyAlignment="1">
      <alignment horizontal="center" vertical="center" wrapText="1"/>
    </xf>
    <xf numFmtId="0" fontId="7" fillId="2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6" borderId="2" xfId="0" applyFont="1" applyFill="1" applyBorder="1" applyAlignment="1">
      <alignment horizontal="center" vertical="center" wrapText="1"/>
    </xf>
    <xf numFmtId="0" fontId="7" fillId="23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5" fillId="0" borderId="2" xfId="0" applyFont="1" applyBorder="1" applyAlignment="1">
      <alignment horizontal="left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26" fillId="6" borderId="2" xfId="1" applyFont="1" applyFill="1" applyBorder="1" applyAlignment="1">
      <alignment horizontal="center" vertical="center"/>
    </xf>
    <xf numFmtId="0" fontId="27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0" fontId="31" fillId="0" borderId="2" xfId="1" applyFont="1" applyBorder="1" applyAlignment="1">
      <alignment horizontal="center" vertical="center"/>
    </xf>
    <xf numFmtId="0" fontId="28" fillId="6" borderId="2" xfId="1" applyFont="1" applyFill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/>
    </xf>
    <xf numFmtId="0" fontId="33" fillId="27" borderId="7" xfId="17" applyFont="1" applyFill="1" applyBorder="1" applyAlignment="1">
      <alignment horizontal="center" vertical="center" wrapText="1"/>
    </xf>
    <xf numFmtId="0" fontId="32" fillId="27" borderId="2" xfId="1" applyFont="1" applyFill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16" borderId="2" xfId="17" applyFont="1" applyFill="1" applyBorder="1" applyAlignment="1">
      <alignment horizontal="center" vertical="center" wrapText="1"/>
    </xf>
    <xf numFmtId="0" fontId="6" fillId="8" borderId="2" xfId="17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6" fillId="9" borderId="3" xfId="17" applyFont="1" applyFill="1" applyBorder="1" applyAlignment="1">
      <alignment horizontal="center" vertical="center" wrapText="1"/>
    </xf>
    <xf numFmtId="0" fontId="0" fillId="0" borderId="2" xfId="0" applyBorder="1"/>
    <xf numFmtId="0" fontId="35" fillId="10" borderId="2" xfId="17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1" fillId="6" borderId="2" xfId="17" applyFont="1" applyFill="1" applyBorder="1" applyAlignment="1">
      <alignment horizontal="center" vertical="center" wrapText="1"/>
    </xf>
    <xf numFmtId="0" fontId="31" fillId="28" borderId="2" xfId="17" applyFont="1" applyFill="1" applyBorder="1" applyAlignment="1">
      <alignment horizontal="center" vertical="center" wrapText="1"/>
    </xf>
    <xf numFmtId="0" fontId="31" fillId="29" borderId="2" xfId="17" applyFont="1" applyFill="1" applyBorder="1" applyAlignment="1">
      <alignment horizontal="center" vertical="center" wrapText="1"/>
    </xf>
    <xf numFmtId="0" fontId="21" fillId="7" borderId="3" xfId="17" applyFont="1" applyFill="1" applyBorder="1" applyAlignment="1">
      <alignment horizontal="center" vertical="center" wrapText="1"/>
    </xf>
    <xf numFmtId="0" fontId="21" fillId="15" borderId="2" xfId="1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1" fillId="22" borderId="2" xfId="17" applyFont="1" applyFill="1" applyBorder="1" applyAlignment="1">
      <alignment horizontal="center" vertical="center" wrapText="1"/>
    </xf>
    <xf numFmtId="0" fontId="21" fillId="18" borderId="2" xfId="17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/>
    </xf>
    <xf numFmtId="0" fontId="37" fillId="4" borderId="0" xfId="0" applyFont="1" applyFill="1"/>
    <xf numFmtId="0" fontId="37" fillId="4" borderId="0" xfId="0" applyFont="1" applyFill="1" applyAlignment="1" applyProtection="1">
      <alignment vertical="center" wrapText="1"/>
      <protection locked="0"/>
    </xf>
    <xf numFmtId="0" fontId="37" fillId="0" borderId="0" xfId="0" applyFont="1" applyProtection="1">
      <protection locked="0"/>
    </xf>
    <xf numFmtId="0" fontId="37" fillId="0" borderId="0" xfId="0" applyFont="1"/>
    <xf numFmtId="0" fontId="37" fillId="5" borderId="6" xfId="0" applyFont="1" applyFill="1" applyBorder="1"/>
    <xf numFmtId="0" fontId="37" fillId="4" borderId="0" xfId="0" applyFont="1" applyFill="1" applyProtection="1">
      <protection locked="0"/>
    </xf>
    <xf numFmtId="0" fontId="37" fillId="0" borderId="3" xfId="0" applyFont="1" applyBorder="1"/>
    <xf numFmtId="0" fontId="37" fillId="0" borderId="6" xfId="0" applyFont="1" applyBorder="1"/>
    <xf numFmtId="0" fontId="37" fillId="0" borderId="8" xfId="0" applyFont="1" applyBorder="1"/>
    <xf numFmtId="0" fontId="42" fillId="0" borderId="2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30" borderId="2" xfId="0" applyFont="1" applyFill="1" applyBorder="1" applyAlignment="1">
      <alignment horizontal="center" vertical="center" wrapText="1"/>
    </xf>
    <xf numFmtId="0" fontId="3" fillId="0" borderId="0" xfId="0" applyFont="1"/>
    <xf numFmtId="0" fontId="44" fillId="0" borderId="2" xfId="0" applyFont="1" applyBorder="1" applyAlignment="1">
      <alignment horizontal="left" vertical="center" wrapText="1"/>
    </xf>
    <xf numFmtId="14" fontId="37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37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3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48" fillId="4" borderId="4" xfId="0" applyFont="1" applyFill="1" applyBorder="1" applyAlignment="1">
      <alignment horizontal="center" vertical="center"/>
    </xf>
    <xf numFmtId="165" fontId="49" fillId="4" borderId="2" xfId="0" applyNumberFormat="1" applyFont="1" applyFill="1" applyBorder="1" applyAlignment="1" applyProtection="1">
      <alignment horizontal="center" vertical="center"/>
      <protection locked="0"/>
    </xf>
    <xf numFmtId="0" fontId="48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51" fillId="0" borderId="0" xfId="0" applyFont="1"/>
    <xf numFmtId="0" fontId="17" fillId="0" borderId="2" xfId="0" applyFont="1" applyBorder="1" applyAlignment="1" applyProtection="1">
      <alignment horizontal="center" vertical="center" wrapText="1"/>
      <protection locked="0"/>
    </xf>
    <xf numFmtId="0" fontId="53" fillId="0" borderId="2" xfId="0" applyFont="1" applyBorder="1" applyAlignment="1" applyProtection="1">
      <alignment horizontal="center" vertical="center" wrapText="1"/>
      <protection locked="0"/>
    </xf>
    <xf numFmtId="0" fontId="53" fillId="0" borderId="2" xfId="0" applyFont="1" applyBorder="1" applyAlignment="1" applyProtection="1">
      <alignment vertical="center" wrapText="1"/>
      <protection locked="0"/>
    </xf>
    <xf numFmtId="0" fontId="53" fillId="4" borderId="2" xfId="0" applyFont="1" applyFill="1" applyBorder="1" applyAlignment="1" applyProtection="1">
      <alignment horizontal="center" vertical="center" wrapText="1"/>
      <protection locked="0"/>
    </xf>
    <xf numFmtId="0" fontId="43" fillId="6" borderId="16" xfId="0" applyFont="1" applyFill="1" applyBorder="1" applyAlignment="1">
      <alignment horizontal="center"/>
    </xf>
    <xf numFmtId="0" fontId="43" fillId="6" borderId="13" xfId="0" applyFont="1" applyFill="1" applyBorder="1" applyAlignment="1">
      <alignment horizontal="center"/>
    </xf>
    <xf numFmtId="0" fontId="43" fillId="6" borderId="16" xfId="0" applyFont="1" applyFill="1" applyBorder="1" applyAlignment="1">
      <alignment horizontal="center" wrapText="1"/>
    </xf>
    <xf numFmtId="0" fontId="43" fillId="6" borderId="15" xfId="0" applyFont="1" applyFill="1" applyBorder="1" applyAlignment="1">
      <alignment horizontal="center" wrapText="1"/>
    </xf>
    <xf numFmtId="0" fontId="43" fillId="6" borderId="13" xfId="0" applyFont="1" applyFill="1" applyBorder="1" applyAlignment="1">
      <alignment horizont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43" fillId="0" borderId="16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0" borderId="16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43" fillId="0" borderId="13" xfId="0" applyFont="1" applyBorder="1" applyAlignment="1">
      <alignment horizontal="center" wrapText="1"/>
    </xf>
    <xf numFmtId="0" fontId="43" fillId="0" borderId="4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7" fillId="4" borderId="2" xfId="0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left" vertical="center" wrapText="1"/>
      <protection locked="0"/>
    </xf>
    <xf numFmtId="0" fontId="37" fillId="0" borderId="6" xfId="0" applyFont="1" applyBorder="1" applyAlignment="1" applyProtection="1">
      <alignment horizontal="left" vertical="center" wrapText="1"/>
      <protection locked="0"/>
    </xf>
    <xf numFmtId="0" fontId="37" fillId="0" borderId="8" xfId="0" applyFont="1" applyBorder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left" vertical="center" wrapText="1"/>
      <protection locked="0"/>
    </xf>
    <xf numFmtId="0" fontId="37" fillId="4" borderId="2" xfId="0" applyFont="1" applyFill="1" applyBorder="1" applyAlignment="1" applyProtection="1">
      <alignment horizontal="left" vertical="center" wrapText="1"/>
      <protection locked="0"/>
    </xf>
    <xf numFmtId="0" fontId="39" fillId="4" borderId="3" xfId="0" applyFont="1" applyFill="1" applyBorder="1" applyAlignment="1" applyProtection="1">
      <alignment horizontal="center" vertical="center" wrapText="1"/>
      <protection locked="0"/>
    </xf>
    <xf numFmtId="0" fontId="39" fillId="4" borderId="6" xfId="0" applyFont="1" applyFill="1" applyBorder="1" applyAlignment="1" applyProtection="1">
      <alignment horizontal="center" vertical="center" wrapText="1"/>
      <protection locked="0"/>
    </xf>
    <xf numFmtId="0" fontId="39" fillId="4" borderId="8" xfId="0" applyFont="1" applyFill="1" applyBorder="1" applyAlignment="1" applyProtection="1">
      <alignment horizontal="center" vertical="center" wrapText="1"/>
      <protection locked="0"/>
    </xf>
    <xf numFmtId="14" fontId="3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3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7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37" fillId="4" borderId="8" xfId="0" applyNumberFormat="1" applyFont="1" applyFill="1" applyBorder="1" applyAlignment="1" applyProtection="1">
      <alignment horizontal="center" vertical="center" wrapText="1"/>
      <protection locked="0"/>
    </xf>
    <xf numFmtId="9" fontId="37" fillId="4" borderId="3" xfId="2" applyFont="1" applyFill="1" applyBorder="1" applyAlignment="1" applyProtection="1">
      <alignment horizontal="center" vertical="center" wrapText="1"/>
      <protection hidden="1"/>
    </xf>
    <xf numFmtId="9" fontId="37" fillId="4" borderId="6" xfId="2" applyFont="1" applyFill="1" applyBorder="1" applyAlignment="1" applyProtection="1">
      <alignment horizontal="center" vertical="center" wrapText="1"/>
      <protection hidden="1"/>
    </xf>
    <xf numFmtId="9" fontId="37" fillId="4" borderId="8" xfId="2" applyFont="1" applyFill="1" applyBorder="1" applyAlignment="1" applyProtection="1">
      <alignment horizontal="center" vertical="center" wrapText="1"/>
      <protection hidden="1"/>
    </xf>
    <xf numFmtId="9" fontId="37" fillId="4" borderId="2" xfId="2" applyFont="1" applyFill="1" applyBorder="1" applyAlignment="1" applyProtection="1">
      <alignment horizontal="center" vertical="center" wrapText="1"/>
      <protection locked="0"/>
    </xf>
    <xf numFmtId="0" fontId="39" fillId="0" borderId="3" xfId="2" applyNumberFormat="1" applyFont="1" applyFill="1" applyBorder="1" applyAlignment="1" applyProtection="1">
      <alignment horizontal="center" vertical="center"/>
    </xf>
    <xf numFmtId="0" fontId="39" fillId="0" borderId="6" xfId="2" applyNumberFormat="1" applyFont="1" applyFill="1" applyBorder="1" applyAlignment="1" applyProtection="1">
      <alignment horizontal="center" vertical="center"/>
    </xf>
    <xf numFmtId="0" fontId="39" fillId="0" borderId="8" xfId="2" applyNumberFormat="1" applyFont="1" applyFill="1" applyBorder="1" applyAlignment="1" applyProtection="1">
      <alignment horizontal="center" vertical="center"/>
    </xf>
    <xf numFmtId="0" fontId="37" fillId="4" borderId="3" xfId="0" applyFont="1" applyFill="1" applyBorder="1" applyAlignment="1" applyProtection="1">
      <alignment horizontal="center" vertical="center" wrapText="1"/>
      <protection locked="0"/>
    </xf>
    <xf numFmtId="0" fontId="37" fillId="4" borderId="6" xfId="0" applyFont="1" applyFill="1" applyBorder="1" applyAlignment="1" applyProtection="1">
      <alignment horizontal="center" vertical="center" wrapText="1"/>
      <protection locked="0"/>
    </xf>
    <xf numFmtId="0" fontId="37" fillId="4" borderId="8" xfId="0" applyFont="1" applyFill="1" applyBorder="1" applyAlignment="1" applyProtection="1">
      <alignment horizontal="center" vertical="center" wrapText="1"/>
      <protection locked="0"/>
    </xf>
    <xf numFmtId="0" fontId="38" fillId="4" borderId="3" xfId="0" applyFont="1" applyFill="1" applyBorder="1" applyAlignment="1" applyProtection="1">
      <alignment horizontal="center" vertical="center" wrapText="1"/>
      <protection locked="0"/>
    </xf>
    <xf numFmtId="0" fontId="38" fillId="4" borderId="6" xfId="0" applyFont="1" applyFill="1" applyBorder="1" applyAlignment="1" applyProtection="1">
      <alignment horizontal="center" vertical="center" wrapText="1"/>
      <protection locked="0"/>
    </xf>
    <xf numFmtId="0" fontId="38" fillId="4" borderId="8" xfId="0" applyFont="1" applyFill="1" applyBorder="1" applyAlignment="1" applyProtection="1">
      <alignment horizontal="center" vertical="center" wrapText="1"/>
      <protection locked="0"/>
    </xf>
    <xf numFmtId="0" fontId="39" fillId="4" borderId="3" xfId="0" applyFont="1" applyFill="1" applyBorder="1" applyAlignment="1" applyProtection="1">
      <alignment horizontal="center" vertical="center"/>
      <protection locked="0"/>
    </xf>
    <xf numFmtId="0" fontId="39" fillId="4" borderId="6" xfId="0" applyFont="1" applyFill="1" applyBorder="1" applyAlignment="1" applyProtection="1">
      <alignment horizontal="center" vertical="center"/>
      <protection locked="0"/>
    </xf>
    <xf numFmtId="0" fontId="39" fillId="4" borderId="8" xfId="0" applyFont="1" applyFill="1" applyBorder="1" applyAlignment="1" applyProtection="1">
      <alignment horizontal="center" vertical="center"/>
      <protection locked="0"/>
    </xf>
    <xf numFmtId="0" fontId="39" fillId="4" borderId="3" xfId="0" applyFont="1" applyFill="1" applyBorder="1" applyAlignment="1" applyProtection="1">
      <alignment horizontal="justify" vertical="center" wrapText="1"/>
      <protection locked="0"/>
    </xf>
    <xf numFmtId="0" fontId="39" fillId="4" borderId="6" xfId="0" applyFont="1" applyFill="1" applyBorder="1" applyAlignment="1" applyProtection="1">
      <alignment horizontal="justify" vertical="center" wrapText="1"/>
      <protection locked="0"/>
    </xf>
    <xf numFmtId="0" fontId="39" fillId="4" borderId="8" xfId="0" applyFont="1" applyFill="1" applyBorder="1" applyAlignment="1" applyProtection="1">
      <alignment horizontal="justify" vertical="center" wrapText="1"/>
      <protection locked="0"/>
    </xf>
    <xf numFmtId="9" fontId="38" fillId="0" borderId="3" xfId="2" applyFont="1" applyBorder="1" applyAlignment="1" applyProtection="1">
      <alignment horizontal="center" vertical="center"/>
    </xf>
    <xf numFmtId="9" fontId="38" fillId="0" borderId="6" xfId="2" applyFont="1" applyBorder="1" applyAlignment="1" applyProtection="1">
      <alignment horizontal="center" vertical="center"/>
    </xf>
    <xf numFmtId="9" fontId="38" fillId="0" borderId="8" xfId="2" applyFont="1" applyBorder="1" applyAlignment="1" applyProtection="1">
      <alignment horizontal="center" vertical="center"/>
    </xf>
    <xf numFmtId="9" fontId="39" fillId="0" borderId="3" xfId="2" applyFont="1" applyBorder="1" applyAlignment="1" applyProtection="1">
      <alignment horizontal="center" vertical="center" wrapText="1"/>
      <protection hidden="1"/>
    </xf>
    <xf numFmtId="9" fontId="39" fillId="0" borderId="6" xfId="2" applyFont="1" applyBorder="1" applyAlignment="1" applyProtection="1">
      <alignment horizontal="center" vertical="center" wrapText="1"/>
      <protection hidden="1"/>
    </xf>
    <xf numFmtId="9" fontId="39" fillId="0" borderId="8" xfId="2" applyFont="1" applyBorder="1" applyAlignment="1" applyProtection="1">
      <alignment horizontal="center" vertical="center" wrapText="1"/>
      <protection hidden="1"/>
    </xf>
    <xf numFmtId="0" fontId="39" fillId="0" borderId="3" xfId="2" applyNumberFormat="1" applyFont="1" applyBorder="1" applyAlignment="1" applyProtection="1">
      <alignment horizontal="center" vertical="center"/>
    </xf>
    <xf numFmtId="0" fontId="39" fillId="0" borderId="6" xfId="2" applyNumberFormat="1" applyFont="1" applyBorder="1" applyAlignment="1" applyProtection="1">
      <alignment horizontal="center" vertical="center"/>
    </xf>
    <xf numFmtId="0" fontId="39" fillId="0" borderId="8" xfId="2" applyNumberFormat="1" applyFont="1" applyBorder="1" applyAlignment="1" applyProtection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4" borderId="3" xfId="0" applyFont="1" applyFill="1" applyBorder="1" applyAlignment="1" applyProtection="1">
      <alignment horizontal="justify" vertical="center" wrapText="1"/>
      <protection locked="0"/>
    </xf>
    <xf numFmtId="0" fontId="37" fillId="4" borderId="6" xfId="0" applyFont="1" applyFill="1" applyBorder="1" applyAlignment="1" applyProtection="1">
      <alignment horizontal="justify" vertical="center" wrapText="1"/>
      <protection locked="0"/>
    </xf>
    <xf numFmtId="0" fontId="37" fillId="4" borderId="8" xfId="0" applyFont="1" applyFill="1" applyBorder="1" applyAlignment="1" applyProtection="1">
      <alignment horizontal="justify" vertical="center" wrapText="1"/>
      <protection locked="0"/>
    </xf>
    <xf numFmtId="0" fontId="37" fillId="6" borderId="3" xfId="0" applyFont="1" applyFill="1" applyBorder="1" applyAlignment="1" applyProtection="1">
      <alignment horizontal="center" vertical="center" wrapText="1"/>
      <protection hidden="1"/>
    </xf>
    <xf numFmtId="0" fontId="37" fillId="6" borderId="6" xfId="0" applyFont="1" applyFill="1" applyBorder="1" applyAlignment="1" applyProtection="1">
      <alignment horizontal="center" vertical="center" wrapText="1"/>
      <protection hidden="1"/>
    </xf>
    <xf numFmtId="0" fontId="37" fillId="6" borderId="8" xfId="0" applyFont="1" applyFill="1" applyBorder="1" applyAlignment="1" applyProtection="1">
      <alignment horizontal="center" vertical="center" wrapText="1"/>
      <protection hidden="1"/>
    </xf>
    <xf numFmtId="0" fontId="37" fillId="4" borderId="3" xfId="0" applyFont="1" applyFill="1" applyBorder="1" applyAlignment="1" applyProtection="1">
      <alignment horizontal="justify" vertical="center" wrapText="1"/>
      <protection hidden="1"/>
    </xf>
    <xf numFmtId="0" fontId="37" fillId="4" borderId="6" xfId="0" applyFont="1" applyFill="1" applyBorder="1" applyAlignment="1" applyProtection="1">
      <alignment horizontal="justify" vertical="center" wrapText="1"/>
      <protection hidden="1"/>
    </xf>
    <xf numFmtId="0" fontId="37" fillId="4" borderId="8" xfId="0" applyFont="1" applyFill="1" applyBorder="1" applyAlignment="1" applyProtection="1">
      <alignment horizontal="justify" vertical="center" wrapText="1"/>
      <protection hidden="1"/>
    </xf>
    <xf numFmtId="0" fontId="39" fillId="0" borderId="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8" fillId="0" borderId="2" xfId="0" applyFont="1" applyBorder="1" applyAlignment="1" applyProtection="1">
      <alignment horizontal="center" vertical="center" wrapText="1"/>
      <protection hidden="1"/>
    </xf>
    <xf numFmtId="0" fontId="37" fillId="0" borderId="7" xfId="0" applyFont="1" applyBorder="1" applyAlignment="1" applyProtection="1">
      <alignment horizontal="justify" vertical="center" wrapText="1"/>
      <protection locked="0"/>
    </xf>
    <xf numFmtId="0" fontId="37" fillId="0" borderId="9" xfId="0" applyFont="1" applyBorder="1" applyAlignment="1" applyProtection="1">
      <alignment horizontal="justify" vertical="center" wrapText="1"/>
      <protection locked="0"/>
    </xf>
    <xf numFmtId="0" fontId="37" fillId="0" borderId="14" xfId="0" applyFont="1" applyBorder="1" applyAlignment="1" applyProtection="1">
      <alignment horizontal="justify" vertical="center" wrapText="1"/>
      <protection locked="0"/>
    </xf>
    <xf numFmtId="0" fontId="39" fillId="4" borderId="7" xfId="0" applyFont="1" applyFill="1" applyBorder="1" applyAlignment="1" applyProtection="1">
      <alignment horizontal="justify" vertical="center" wrapText="1"/>
      <protection locked="0"/>
    </xf>
    <xf numFmtId="0" fontId="39" fillId="4" borderId="9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 wrapText="1"/>
      <protection locked="0"/>
    </xf>
    <xf numFmtId="0" fontId="37" fillId="4" borderId="2" xfId="0" applyFont="1" applyFill="1" applyBorder="1" applyAlignment="1" applyProtection="1">
      <alignment horizontal="justify" vertical="center" wrapText="1"/>
      <protection locked="0"/>
    </xf>
    <xf numFmtId="0" fontId="37" fillId="4" borderId="1" xfId="0" applyFont="1" applyFill="1" applyBorder="1" applyAlignment="1" applyProtection="1">
      <alignment horizontal="justify" vertical="center" wrapText="1"/>
      <protection locked="0"/>
    </xf>
    <xf numFmtId="0" fontId="37" fillId="0" borderId="3" xfId="0" applyFont="1" applyBorder="1" applyAlignment="1">
      <alignment horizontal="justify" vertical="center" wrapText="1"/>
    </xf>
    <xf numFmtId="0" fontId="37" fillId="0" borderId="6" xfId="0" applyFont="1" applyBorder="1" applyAlignment="1">
      <alignment horizontal="justify" vertical="center" wrapText="1"/>
    </xf>
    <xf numFmtId="0" fontId="37" fillId="0" borderId="8" xfId="0" applyFont="1" applyBorder="1" applyAlignment="1">
      <alignment horizontal="justify" vertical="center" wrapText="1"/>
    </xf>
    <xf numFmtId="0" fontId="40" fillId="4" borderId="3" xfId="0" applyFont="1" applyFill="1" applyBorder="1" applyAlignment="1" applyProtection="1">
      <alignment horizontal="center" vertical="center" wrapText="1"/>
      <protection locked="0"/>
    </xf>
    <xf numFmtId="0" fontId="40" fillId="4" borderId="6" xfId="0" applyFont="1" applyFill="1" applyBorder="1" applyAlignment="1" applyProtection="1">
      <alignment horizontal="center" vertical="center" wrapText="1"/>
      <protection locked="0"/>
    </xf>
    <xf numFmtId="0" fontId="40" fillId="4" borderId="8" xfId="0" applyFont="1" applyFill="1" applyBorder="1" applyAlignment="1" applyProtection="1">
      <alignment horizontal="center" vertical="center" wrapText="1"/>
      <protection locked="0"/>
    </xf>
    <xf numFmtId="0" fontId="41" fillId="4" borderId="3" xfId="0" applyFont="1" applyFill="1" applyBorder="1" applyAlignment="1" applyProtection="1">
      <alignment horizontal="center" vertical="center" wrapText="1"/>
      <protection locked="0"/>
    </xf>
    <xf numFmtId="0" fontId="41" fillId="4" borderId="6" xfId="0" applyFont="1" applyFill="1" applyBorder="1" applyAlignment="1" applyProtection="1">
      <alignment horizontal="center" vertical="center" wrapText="1"/>
      <protection locked="0"/>
    </xf>
    <xf numFmtId="0" fontId="41" fillId="4" borderId="8" xfId="0" applyFont="1" applyFill="1" applyBorder="1" applyAlignment="1" applyProtection="1">
      <alignment horizontal="center" vertical="center" wrapText="1"/>
      <protection locked="0"/>
    </xf>
    <xf numFmtId="0" fontId="37" fillId="0" borderId="3" xfId="2" applyNumberFormat="1" applyFont="1" applyBorder="1" applyAlignment="1" applyProtection="1">
      <alignment horizontal="center" vertical="center"/>
    </xf>
    <xf numFmtId="0" fontId="37" fillId="0" borderId="6" xfId="2" applyNumberFormat="1" applyFont="1" applyBorder="1" applyAlignment="1" applyProtection="1">
      <alignment horizontal="center" vertical="center"/>
    </xf>
    <xf numFmtId="0" fontId="37" fillId="0" borderId="8" xfId="2" applyNumberFormat="1" applyFont="1" applyBorder="1" applyAlignment="1" applyProtection="1">
      <alignment horizontal="center" vertical="center"/>
    </xf>
    <xf numFmtId="9" fontId="37" fillId="0" borderId="3" xfId="2" applyFont="1" applyBorder="1" applyAlignment="1" applyProtection="1">
      <alignment horizontal="center" vertical="center"/>
    </xf>
    <xf numFmtId="9" fontId="37" fillId="0" borderId="6" xfId="2" applyFont="1" applyBorder="1" applyAlignment="1" applyProtection="1">
      <alignment horizontal="center" vertical="center"/>
    </xf>
    <xf numFmtId="9" fontId="37" fillId="0" borderId="8" xfId="2" applyFont="1" applyBorder="1" applyAlignment="1" applyProtection="1">
      <alignment horizontal="center" vertical="center"/>
    </xf>
    <xf numFmtId="0" fontId="8" fillId="8" borderId="2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 applyProtection="1">
      <alignment horizontal="center" vertical="center" wrapText="1"/>
      <protection locked="0"/>
    </xf>
    <xf numFmtId="0" fontId="6" fillId="5" borderId="2" xfId="17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165" fontId="48" fillId="4" borderId="2" xfId="0" applyNumberFormat="1" applyFont="1" applyFill="1" applyBorder="1" applyAlignment="1" applyProtection="1">
      <alignment horizontal="center" vertical="center"/>
      <protection locked="0"/>
    </xf>
    <xf numFmtId="14" fontId="49" fillId="4" borderId="4" xfId="0" applyNumberFormat="1" applyFont="1" applyFill="1" applyBorder="1" applyAlignment="1" applyProtection="1">
      <alignment horizontal="center" vertical="center"/>
      <protection locked="0"/>
    </xf>
    <xf numFmtId="14" fontId="49" fillId="4" borderId="5" xfId="0" applyNumberFormat="1" applyFont="1" applyFill="1" applyBorder="1" applyAlignment="1" applyProtection="1">
      <alignment horizontal="center" vertical="center"/>
      <protection locked="0"/>
    </xf>
    <xf numFmtId="14" fontId="49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6" fillId="4" borderId="4" xfId="17" applyFont="1" applyFill="1" applyBorder="1" applyAlignment="1">
      <alignment horizontal="center" vertical="center" wrapText="1"/>
    </xf>
    <xf numFmtId="0" fontId="6" fillId="4" borderId="5" xfId="17" applyFont="1" applyFill="1" applyBorder="1" applyAlignment="1">
      <alignment horizontal="center" vertical="center" wrapText="1"/>
    </xf>
    <xf numFmtId="0" fontId="6" fillId="4" borderId="1" xfId="17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53" fillId="6" borderId="2" xfId="0" applyFont="1" applyFill="1" applyBorder="1" applyAlignment="1">
      <alignment horizontal="center" vertical="center" wrapText="1"/>
    </xf>
    <xf numFmtId="0" fontId="53" fillId="0" borderId="2" xfId="0" applyFont="1" applyBorder="1" applyAlignment="1" applyProtection="1">
      <alignment horizontal="center" vertical="center" wrapText="1"/>
      <protection locked="0"/>
    </xf>
    <xf numFmtId="0" fontId="9" fillId="8" borderId="3" xfId="0" applyFont="1" applyFill="1" applyBorder="1" applyAlignment="1">
      <alignment horizontal="center" vertical="center" textRotation="90"/>
    </xf>
    <xf numFmtId="0" fontId="9" fillId="8" borderId="6" xfId="0" applyFont="1" applyFill="1" applyBorder="1" applyAlignment="1">
      <alignment horizontal="center" vertical="center" textRotation="90"/>
    </xf>
    <xf numFmtId="0" fontId="9" fillId="8" borderId="8" xfId="0" applyFont="1" applyFill="1" applyBorder="1" applyAlignment="1">
      <alignment horizontal="center" vertical="center" textRotation="90"/>
    </xf>
    <xf numFmtId="0" fontId="11" fillId="8" borderId="2" xfId="0" applyFont="1" applyFill="1" applyBorder="1" applyAlignment="1">
      <alignment horizontal="center" vertical="center" textRotation="90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0" fontId="19" fillId="6" borderId="2" xfId="1" applyFont="1" applyFill="1" applyBorder="1" applyAlignment="1">
      <alignment horizontal="left" vertical="center" wrapText="1"/>
    </xf>
    <xf numFmtId="0" fontId="32" fillId="27" borderId="4" xfId="1" applyFont="1" applyFill="1" applyBorder="1" applyAlignment="1">
      <alignment horizontal="center" vertical="center" wrapText="1"/>
    </xf>
    <xf numFmtId="0" fontId="32" fillId="27" borderId="1" xfId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wrapText="1"/>
    </xf>
  </cellXfs>
  <cellStyles count="20">
    <cellStyle name="Millares 2" xfId="4" xr:uid="{00000000-0005-0000-0000-000000000000}"/>
    <cellStyle name="Millares 2 2" xfId="5" xr:uid="{00000000-0005-0000-0000-000001000000}"/>
    <cellStyle name="Millares 2 2 2" xfId="6" xr:uid="{00000000-0005-0000-0000-000002000000}"/>
    <cellStyle name="Millares 3" xfId="7" xr:uid="{00000000-0005-0000-0000-000003000000}"/>
    <cellStyle name="Millares 3 10" xfId="8" xr:uid="{00000000-0005-0000-0000-000004000000}"/>
    <cellStyle name="Millares 3 2" xfId="9" xr:uid="{00000000-0005-0000-0000-000005000000}"/>
    <cellStyle name="Millares 3 3" xfId="10" xr:uid="{00000000-0005-0000-0000-000006000000}"/>
    <cellStyle name="Millares 3 4" xfId="11" xr:uid="{00000000-0005-0000-0000-000007000000}"/>
    <cellStyle name="Millares 3 5" xfId="12" xr:uid="{00000000-0005-0000-0000-000008000000}"/>
    <cellStyle name="Millares 3 6" xfId="13" xr:uid="{00000000-0005-0000-0000-000009000000}"/>
    <cellStyle name="Millares 3 7" xfId="14" xr:uid="{00000000-0005-0000-0000-00000A000000}"/>
    <cellStyle name="Millares 3 8" xfId="15" xr:uid="{00000000-0005-0000-0000-00000B000000}"/>
    <cellStyle name="Millares 3 9" xfId="16" xr:uid="{00000000-0005-0000-0000-00000C000000}"/>
    <cellStyle name="Normal" xfId="0" builtinId="0"/>
    <cellStyle name="Normal 2" xfId="1" xr:uid="{00000000-0005-0000-0000-00000E000000}"/>
    <cellStyle name="Normal 3" xfId="17" xr:uid="{00000000-0005-0000-0000-00000F000000}"/>
    <cellStyle name="Normal 4" xfId="3" xr:uid="{00000000-0005-0000-0000-000010000000}"/>
    <cellStyle name="Normal 5" xfId="19" xr:uid="{00000000-0005-0000-0000-000011000000}"/>
    <cellStyle name="Porcentaje" xfId="2" builtinId="5"/>
    <cellStyle name="Porcentual 2" xfId="18" xr:uid="{00000000-0005-0000-0000-000013000000}"/>
  </cellStyles>
  <dxfs count="223"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ont>
        <color rgb="FFFF0000"/>
      </font>
      <fill>
        <patternFill>
          <fgColor rgb="FFFF0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FD4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FFD41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FFD4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EFE85"/>
        </patternFill>
      </fill>
    </dxf>
    <dxf>
      <fill>
        <patternFill>
          <bgColor rgb="FF47FF47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47FF47"/>
        </patternFill>
      </fill>
    </dxf>
    <dxf>
      <fill>
        <patternFill>
          <bgColor rgb="FF92D050"/>
        </patternFill>
      </fill>
    </dxf>
    <dxf>
      <fill>
        <patternFill>
          <bgColor rgb="FFFEFE85"/>
        </patternFill>
      </fill>
    </dxf>
    <dxf>
      <fill>
        <patternFill>
          <bgColor rgb="FFFEFE85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47FF47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47FF47"/>
        </patternFill>
      </fill>
    </dxf>
    <dxf>
      <fill>
        <patternFill>
          <bgColor rgb="FF92D050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EFE85"/>
        </patternFill>
      </fill>
    </dxf>
    <dxf>
      <fill>
        <patternFill>
          <bgColor rgb="FF47FF47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66FF33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66FF33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66FF33"/>
        </patternFill>
      </fill>
    </dxf>
    <dxf>
      <fill>
        <patternFill>
          <bgColor rgb="FF92D05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ill>
        <patternFill>
          <bgColor theme="0" tint="-0.14996795556505021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FD41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FFD4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FFD4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D41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47FF47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66FF33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3B3"/>
      <color rgb="FFFF1919"/>
      <color rgb="FF808080"/>
      <color rgb="FF66FF33"/>
      <color rgb="FF00FF00"/>
      <color rgb="FFFFFD41"/>
      <color rgb="FFB9D0FF"/>
      <color rgb="FFFF99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47625</xdr:rowOff>
    </xdr:from>
    <xdr:to>
      <xdr:col>1</xdr:col>
      <xdr:colOff>750936</xdr:colOff>
      <xdr:row>3</xdr:row>
      <xdr:rowOff>297875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5155271-9151-4CCE-8760-FD4CA46C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96" t="13445" r="17097" b="13445"/>
        <a:stretch>
          <a:fillRect/>
        </a:stretch>
      </xdr:blipFill>
      <xdr:spPr bwMode="auto">
        <a:xfrm>
          <a:off x="238125" y="206375"/>
          <a:ext cx="735061" cy="10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653142</xdr:colOff>
      <xdr:row>1</xdr:row>
      <xdr:rowOff>81643</xdr:rowOff>
    </xdr:from>
    <xdr:to>
      <xdr:col>2</xdr:col>
      <xdr:colOff>653142</xdr:colOff>
      <xdr:row>1</xdr:row>
      <xdr:rowOff>81643</xdr:rowOff>
    </xdr:to>
    <xdr:pic>
      <xdr:nvPicPr>
        <xdr:cNvPr id="2" name="Picture 11" descr="colombia bn">
          <a:extLst>
            <a:ext uri="{FF2B5EF4-FFF2-40B4-BE49-F238E27FC236}">
              <a16:creationId xmlns:a16="http://schemas.microsoft.com/office/drawing/2014/main" id="{D8830D35-D11E-45EA-BE26-F6F465E99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5" y="244929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3</xdr:row>
      <xdr:rowOff>66676</xdr:rowOff>
    </xdr:from>
    <xdr:to>
      <xdr:col>5</xdr:col>
      <xdr:colOff>876300</xdr:colOff>
      <xdr:row>9</xdr:row>
      <xdr:rowOff>476251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61EB9820-FC52-4AF9-98ED-A83A3C6A7972}"/>
            </a:ext>
          </a:extLst>
        </xdr:cNvPr>
        <xdr:cNvSpPr/>
      </xdr:nvSpPr>
      <xdr:spPr>
        <a:xfrm>
          <a:off x="1438274" y="723901"/>
          <a:ext cx="1752601" cy="2876550"/>
        </a:xfrm>
        <a:prstGeom prst="rect">
          <a:avLst/>
        </a:prstGeom>
        <a:solidFill>
          <a:schemeClr val="bg2">
            <a:alpha val="6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400" b="1">
              <a:solidFill>
                <a:schemeClr val="tx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Estos niveles NO aplican para los riesgos de cumplimiento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ionline.sharepoint.com/Users/nmorales/OneDrive%20para%20la%20Empresa%201/DOCUMENTACION/ESTRAT&#201;GICO/FORMATOS/Formatos%20Mapa%20Riesgo%20Anticorrupc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ionline.sharepoint.com/Users/imaldonado/Downloads/Matriz%20de%20Riesgos%20de%20Seguridad%20de%20la%20informacio&#769;n%20DAF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ionline.sharepoint.com/Users/jhfajardo/Downloads/matriz_control_interno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G-F-040"/>
      <sheetName val="SEPG-F-2"/>
      <sheetName val="SEPG-2B"/>
      <sheetName val="SEPG-3"/>
      <sheetName val="SEPG-3B"/>
      <sheetName val="SEPG-F-4"/>
      <sheetName val=" SEPG-F-5"/>
      <sheetName val="SEPG-F-030"/>
      <sheetName val="CAMBIOS 2014-2015"/>
      <sheetName val="CAMBIOS 2015 - 2016"/>
      <sheetName val="D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ESTRATEGICO</v>
          </cell>
          <cell r="D5" t="str">
            <v>Correctivo</v>
          </cell>
          <cell r="G5" t="str">
            <v>X</v>
          </cell>
          <cell r="H5" t="str">
            <v>X</v>
          </cell>
          <cell r="N5" t="str">
            <v>EVITAR EL RIESGO</v>
          </cell>
        </row>
        <row r="6">
          <cell r="B6" t="str">
            <v>OPERATIVO</v>
          </cell>
          <cell r="D6" t="str">
            <v>Detectivo</v>
          </cell>
          <cell r="N6" t="str">
            <v>REDUCIR EL RIESGO</v>
          </cell>
        </row>
        <row r="7">
          <cell r="B7" t="str">
            <v>FINANCIERO</v>
          </cell>
          <cell r="N7" t="str">
            <v>COMPARTIR O 
TRANSFERIR EL RIESGO</v>
          </cell>
        </row>
        <row r="8">
          <cell r="B8" t="str">
            <v>CUMPLIMIENTO</v>
          </cell>
          <cell r="N8" t="str">
            <v>ASUMIR EL RIESGO</v>
          </cell>
        </row>
        <row r="9">
          <cell r="B9" t="str">
            <v>IMAGEN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 t="str">
            <v>TECNOLOGIA</v>
          </cell>
          <cell r="C10">
            <v>15</v>
          </cell>
          <cell r="D10">
            <v>15</v>
          </cell>
          <cell r="E10">
            <v>10</v>
          </cell>
          <cell r="F10">
            <v>30</v>
          </cell>
          <cell r="G10">
            <v>5</v>
          </cell>
          <cell r="H10">
            <v>15</v>
          </cell>
          <cell r="I10">
            <v>10</v>
          </cell>
        </row>
        <row r="11">
          <cell r="B11" t="str">
            <v>TECNICO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CLO PHVA"/>
      <sheetName val="PASO 1. ACTIVOS"/>
      <sheetName val="PASO 2. RIESGOS SD"/>
      <sheetName val="Mapa de riesgos"/>
      <sheetName val="PASO 3. TRATAMIENTO RIESGO"/>
      <sheetName val="Fm-20 "/>
      <sheetName val="D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ESTRATEGICO</v>
          </cell>
        </row>
        <row r="6">
          <cell r="B6" t="str">
            <v>OPERATIVO</v>
          </cell>
        </row>
        <row r="7">
          <cell r="B7" t="str">
            <v>FINANCIERO</v>
          </cell>
        </row>
        <row r="8">
          <cell r="B8" t="str">
            <v>CUMPLIMIENTO</v>
          </cell>
        </row>
        <row r="9">
          <cell r="B9" t="str">
            <v>IMAGEN</v>
          </cell>
        </row>
        <row r="10">
          <cell r="B10" t="str">
            <v>TECNOLOGIA</v>
          </cell>
        </row>
        <row r="11">
          <cell r="B11" t="str">
            <v>TECNICO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CLO PHVA"/>
      <sheetName val="SEPG-F-007"/>
      <sheetName val="Mapa de riesgos"/>
      <sheetName val="SPG-F-012"/>
      <sheetName val="SPG-F-014"/>
      <sheetName val="MATRIZ DE CAMBIOS"/>
      <sheetName val="Fm-20 "/>
      <sheetName val="DB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B16">
            <v>1</v>
          </cell>
        </row>
        <row r="17">
          <cell r="B17">
            <v>2</v>
          </cell>
        </row>
        <row r="18">
          <cell r="B18">
            <v>3</v>
          </cell>
        </row>
        <row r="19">
          <cell r="B19">
            <v>4</v>
          </cell>
        </row>
        <row r="20">
          <cell r="B20">
            <v>5</v>
          </cell>
        </row>
        <row r="24">
          <cell r="B24">
            <v>1</v>
          </cell>
        </row>
        <row r="25">
          <cell r="B25">
            <v>6</v>
          </cell>
        </row>
        <row r="26">
          <cell r="B26">
            <v>7</v>
          </cell>
        </row>
        <row r="27">
          <cell r="B27">
            <v>11</v>
          </cell>
        </row>
        <row r="28">
          <cell r="B28">
            <v>13</v>
          </cell>
        </row>
        <row r="32">
          <cell r="B32">
            <v>1</v>
          </cell>
        </row>
        <row r="33">
          <cell r="B33">
            <v>2</v>
          </cell>
        </row>
        <row r="34">
          <cell r="B34">
            <v>3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9"/>
  <sheetViews>
    <sheetView showGridLines="0" tabSelected="1" zoomScale="60" zoomScaleNormal="60" workbookViewId="0">
      <selection activeCell="C8" sqref="C8:D8"/>
    </sheetView>
  </sheetViews>
  <sheetFormatPr baseColWidth="10" defaultColWidth="11.42578125" defaultRowHeight="12.75" x14ac:dyDescent="0.2"/>
  <cols>
    <col min="1" max="1" width="3.28515625" style="4" customWidth="1"/>
    <col min="2" max="2" width="14.140625" style="14" customWidth="1"/>
    <col min="3" max="3" width="40.42578125" style="14" customWidth="1"/>
    <col min="4" max="4" width="29.85546875" style="14" customWidth="1"/>
    <col min="5" max="6" width="14.42578125" style="14" customWidth="1"/>
    <col min="7" max="7" width="18.140625" style="14" customWidth="1"/>
    <col min="8" max="8" width="18.28515625" style="14" customWidth="1"/>
    <col min="9" max="9" width="28.85546875" style="14" customWidth="1"/>
    <col min="10" max="10" width="35.42578125" style="14" customWidth="1"/>
    <col min="11" max="11" width="26.28515625" style="14" customWidth="1"/>
    <col min="12" max="12" width="31.140625" style="14" customWidth="1"/>
    <col min="13" max="13" width="27.42578125" style="14" customWidth="1"/>
    <col min="14" max="14" width="8.42578125" style="14" customWidth="1"/>
    <col min="15" max="16" width="26.28515625" style="14" customWidth="1"/>
    <col min="17" max="17" width="22.42578125" style="14" customWidth="1"/>
    <col min="18" max="18" width="26.7109375" style="26" customWidth="1"/>
    <col min="19" max="19" width="22.42578125" style="14" customWidth="1"/>
    <col min="20" max="20" width="25.42578125" style="14" customWidth="1"/>
    <col min="21" max="21" width="27.42578125" style="14" customWidth="1"/>
    <col min="22" max="22" width="38.7109375" style="14" customWidth="1"/>
    <col min="23" max="23" width="74.85546875" style="14" customWidth="1"/>
    <col min="24" max="24" width="9.42578125" style="26" customWidth="1"/>
    <col min="25" max="25" width="97" style="14" customWidth="1"/>
    <col min="26" max="26" width="28.28515625" style="26" customWidth="1"/>
    <col min="27" max="27" width="22.140625" style="5" hidden="1" customWidth="1"/>
    <col min="28" max="28" width="27.140625" style="26" customWidth="1"/>
    <col min="29" max="29" width="22.140625" style="5" hidden="1" customWidth="1"/>
    <col min="30" max="30" width="38.28515625" style="14" customWidth="1"/>
    <col min="31" max="31" width="26" style="4" hidden="1" customWidth="1"/>
    <col min="32" max="32" width="40.7109375" style="26" customWidth="1"/>
    <col min="33" max="33" width="22.140625" style="14" hidden="1" customWidth="1"/>
    <col min="34" max="34" width="32.85546875" style="14" customWidth="1"/>
    <col min="35" max="35" width="18.42578125" style="25" hidden="1" customWidth="1"/>
    <col min="36" max="36" width="47.42578125" style="14" customWidth="1"/>
    <col min="37" max="37" width="18.42578125" style="25" hidden="1" customWidth="1"/>
    <col min="38" max="38" width="39.28515625" style="14" customWidth="1"/>
    <col min="39" max="39" width="18.42578125" style="25" hidden="1" customWidth="1"/>
    <col min="40" max="40" width="21.42578125" style="26" customWidth="1"/>
    <col min="41" max="42" width="24.7109375" style="26" customWidth="1"/>
    <col min="43" max="44" width="26.42578125" style="26" customWidth="1"/>
    <col min="45" max="46" width="22.42578125" style="26" customWidth="1"/>
    <col min="47" max="47" width="23.140625" style="14" customWidth="1"/>
    <col min="48" max="48" width="20.85546875" style="14" customWidth="1"/>
    <col min="49" max="49" width="26" style="14" customWidth="1"/>
    <col min="50" max="50" width="8.42578125" style="16" customWidth="1"/>
    <col min="51" max="52" width="23.140625" style="14" customWidth="1"/>
    <col min="53" max="53" width="26.85546875" style="14" customWidth="1"/>
    <col min="54" max="54" width="40.42578125" style="14" customWidth="1"/>
    <col min="55" max="55" width="29.140625" style="14" customWidth="1"/>
    <col min="56" max="56" width="26.28515625" style="14" customWidth="1"/>
    <col min="57" max="57" width="31.28515625" style="14" customWidth="1"/>
    <col min="58" max="58" width="11.42578125" customWidth="1"/>
    <col min="59" max="59" width="3.42578125" style="14" customWidth="1"/>
    <col min="60" max="60" width="6.42578125" style="14" customWidth="1"/>
    <col min="61" max="61" width="29.42578125" style="14" customWidth="1"/>
    <col min="62" max="62" width="26.7109375" style="14" customWidth="1"/>
    <col min="63" max="63" width="27.7109375" style="14" customWidth="1"/>
    <col min="64" max="64" width="29.28515625" style="14" customWidth="1"/>
    <col min="65" max="65" width="31.42578125" style="14" customWidth="1"/>
    <col min="66" max="66" width="40" style="14" customWidth="1"/>
    <col min="67" max="67" width="26.28515625" style="14" customWidth="1"/>
    <col min="68" max="68" width="31.85546875" style="14" customWidth="1"/>
    <col min="69" max="69" width="68" style="14" customWidth="1"/>
    <col min="70" max="70" width="24.28515625" style="14" customWidth="1"/>
    <col min="71" max="71" width="35.42578125" style="14" customWidth="1"/>
    <col min="72" max="72" width="45.140625" style="14" customWidth="1"/>
    <col min="73" max="73" width="68.7109375" style="14" customWidth="1"/>
    <col min="74" max="74" width="65" style="14" customWidth="1"/>
    <col min="75" max="75" width="11.42578125" style="4" customWidth="1"/>
    <col min="76" max="16384" width="11.42578125" style="4"/>
  </cols>
  <sheetData>
    <row r="1" spans="1:74" x14ac:dyDescent="0.2">
      <c r="AA1" s="24"/>
      <c r="AC1" s="24"/>
      <c r="AE1" s="14"/>
    </row>
    <row r="2" spans="1:74" ht="31.5" x14ac:dyDescent="0.2">
      <c r="A2" s="244"/>
      <c r="B2" s="245"/>
      <c r="C2" s="226" t="s">
        <v>281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31.5" customHeight="1" x14ac:dyDescent="0.2">
      <c r="A3" s="244"/>
      <c r="B3" s="245"/>
      <c r="C3" s="227" t="s">
        <v>0</v>
      </c>
      <c r="D3" s="227"/>
      <c r="E3" s="227"/>
      <c r="F3" s="228"/>
      <c r="G3" s="228"/>
      <c r="H3" s="228"/>
      <c r="I3" s="228"/>
      <c r="J3" s="227"/>
      <c r="K3" s="227"/>
      <c r="L3" s="227"/>
      <c r="M3" s="22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4" spans="1:74" ht="23.25" x14ac:dyDescent="0.2">
      <c r="A4" s="244"/>
      <c r="B4" s="245"/>
      <c r="C4" s="113" t="s">
        <v>1</v>
      </c>
      <c r="D4" s="229" t="s">
        <v>283</v>
      </c>
      <c r="E4" s="229"/>
      <c r="F4" s="230" t="s">
        <v>54</v>
      </c>
      <c r="G4" s="230"/>
      <c r="H4" s="230"/>
      <c r="I4" s="114">
        <v>5</v>
      </c>
      <c r="J4" s="115" t="s">
        <v>2</v>
      </c>
      <c r="K4" s="231">
        <v>45498</v>
      </c>
      <c r="L4" s="232"/>
      <c r="M4" s="233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2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7"/>
      <c r="S5" s="4"/>
      <c r="T5" s="4"/>
      <c r="U5" s="4"/>
      <c r="V5" s="4"/>
      <c r="W5" s="4"/>
      <c r="X5" s="7"/>
      <c r="Y5" s="4"/>
      <c r="Z5" s="7"/>
      <c r="AB5" s="7"/>
      <c r="AD5" s="4"/>
      <c r="AF5" s="7"/>
      <c r="AG5" s="4"/>
      <c r="AH5" s="4"/>
      <c r="AI5" s="6"/>
      <c r="AJ5" s="4"/>
      <c r="AK5" s="6"/>
      <c r="AL5" s="4"/>
      <c r="AM5" s="6"/>
      <c r="AN5" s="7"/>
      <c r="AO5" s="7"/>
      <c r="AP5" s="7"/>
      <c r="AQ5" s="7"/>
      <c r="AR5" s="7"/>
      <c r="AS5" s="7"/>
      <c r="AT5" s="7"/>
      <c r="AU5" s="4"/>
      <c r="AV5" s="4"/>
      <c r="AW5" s="4"/>
      <c r="AX5"/>
      <c r="AY5" s="4"/>
      <c r="AZ5" s="4"/>
      <c r="BA5" s="4"/>
      <c r="BB5" s="4"/>
      <c r="BC5" s="4"/>
      <c r="BD5" s="4"/>
      <c r="BE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s="17" customFormat="1" ht="23.25" x14ac:dyDescent="0.2">
      <c r="A6" s="14"/>
      <c r="B6" s="14"/>
      <c r="E6" s="16"/>
      <c r="F6" s="16"/>
      <c r="G6" s="16"/>
      <c r="H6" s="16"/>
      <c r="I6" s="16"/>
      <c r="J6" s="16"/>
      <c r="K6" s="16"/>
      <c r="L6" s="16"/>
      <c r="M6" s="16"/>
      <c r="N6" s="15"/>
      <c r="O6" s="15"/>
      <c r="P6" s="15"/>
      <c r="Q6" s="15"/>
      <c r="R6" s="15"/>
      <c r="X6" s="21"/>
      <c r="Z6" s="18"/>
      <c r="AA6" s="19"/>
      <c r="AB6" s="18"/>
      <c r="AC6" s="19"/>
      <c r="AF6" s="18"/>
      <c r="AI6" s="20"/>
      <c r="AK6" s="20"/>
      <c r="AM6" s="20"/>
      <c r="AN6" s="21"/>
      <c r="AO6" s="21"/>
      <c r="AP6" s="21"/>
      <c r="AQ6" s="21"/>
      <c r="AR6" s="21"/>
      <c r="AS6" s="21"/>
      <c r="AT6" s="21"/>
      <c r="AU6" s="15"/>
      <c r="AX6" s="16"/>
      <c r="BF6" s="16"/>
    </row>
    <row r="7" spans="1:74" s="17" customFormat="1" ht="21.75" customHeight="1" x14ac:dyDescent="0.2">
      <c r="A7" s="14"/>
      <c r="B7" s="14"/>
      <c r="C7" s="223" t="s">
        <v>194</v>
      </c>
      <c r="D7" s="223"/>
      <c r="J7" s="223" t="s">
        <v>3</v>
      </c>
      <c r="K7" s="223"/>
      <c r="L7" s="16"/>
      <c r="M7" s="16"/>
      <c r="N7" s="15"/>
      <c r="U7" s="18"/>
      <c r="V7" s="19"/>
      <c r="Y7" s="18"/>
      <c r="AD7" s="20"/>
      <c r="AE7" s="21"/>
      <c r="AF7" s="21"/>
      <c r="AG7" s="21"/>
      <c r="AH7" s="21"/>
      <c r="AI7" s="21"/>
      <c r="AJ7" s="21"/>
      <c r="AK7" s="21"/>
      <c r="AL7" s="21"/>
      <c r="AM7" s="21"/>
      <c r="AN7" s="15"/>
      <c r="AO7" s="15"/>
      <c r="AP7" s="15"/>
      <c r="AS7" s="16"/>
      <c r="BD7" s="16"/>
    </row>
    <row r="8" spans="1:74" s="14" customFormat="1" ht="38.25" customHeight="1" x14ac:dyDescent="0.2">
      <c r="B8" s="16"/>
      <c r="C8" s="224"/>
      <c r="D8" s="224"/>
      <c r="J8" s="234" t="s">
        <v>282</v>
      </c>
      <c r="K8" s="234"/>
      <c r="L8" s="16"/>
      <c r="M8" s="16"/>
      <c r="N8" s="24"/>
      <c r="U8" s="24"/>
      <c r="V8" s="24"/>
      <c r="Y8" s="24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4"/>
      <c r="AO8" s="24"/>
      <c r="AP8" s="24"/>
      <c r="AS8" s="16"/>
      <c r="BD8" s="16"/>
    </row>
    <row r="9" spans="1:74" s="14" customFormat="1" ht="11.25" customHeight="1" x14ac:dyDescent="0.2"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  <c r="O9" s="24"/>
      <c r="P9" s="24"/>
      <c r="Q9" s="24"/>
      <c r="R9" s="24"/>
      <c r="X9" s="26"/>
      <c r="Z9" s="24"/>
      <c r="AA9" s="24"/>
      <c r="AB9" s="24"/>
      <c r="AC9" s="24"/>
      <c r="AF9" s="24"/>
      <c r="AI9" s="25"/>
      <c r="AK9" s="25"/>
      <c r="AM9" s="25"/>
      <c r="AN9" s="26"/>
      <c r="AO9" s="26"/>
      <c r="AP9" s="26"/>
      <c r="AQ9" s="26"/>
      <c r="AR9" s="26"/>
      <c r="AS9" s="26"/>
      <c r="AT9" s="26"/>
      <c r="AU9" s="24"/>
      <c r="AX9" s="16"/>
      <c r="BF9" s="16"/>
    </row>
    <row r="10" spans="1:74" customFormat="1" ht="12.75" customHeight="1" x14ac:dyDescent="0.2"/>
    <row r="11" spans="1:74" ht="15.75" customHeight="1" x14ac:dyDescent="0.2">
      <c r="B11" s="4"/>
      <c r="C11" s="225" t="s">
        <v>284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5"/>
      <c r="O11" s="225" t="s">
        <v>5</v>
      </c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/>
      <c r="AY11" s="225" t="s">
        <v>285</v>
      </c>
      <c r="AZ11" s="225"/>
      <c r="BA11" s="225"/>
      <c r="BB11" s="225"/>
      <c r="BC11" s="225"/>
      <c r="BD11" s="225"/>
      <c r="BE11" s="225"/>
      <c r="BG11" s="36"/>
      <c r="BH11"/>
      <c r="BI11" s="225" t="s">
        <v>6</v>
      </c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</row>
    <row r="12" spans="1:74" ht="20.25" customHeight="1" x14ac:dyDescent="0.2">
      <c r="B12" s="4"/>
      <c r="C12" s="240" t="s">
        <v>286</v>
      </c>
      <c r="D12" s="241"/>
      <c r="E12" s="241"/>
      <c r="F12" s="241"/>
      <c r="G12" s="241"/>
      <c r="H12" s="242"/>
      <c r="I12" s="240" t="s">
        <v>7</v>
      </c>
      <c r="J12" s="241"/>
      <c r="K12" s="241"/>
      <c r="L12" s="241"/>
      <c r="M12" s="242"/>
      <c r="N12" s="28"/>
      <c r="O12" s="236" t="s">
        <v>8</v>
      </c>
      <c r="P12" s="237"/>
      <c r="Q12" s="237"/>
      <c r="R12" s="237"/>
      <c r="S12" s="237"/>
      <c r="T12" s="238"/>
      <c r="U12" s="235" t="s">
        <v>9</v>
      </c>
      <c r="V12" s="235"/>
      <c r="W12" s="235"/>
      <c r="X12" s="235"/>
      <c r="Y12" s="235"/>
      <c r="Z12" s="236" t="s">
        <v>287</v>
      </c>
      <c r="AA12" s="237"/>
      <c r="AB12" s="237"/>
      <c r="AC12" s="237"/>
      <c r="AD12" s="235" t="s">
        <v>288</v>
      </c>
      <c r="AE12" s="235"/>
      <c r="AF12" s="235" t="s">
        <v>289</v>
      </c>
      <c r="AG12" s="235"/>
      <c r="AH12" s="235" t="s">
        <v>290</v>
      </c>
      <c r="AI12" s="235"/>
      <c r="AJ12" s="235" t="s">
        <v>291</v>
      </c>
      <c r="AK12" s="235"/>
      <c r="AL12" s="235" t="s">
        <v>292</v>
      </c>
      <c r="AM12" s="235"/>
      <c r="AN12" s="235" t="s">
        <v>293</v>
      </c>
      <c r="AO12" s="235"/>
      <c r="AP12" s="235"/>
      <c r="AQ12" s="235" t="s">
        <v>294</v>
      </c>
      <c r="AR12" s="235"/>
      <c r="AS12" s="235" t="s">
        <v>295</v>
      </c>
      <c r="AT12" s="235"/>
      <c r="AU12" s="236" t="s">
        <v>296</v>
      </c>
      <c r="AV12" s="237"/>
      <c r="AW12" s="238"/>
      <c r="AX12"/>
      <c r="AY12" s="235" t="s">
        <v>297</v>
      </c>
      <c r="AZ12" s="235"/>
      <c r="BA12" s="235"/>
      <c r="BB12" s="235"/>
      <c r="BC12" s="235"/>
      <c r="BD12" s="235"/>
      <c r="BE12" s="235"/>
      <c r="BG12" s="37"/>
      <c r="BH12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43"/>
      <c r="BV12" s="243"/>
    </row>
    <row r="13" spans="1:74" ht="68.25" customHeight="1" x14ac:dyDescent="0.2">
      <c r="B13" s="74" t="s">
        <v>10</v>
      </c>
      <c r="C13" s="74" t="s">
        <v>299</v>
      </c>
      <c r="D13" s="10" t="s">
        <v>11</v>
      </c>
      <c r="E13" s="80" t="s">
        <v>12</v>
      </c>
      <c r="F13" s="80" t="s">
        <v>13</v>
      </c>
      <c r="G13" s="80" t="s">
        <v>14</v>
      </c>
      <c r="H13" s="80" t="s">
        <v>15</v>
      </c>
      <c r="I13" s="75" t="s">
        <v>16</v>
      </c>
      <c r="J13" s="75" t="s">
        <v>17</v>
      </c>
      <c r="K13" s="75" t="s">
        <v>56</v>
      </c>
      <c r="L13" s="75" t="s">
        <v>57</v>
      </c>
      <c r="M13" s="75" t="s">
        <v>58</v>
      </c>
      <c r="N13" s="8"/>
      <c r="O13" s="35" t="s">
        <v>18</v>
      </c>
      <c r="P13" s="35" t="s">
        <v>19</v>
      </c>
      <c r="Q13" s="32" t="s">
        <v>20</v>
      </c>
      <c r="R13" s="34" t="s">
        <v>21</v>
      </c>
      <c r="S13" s="12" t="s">
        <v>22</v>
      </c>
      <c r="T13" s="9" t="s">
        <v>23</v>
      </c>
      <c r="U13" s="11" t="s">
        <v>24</v>
      </c>
      <c r="V13" s="11" t="s">
        <v>25</v>
      </c>
      <c r="W13" s="11" t="s">
        <v>59</v>
      </c>
      <c r="X13" s="11" t="s">
        <v>26</v>
      </c>
      <c r="Y13" s="11" t="s">
        <v>27</v>
      </c>
      <c r="Z13" s="84" t="s">
        <v>60</v>
      </c>
      <c r="AA13" s="84" t="s">
        <v>61</v>
      </c>
      <c r="AB13" s="84" t="s">
        <v>62</v>
      </c>
      <c r="AC13" s="85" t="s">
        <v>63</v>
      </c>
      <c r="AD13" s="86" t="s">
        <v>64</v>
      </c>
      <c r="AE13" s="85" t="s">
        <v>65</v>
      </c>
      <c r="AF13" s="84" t="s">
        <v>66</v>
      </c>
      <c r="AG13" s="85" t="s">
        <v>67</v>
      </c>
      <c r="AH13" s="86" t="s">
        <v>68</v>
      </c>
      <c r="AI13" s="85" t="s">
        <v>69</v>
      </c>
      <c r="AJ13" s="84" t="s">
        <v>70</v>
      </c>
      <c r="AK13" s="85" t="s">
        <v>71</v>
      </c>
      <c r="AL13" s="86" t="s">
        <v>72</v>
      </c>
      <c r="AM13" s="85" t="s">
        <v>73</v>
      </c>
      <c r="AN13" s="87" t="s">
        <v>74</v>
      </c>
      <c r="AO13" s="87" t="s">
        <v>75</v>
      </c>
      <c r="AP13" s="87" t="s">
        <v>76</v>
      </c>
      <c r="AQ13" s="90" t="s">
        <v>77</v>
      </c>
      <c r="AR13" s="91" t="s">
        <v>78</v>
      </c>
      <c r="AS13" s="90" t="s">
        <v>79</v>
      </c>
      <c r="AT13" s="91" t="s">
        <v>80</v>
      </c>
      <c r="AU13" s="9" t="s">
        <v>28</v>
      </c>
      <c r="AV13" s="11" t="s">
        <v>29</v>
      </c>
      <c r="AW13" s="10" t="s">
        <v>30</v>
      </c>
      <c r="AX13"/>
      <c r="AY13" s="12" t="s">
        <v>31</v>
      </c>
      <c r="AZ13" s="12" t="s">
        <v>302</v>
      </c>
      <c r="BA13" s="12" t="s">
        <v>81</v>
      </c>
      <c r="BB13" s="13" t="s">
        <v>32</v>
      </c>
      <c r="BC13" s="13" t="s">
        <v>24</v>
      </c>
      <c r="BD13" s="13" t="s">
        <v>33</v>
      </c>
      <c r="BE13" s="13" t="s">
        <v>34</v>
      </c>
      <c r="BG13" s="37"/>
      <c r="BH13"/>
      <c r="BI13" s="27" t="s">
        <v>298</v>
      </c>
      <c r="BJ13" s="27" t="s">
        <v>35</v>
      </c>
      <c r="BK13" s="32" t="s">
        <v>36</v>
      </c>
      <c r="BL13" s="32" t="s">
        <v>37</v>
      </c>
      <c r="BM13" s="32" t="s">
        <v>38</v>
      </c>
      <c r="BN13" s="32" t="s">
        <v>39</v>
      </c>
      <c r="BO13" s="29" t="s">
        <v>40</v>
      </c>
      <c r="BP13" s="29" t="s">
        <v>41</v>
      </c>
      <c r="BQ13" s="29" t="s">
        <v>42</v>
      </c>
      <c r="BR13" s="30" t="s">
        <v>43</v>
      </c>
      <c r="BS13" s="30" t="s">
        <v>44</v>
      </c>
      <c r="BT13" s="30" t="s">
        <v>45</v>
      </c>
      <c r="BU13" s="12" t="s">
        <v>46</v>
      </c>
      <c r="BV13" s="12" t="s">
        <v>47</v>
      </c>
    </row>
    <row r="14" spans="1:74" s="96" customFormat="1" ht="24" customHeight="1" x14ac:dyDescent="0.2">
      <c r="B14" s="199"/>
      <c r="C14" s="200"/>
      <c r="D14" s="203"/>
      <c r="E14" s="163"/>
      <c r="F14" s="163"/>
      <c r="G14" s="163"/>
      <c r="H14" s="163"/>
      <c r="I14" s="206"/>
      <c r="J14" s="207"/>
      <c r="K14" s="208"/>
      <c r="L14" s="208"/>
      <c r="M14" s="208"/>
      <c r="N14" s="97"/>
      <c r="O14" s="163"/>
      <c r="P14" s="163"/>
      <c r="Q14" s="163"/>
      <c r="R14" s="149"/>
      <c r="S14" s="211"/>
      <c r="T14" s="214"/>
      <c r="U14" s="187"/>
      <c r="V14" s="187"/>
      <c r="W14" s="187"/>
      <c r="X14" s="190"/>
      <c r="Y14" s="193" t="str">
        <f>U14&amp;" "&amp;V14&amp; " " &amp;W14</f>
        <v xml:space="preserve">  </v>
      </c>
      <c r="Z14" s="184"/>
      <c r="AA14" s="184">
        <f t="shared" ref="AA14" si="0">IF(Z14="Asignado",15,0)</f>
        <v>0</v>
      </c>
      <c r="AB14" s="196"/>
      <c r="AC14" s="184">
        <f t="shared" ref="AC14" si="1">IF(AB14="Adecuado",15,0)</f>
        <v>0</v>
      </c>
      <c r="AD14" s="196"/>
      <c r="AE14" s="184">
        <f t="shared" ref="AE14" si="2">IF(AD14="Oportuna",15,0)</f>
        <v>0</v>
      </c>
      <c r="AF14" s="196"/>
      <c r="AG14" s="184">
        <f t="shared" ref="AG14" si="3">IF(AF14="Prevenir",15,IF(AF14="Detectar",10,0))</f>
        <v>0</v>
      </c>
      <c r="AH14" s="196"/>
      <c r="AI14" s="184">
        <f t="shared" ref="AI14" si="4">IF(AH14="Confiable",15,0)</f>
        <v>0</v>
      </c>
      <c r="AJ14" s="196"/>
      <c r="AK14" s="184">
        <f t="shared" ref="AK14" si="5">IF(AJ14="Se investigan y resuelven oportunamente",15,0)</f>
        <v>0</v>
      </c>
      <c r="AL14" s="184"/>
      <c r="AM14" s="184">
        <f t="shared" ref="AM14" si="6">IF(AL14="Completa",10,IF(AL14="Incompleta",5,0))</f>
        <v>0</v>
      </c>
      <c r="AN14" s="217">
        <f>SUM(AA14,AC14,AE14,AG14,AI14,AK14,AM14)</f>
        <v>0</v>
      </c>
      <c r="AO14" s="220" t="str">
        <f>+IF(AND(AN14&lt;=100,AN14&gt;=96),"FUERTE",IF(AND(AN14&lt;=95,AN14&gt;=86),"MODERADO",IF(AND(AN14&lt;=85,AN14&gt;=0),"DEBIL","-")))</f>
        <v>DEBIL</v>
      </c>
      <c r="AP14" s="175" t="str">
        <f>IFERROR(IF(AVERAGE(AN14:AN17)=100,"FUERTE",IF(AVERAGE(AN14:AN17)&gt;=50,"MODERADO","DEBIL")),"-")</f>
        <v>DEBIL</v>
      </c>
      <c r="AQ14" s="178"/>
      <c r="AR14" s="178"/>
      <c r="AS14" s="181" t="str">
        <f t="shared" ref="AS14" si="7">IF(AND(AP14="Fuerte",AQ14="Sí, directamente"),2,(IF(AND(AP14="Moderado",AQ14="Sí, directamente"),1,(IF(AQ14="No, la probabilidad no disminuye",0," ")))))</f>
        <v xml:space="preserve"> </v>
      </c>
      <c r="AT14" s="160" t="str">
        <f t="shared" ref="AT14" si="8">IF(AND(AP14="Fuerte",AR14="Sí, directamente"),2,IF(AND(AP14="Fuerte",AR14="Sí, pero indirectamente"),"1",(IF(AND(AP14="Moderado",AR14="Sí, directamente"),1,(IF(AND(AP14="Moderado",AR14="Sí, pero indirectamente"),"0",(IF(AR14="No, el impacto no disminuye",0," "))))))))</f>
        <v xml:space="preserve"> </v>
      </c>
      <c r="AU14" s="163"/>
      <c r="AV14" s="163"/>
      <c r="AW14" s="166"/>
      <c r="AX14" s="98"/>
      <c r="AY14" s="169"/>
      <c r="AZ14" s="169" t="s">
        <v>83</v>
      </c>
      <c r="BA14" s="172"/>
      <c r="BB14" s="172" t="str">
        <f>IF($AZ14="SI","Diligencie aquí la acción",IF($AZ14="NO","N/A"," "))</f>
        <v>Diligencie aquí la acción</v>
      </c>
      <c r="BC14" s="172" t="str">
        <f>IF($AZ14="SI","Diligencie aquí el responsable",IF($AZ14="NO","N/A"," "))</f>
        <v>Diligencie aquí el responsable</v>
      </c>
      <c r="BD14" s="149" t="str">
        <f>IF($AZ14="SI","Diligencie aquí la fecha de implementación de la acción",IF($AZ14="NO","N/A"," "))</f>
        <v>Diligencie aquí la fecha de implementación de la acción</v>
      </c>
      <c r="BE14" s="149" t="str">
        <f>IF($AZ14="SI","Diligencie aquí la fecha de seguimiento a la acción",IF($AZ14="NO","N/A"," "))</f>
        <v>Diligencie aquí la fecha de seguimiento a la acción</v>
      </c>
      <c r="BF14" s="99"/>
      <c r="BG14" s="100"/>
      <c r="BH14" s="101"/>
      <c r="BI14" s="152"/>
      <c r="BJ14" s="110"/>
      <c r="BK14" s="153"/>
      <c r="BL14" s="153"/>
      <c r="BM14" s="156" t="str">
        <f t="shared" ref="BM14" si="9">IF(BL14=0,"100%",IFERROR(BK14/BL14/BK14," "))</f>
        <v>100%</v>
      </c>
      <c r="BN14" s="148"/>
      <c r="BO14" s="159" t="str">
        <f>IF($AZ14="NO","N/A",IF($AZ14="SI","Relacione el %de cumplimiento en el periodo evaluado"," "))</f>
        <v>Relacione el %de cumplimiento en el periodo evaluado</v>
      </c>
      <c r="BP14" s="143"/>
      <c r="BQ14" s="144" t="str">
        <f>IF($AZ14="NO","N/A",IF($AZ14="SI","Relacione el análisis según las evidencias"," "))</f>
        <v>Relacione el análisis según las evidencias</v>
      </c>
      <c r="BR14" s="143" t="s">
        <v>303</v>
      </c>
      <c r="BS14" s="147" t="str">
        <f>IF($BR14="El riesgo NO se materializó","N/A",IF($BR14="El riesgo se materializó","Relacione las causas de la materialización"," "))</f>
        <v>Relacione las causas de la materialización</v>
      </c>
      <c r="BT14" s="148" t="str">
        <f>IF($BR14="El riesgo NO se materializó","N/A",IF($BR14="El riesgo se materializó","Relacione la acción propuesta o el numero de identificación del plan de acción"," "))</f>
        <v>Relacione la acción propuesta o el numero de identificación del plan de acción</v>
      </c>
      <c r="BU14" s="102"/>
      <c r="BV14" s="102"/>
    </row>
    <row r="15" spans="1:74" s="96" customFormat="1" ht="24" customHeight="1" x14ac:dyDescent="0.2">
      <c r="B15" s="199"/>
      <c r="C15" s="201"/>
      <c r="D15" s="204"/>
      <c r="E15" s="164"/>
      <c r="F15" s="164"/>
      <c r="G15" s="164"/>
      <c r="H15" s="164"/>
      <c r="I15" s="206"/>
      <c r="J15" s="207"/>
      <c r="K15" s="209"/>
      <c r="L15" s="209"/>
      <c r="M15" s="209"/>
      <c r="N15" s="97"/>
      <c r="O15" s="164"/>
      <c r="P15" s="164"/>
      <c r="Q15" s="164"/>
      <c r="R15" s="150"/>
      <c r="S15" s="212"/>
      <c r="T15" s="215"/>
      <c r="U15" s="188"/>
      <c r="V15" s="188"/>
      <c r="W15" s="188"/>
      <c r="X15" s="191"/>
      <c r="Y15" s="194"/>
      <c r="Z15" s="185"/>
      <c r="AA15" s="185"/>
      <c r="AB15" s="197"/>
      <c r="AC15" s="185"/>
      <c r="AD15" s="197"/>
      <c r="AE15" s="185"/>
      <c r="AF15" s="197"/>
      <c r="AG15" s="185"/>
      <c r="AH15" s="197"/>
      <c r="AI15" s="185"/>
      <c r="AJ15" s="197"/>
      <c r="AK15" s="185"/>
      <c r="AL15" s="185"/>
      <c r="AM15" s="185"/>
      <c r="AN15" s="218"/>
      <c r="AO15" s="221"/>
      <c r="AP15" s="176"/>
      <c r="AQ15" s="179"/>
      <c r="AR15" s="179"/>
      <c r="AS15" s="182"/>
      <c r="AT15" s="161"/>
      <c r="AU15" s="164"/>
      <c r="AV15" s="164"/>
      <c r="AW15" s="167"/>
      <c r="AX15" s="98"/>
      <c r="AY15" s="170"/>
      <c r="AZ15" s="170"/>
      <c r="BA15" s="173"/>
      <c r="BB15" s="173"/>
      <c r="BC15" s="173"/>
      <c r="BD15" s="150"/>
      <c r="BE15" s="150"/>
      <c r="BF15" s="99"/>
      <c r="BG15" s="100"/>
      <c r="BH15" s="101"/>
      <c r="BI15" s="152"/>
      <c r="BJ15" s="111"/>
      <c r="BK15" s="154"/>
      <c r="BL15" s="154"/>
      <c r="BM15" s="157"/>
      <c r="BN15" s="148"/>
      <c r="BO15" s="159"/>
      <c r="BP15" s="143"/>
      <c r="BQ15" s="145"/>
      <c r="BR15" s="143"/>
      <c r="BS15" s="147"/>
      <c r="BT15" s="148"/>
      <c r="BU15" s="103"/>
      <c r="BV15" s="103"/>
    </row>
    <row r="16" spans="1:74" s="96" customFormat="1" ht="24" customHeight="1" x14ac:dyDescent="0.2">
      <c r="B16" s="199"/>
      <c r="C16" s="201"/>
      <c r="D16" s="204"/>
      <c r="E16" s="164"/>
      <c r="F16" s="164"/>
      <c r="G16" s="164"/>
      <c r="H16" s="164"/>
      <c r="I16" s="206"/>
      <c r="J16" s="207"/>
      <c r="K16" s="209"/>
      <c r="L16" s="209"/>
      <c r="M16" s="209"/>
      <c r="N16" s="97"/>
      <c r="O16" s="164"/>
      <c r="P16" s="164"/>
      <c r="Q16" s="164"/>
      <c r="R16" s="150"/>
      <c r="S16" s="212"/>
      <c r="T16" s="215"/>
      <c r="U16" s="188"/>
      <c r="V16" s="188"/>
      <c r="W16" s="188"/>
      <c r="X16" s="191"/>
      <c r="Y16" s="194"/>
      <c r="Z16" s="185"/>
      <c r="AA16" s="185"/>
      <c r="AB16" s="197"/>
      <c r="AC16" s="185"/>
      <c r="AD16" s="197"/>
      <c r="AE16" s="185"/>
      <c r="AF16" s="197"/>
      <c r="AG16" s="185"/>
      <c r="AH16" s="197"/>
      <c r="AI16" s="185"/>
      <c r="AJ16" s="197"/>
      <c r="AK16" s="185"/>
      <c r="AL16" s="185"/>
      <c r="AM16" s="185"/>
      <c r="AN16" s="218"/>
      <c r="AO16" s="221"/>
      <c r="AP16" s="176"/>
      <c r="AQ16" s="179"/>
      <c r="AR16" s="179"/>
      <c r="AS16" s="182"/>
      <c r="AT16" s="161"/>
      <c r="AU16" s="164"/>
      <c r="AV16" s="164"/>
      <c r="AW16" s="167"/>
      <c r="AX16" s="98"/>
      <c r="AY16" s="170"/>
      <c r="AZ16" s="170"/>
      <c r="BA16" s="173"/>
      <c r="BB16" s="173"/>
      <c r="BC16" s="173"/>
      <c r="BD16" s="150"/>
      <c r="BE16" s="150"/>
      <c r="BF16" s="99"/>
      <c r="BG16" s="100"/>
      <c r="BH16" s="101"/>
      <c r="BI16" s="152"/>
      <c r="BJ16" s="111"/>
      <c r="BK16" s="154"/>
      <c r="BL16" s="154"/>
      <c r="BM16" s="157"/>
      <c r="BN16" s="148"/>
      <c r="BO16" s="159"/>
      <c r="BP16" s="143"/>
      <c r="BQ16" s="145"/>
      <c r="BR16" s="143"/>
      <c r="BS16" s="147"/>
      <c r="BT16" s="148"/>
      <c r="BU16" s="103"/>
      <c r="BV16" s="103"/>
    </row>
    <row r="17" spans="2:74" s="96" customFormat="1" ht="24" customHeight="1" x14ac:dyDescent="0.2">
      <c r="B17" s="199"/>
      <c r="C17" s="202"/>
      <c r="D17" s="205"/>
      <c r="E17" s="165"/>
      <c r="F17" s="165"/>
      <c r="G17" s="165"/>
      <c r="H17" s="165"/>
      <c r="I17" s="206"/>
      <c r="J17" s="207"/>
      <c r="K17" s="210"/>
      <c r="L17" s="210"/>
      <c r="M17" s="210"/>
      <c r="N17" s="97"/>
      <c r="O17" s="165"/>
      <c r="P17" s="165"/>
      <c r="Q17" s="165"/>
      <c r="R17" s="151"/>
      <c r="S17" s="213"/>
      <c r="T17" s="216"/>
      <c r="U17" s="189"/>
      <c r="V17" s="189"/>
      <c r="W17" s="189"/>
      <c r="X17" s="192"/>
      <c r="Y17" s="195"/>
      <c r="Z17" s="186"/>
      <c r="AA17" s="186"/>
      <c r="AB17" s="198"/>
      <c r="AC17" s="186"/>
      <c r="AD17" s="198"/>
      <c r="AE17" s="186"/>
      <c r="AF17" s="198"/>
      <c r="AG17" s="186"/>
      <c r="AH17" s="198"/>
      <c r="AI17" s="186"/>
      <c r="AJ17" s="198"/>
      <c r="AK17" s="186"/>
      <c r="AL17" s="186"/>
      <c r="AM17" s="186"/>
      <c r="AN17" s="219"/>
      <c r="AO17" s="222"/>
      <c r="AP17" s="177"/>
      <c r="AQ17" s="180"/>
      <c r="AR17" s="180"/>
      <c r="AS17" s="183"/>
      <c r="AT17" s="162"/>
      <c r="AU17" s="165"/>
      <c r="AV17" s="165"/>
      <c r="AW17" s="168"/>
      <c r="AX17" s="98"/>
      <c r="AY17" s="171"/>
      <c r="AZ17" s="171"/>
      <c r="BA17" s="174"/>
      <c r="BB17" s="174"/>
      <c r="BC17" s="174"/>
      <c r="BD17" s="151"/>
      <c r="BE17" s="151"/>
      <c r="BF17" s="99"/>
      <c r="BG17" s="100"/>
      <c r="BH17" s="101"/>
      <c r="BI17" s="152"/>
      <c r="BJ17" s="112"/>
      <c r="BK17" s="155"/>
      <c r="BL17" s="155"/>
      <c r="BM17" s="158"/>
      <c r="BN17" s="148"/>
      <c r="BO17" s="159"/>
      <c r="BP17" s="143"/>
      <c r="BQ17" s="146"/>
      <c r="BR17" s="143"/>
      <c r="BS17" s="147"/>
      <c r="BT17" s="148"/>
      <c r="BU17" s="104"/>
      <c r="BV17" s="104"/>
    </row>
    <row r="18" spans="2:74" s="96" customFormat="1" ht="24" customHeight="1" x14ac:dyDescent="0.2">
      <c r="B18" s="199"/>
      <c r="C18" s="200"/>
      <c r="D18" s="203"/>
      <c r="E18" s="163"/>
      <c r="F18" s="163"/>
      <c r="G18" s="163"/>
      <c r="H18" s="163"/>
      <c r="I18" s="206"/>
      <c r="J18" s="207"/>
      <c r="K18" s="208"/>
      <c r="L18" s="208"/>
      <c r="M18" s="208"/>
      <c r="N18" s="97"/>
      <c r="O18" s="163"/>
      <c r="P18" s="163"/>
      <c r="Q18" s="163"/>
      <c r="R18" s="149"/>
      <c r="S18" s="211"/>
      <c r="T18" s="214"/>
      <c r="U18" s="187"/>
      <c r="V18" s="187"/>
      <c r="W18" s="187"/>
      <c r="X18" s="190"/>
      <c r="Y18" s="193" t="str">
        <f>U18&amp;" "&amp;V18&amp; " " &amp;W18</f>
        <v xml:space="preserve">  </v>
      </c>
      <c r="Z18" s="184"/>
      <c r="AA18" s="184">
        <f t="shared" ref="AA18" si="10">IF(Z18="Asignado",15,0)</f>
        <v>0</v>
      </c>
      <c r="AB18" s="196"/>
      <c r="AC18" s="184">
        <f t="shared" ref="AC18" si="11">IF(AB18="Adecuado",15,0)</f>
        <v>0</v>
      </c>
      <c r="AD18" s="196"/>
      <c r="AE18" s="184">
        <f t="shared" ref="AE18" si="12">IF(AD18="Oportuna",15,0)</f>
        <v>0</v>
      </c>
      <c r="AF18" s="196"/>
      <c r="AG18" s="184">
        <f t="shared" ref="AG18" si="13">IF(AF18="Prevenir",15,IF(AF18="Detectar",10,0))</f>
        <v>0</v>
      </c>
      <c r="AH18" s="196"/>
      <c r="AI18" s="184">
        <f t="shared" ref="AI18" si="14">IF(AH18="Confiable",15,0)</f>
        <v>0</v>
      </c>
      <c r="AJ18" s="196"/>
      <c r="AK18" s="184">
        <f t="shared" ref="AK18" si="15">IF(AJ18="Se investigan y resuelven oportunamente",15,0)</f>
        <v>0</v>
      </c>
      <c r="AL18" s="184"/>
      <c r="AM18" s="184">
        <f t="shared" ref="AM18" si="16">IF(AL18="Completa",10,IF(AL18="Incompleta",5,0))</f>
        <v>0</v>
      </c>
      <c r="AN18" s="217">
        <f>SUM(AA18,AC18,AE18,AG18,AI18,AK18,AM18)</f>
        <v>0</v>
      </c>
      <c r="AO18" s="220" t="str">
        <f>+IF(AND(AN18&lt;=100,AN18&gt;=96),"FUERTE",IF(AND(AN18&lt;=95,AN18&gt;=86),"MODERADO",IF(AND(AN18&lt;=85,AN18&gt;=0),"DEBIL","-")))</f>
        <v>DEBIL</v>
      </c>
      <c r="AP18" s="175" t="str">
        <f>IFERROR(IF(AVERAGE(AN18:AN21)=100,"FUERTE",IF(AVERAGE(AN18:AN21)&gt;=50,"MODERADO","DEBIL")),"-")</f>
        <v>DEBIL</v>
      </c>
      <c r="AQ18" s="178"/>
      <c r="AR18" s="178"/>
      <c r="AS18" s="181" t="str">
        <f t="shared" ref="AS18" si="17">IF(AND(AP18="Fuerte",AQ18="Sí, directamente"),2,(IF(AND(AP18="Moderado",AQ18="Sí, directamente"),1,(IF(AQ18="No, la probabilidad no disminuye",0," ")))))</f>
        <v xml:space="preserve"> </v>
      </c>
      <c r="AT18" s="160" t="str">
        <f t="shared" ref="AT18" si="18">IF(AND(AP18="Fuerte",AR18="Sí, directamente"),2,IF(AND(AP18="Fuerte",AR18="Sí, pero indirectamente"),"1",(IF(AND(AP18="Moderado",AR18="Sí, directamente"),1,(IF(AND(AP18="Moderado",AR18="Sí, pero indirectamente"),"0",(IF(AR18="No, el impacto no disminuye",0," "))))))))</f>
        <v xml:space="preserve"> </v>
      </c>
      <c r="AU18" s="163"/>
      <c r="AV18" s="163"/>
      <c r="AW18" s="166"/>
      <c r="AX18" s="98"/>
      <c r="AY18" s="169"/>
      <c r="AZ18" s="169" t="s">
        <v>152</v>
      </c>
      <c r="BA18" s="172"/>
      <c r="BB18" s="172" t="str">
        <f t="shared" ref="BB18" si="19">IF($AZ18="SI","Diligencie aquí la acción",IF($AZ18="NO","N/A"," "))</f>
        <v>N/A</v>
      </c>
      <c r="BC18" s="172" t="str">
        <f t="shared" ref="BC18" si="20">IF($AZ18="SI","Diligencie aquí el responsable",IF($AZ18="NO","N/A"," "))</f>
        <v>N/A</v>
      </c>
      <c r="BD18" s="149" t="str">
        <f t="shared" ref="BD18" si="21">IF($AZ18="SI","Diligencie aquí la fecha de implementación de la acción",IF($AZ18="NO","N/A"," "))</f>
        <v>N/A</v>
      </c>
      <c r="BE18" s="149" t="str">
        <f t="shared" ref="BE18" si="22">IF($AZ18="SI","Diligencie aquí la fecha de seguimiento a la acción",IF($AZ18="NO","N/A"," "))</f>
        <v>N/A</v>
      </c>
      <c r="BF18" s="99"/>
      <c r="BG18" s="100"/>
      <c r="BH18" s="101"/>
      <c r="BI18" s="152"/>
      <c r="BJ18" s="110"/>
      <c r="BK18" s="153"/>
      <c r="BL18" s="153"/>
      <c r="BM18" s="156" t="str">
        <f t="shared" ref="BM18" si="23">IF(BL18=0,"100%",IFERROR(BK18/BL18/BK18," "))</f>
        <v>100%</v>
      </c>
      <c r="BN18" s="148"/>
      <c r="BO18" s="159" t="str">
        <f t="shared" ref="BO18" si="24">IF($AZ18="NO","N/A",IF($AZ18="SI","Relacione el %de cumplimiento en el periodo evaluado"," "))</f>
        <v>N/A</v>
      </c>
      <c r="BP18" s="143"/>
      <c r="BQ18" s="144" t="str">
        <f t="shared" ref="BQ18" si="25">IF($AZ18="NO","N/A",IF($AZ18="SI","Relacione el análisis según las evidencias"," "))</f>
        <v>N/A</v>
      </c>
      <c r="BR18" s="143" t="s">
        <v>304</v>
      </c>
      <c r="BS18" s="147" t="str">
        <f t="shared" ref="BS18" si="26">IF($BR18="El riesgo NO se materializó","N/A",IF($BR18="El riesgo se materializó","Relacione las causas de la materialización"," "))</f>
        <v>N/A</v>
      </c>
      <c r="BT18" s="148" t="str">
        <f t="shared" ref="BT18" si="27">IF($BR18="El riesgo NO se materializó","N/A",IF($BR18="El riesgo se materializó","Relacione la acción propuesta o el numero de identificación del plan de acción"," "))</f>
        <v>N/A</v>
      </c>
      <c r="BU18" s="102"/>
      <c r="BV18" s="102"/>
    </row>
    <row r="19" spans="2:74" s="96" customFormat="1" ht="24" customHeight="1" x14ac:dyDescent="0.2">
      <c r="B19" s="199"/>
      <c r="C19" s="201"/>
      <c r="D19" s="204"/>
      <c r="E19" s="164"/>
      <c r="F19" s="164"/>
      <c r="G19" s="164"/>
      <c r="H19" s="164"/>
      <c r="I19" s="206"/>
      <c r="J19" s="207"/>
      <c r="K19" s="209"/>
      <c r="L19" s="209"/>
      <c r="M19" s="209"/>
      <c r="N19" s="97"/>
      <c r="O19" s="164"/>
      <c r="P19" s="164"/>
      <c r="Q19" s="164"/>
      <c r="R19" s="150"/>
      <c r="S19" s="212"/>
      <c r="T19" s="215"/>
      <c r="U19" s="188"/>
      <c r="V19" s="188"/>
      <c r="W19" s="188"/>
      <c r="X19" s="191"/>
      <c r="Y19" s="194"/>
      <c r="Z19" s="185"/>
      <c r="AA19" s="185"/>
      <c r="AB19" s="197"/>
      <c r="AC19" s="185"/>
      <c r="AD19" s="197"/>
      <c r="AE19" s="185"/>
      <c r="AF19" s="197"/>
      <c r="AG19" s="185"/>
      <c r="AH19" s="197"/>
      <c r="AI19" s="185"/>
      <c r="AJ19" s="197"/>
      <c r="AK19" s="185"/>
      <c r="AL19" s="185"/>
      <c r="AM19" s="185"/>
      <c r="AN19" s="218"/>
      <c r="AO19" s="221"/>
      <c r="AP19" s="176"/>
      <c r="AQ19" s="179"/>
      <c r="AR19" s="179"/>
      <c r="AS19" s="182"/>
      <c r="AT19" s="161"/>
      <c r="AU19" s="164"/>
      <c r="AV19" s="164"/>
      <c r="AW19" s="167"/>
      <c r="AX19" s="98"/>
      <c r="AY19" s="170"/>
      <c r="AZ19" s="170"/>
      <c r="BA19" s="173"/>
      <c r="BB19" s="173"/>
      <c r="BC19" s="173"/>
      <c r="BD19" s="150"/>
      <c r="BE19" s="150"/>
      <c r="BF19" s="99"/>
      <c r="BG19" s="100"/>
      <c r="BH19" s="101"/>
      <c r="BI19" s="152"/>
      <c r="BJ19" s="111"/>
      <c r="BK19" s="154"/>
      <c r="BL19" s="154"/>
      <c r="BM19" s="157"/>
      <c r="BN19" s="148"/>
      <c r="BO19" s="159"/>
      <c r="BP19" s="143"/>
      <c r="BQ19" s="145"/>
      <c r="BR19" s="143"/>
      <c r="BS19" s="147"/>
      <c r="BT19" s="148"/>
      <c r="BU19" s="103"/>
      <c r="BV19" s="103"/>
    </row>
    <row r="20" spans="2:74" s="96" customFormat="1" ht="24" customHeight="1" x14ac:dyDescent="0.2">
      <c r="B20" s="199"/>
      <c r="C20" s="201"/>
      <c r="D20" s="204"/>
      <c r="E20" s="164"/>
      <c r="F20" s="164"/>
      <c r="G20" s="164"/>
      <c r="H20" s="164"/>
      <c r="I20" s="206"/>
      <c r="J20" s="207"/>
      <c r="K20" s="209"/>
      <c r="L20" s="209"/>
      <c r="M20" s="209"/>
      <c r="N20" s="97"/>
      <c r="O20" s="164"/>
      <c r="P20" s="164"/>
      <c r="Q20" s="164"/>
      <c r="R20" s="150"/>
      <c r="S20" s="212"/>
      <c r="T20" s="215"/>
      <c r="U20" s="188"/>
      <c r="V20" s="188"/>
      <c r="W20" s="188"/>
      <c r="X20" s="191"/>
      <c r="Y20" s="194"/>
      <c r="Z20" s="185"/>
      <c r="AA20" s="185"/>
      <c r="AB20" s="197"/>
      <c r="AC20" s="185"/>
      <c r="AD20" s="197"/>
      <c r="AE20" s="185"/>
      <c r="AF20" s="197"/>
      <c r="AG20" s="185"/>
      <c r="AH20" s="197"/>
      <c r="AI20" s="185"/>
      <c r="AJ20" s="197"/>
      <c r="AK20" s="185"/>
      <c r="AL20" s="185"/>
      <c r="AM20" s="185"/>
      <c r="AN20" s="218"/>
      <c r="AO20" s="221"/>
      <c r="AP20" s="176"/>
      <c r="AQ20" s="179"/>
      <c r="AR20" s="179"/>
      <c r="AS20" s="182"/>
      <c r="AT20" s="161"/>
      <c r="AU20" s="164"/>
      <c r="AV20" s="164"/>
      <c r="AW20" s="167"/>
      <c r="AX20" s="98"/>
      <c r="AY20" s="170"/>
      <c r="AZ20" s="170"/>
      <c r="BA20" s="173"/>
      <c r="BB20" s="173"/>
      <c r="BC20" s="173"/>
      <c r="BD20" s="150"/>
      <c r="BE20" s="150"/>
      <c r="BF20" s="99"/>
      <c r="BG20" s="100"/>
      <c r="BH20" s="101"/>
      <c r="BI20" s="152"/>
      <c r="BJ20" s="111"/>
      <c r="BK20" s="154"/>
      <c r="BL20" s="154"/>
      <c r="BM20" s="157"/>
      <c r="BN20" s="148"/>
      <c r="BO20" s="159"/>
      <c r="BP20" s="143"/>
      <c r="BQ20" s="145"/>
      <c r="BR20" s="143"/>
      <c r="BS20" s="147"/>
      <c r="BT20" s="148"/>
      <c r="BU20" s="103"/>
      <c r="BV20" s="103"/>
    </row>
    <row r="21" spans="2:74" s="96" customFormat="1" ht="24" customHeight="1" x14ac:dyDescent="0.2">
      <c r="B21" s="199"/>
      <c r="C21" s="202"/>
      <c r="D21" s="205"/>
      <c r="E21" s="165"/>
      <c r="F21" s="165"/>
      <c r="G21" s="165"/>
      <c r="H21" s="165"/>
      <c r="I21" s="206"/>
      <c r="J21" s="207"/>
      <c r="K21" s="210"/>
      <c r="L21" s="210"/>
      <c r="M21" s="210"/>
      <c r="N21" s="97"/>
      <c r="O21" s="165"/>
      <c r="P21" s="165"/>
      <c r="Q21" s="165"/>
      <c r="R21" s="151"/>
      <c r="S21" s="213"/>
      <c r="T21" s="216"/>
      <c r="U21" s="189"/>
      <c r="V21" s="189"/>
      <c r="W21" s="189"/>
      <c r="X21" s="192"/>
      <c r="Y21" s="195"/>
      <c r="Z21" s="186"/>
      <c r="AA21" s="186"/>
      <c r="AB21" s="198"/>
      <c r="AC21" s="186"/>
      <c r="AD21" s="198"/>
      <c r="AE21" s="186"/>
      <c r="AF21" s="198"/>
      <c r="AG21" s="186"/>
      <c r="AH21" s="198"/>
      <c r="AI21" s="186"/>
      <c r="AJ21" s="198"/>
      <c r="AK21" s="186"/>
      <c r="AL21" s="186"/>
      <c r="AM21" s="186"/>
      <c r="AN21" s="219"/>
      <c r="AO21" s="222"/>
      <c r="AP21" s="177"/>
      <c r="AQ21" s="180"/>
      <c r="AR21" s="180"/>
      <c r="AS21" s="183"/>
      <c r="AT21" s="162"/>
      <c r="AU21" s="165"/>
      <c r="AV21" s="165"/>
      <c r="AW21" s="168"/>
      <c r="AX21" s="98"/>
      <c r="AY21" s="171"/>
      <c r="AZ21" s="171"/>
      <c r="BA21" s="174"/>
      <c r="BB21" s="174"/>
      <c r="BC21" s="174"/>
      <c r="BD21" s="151"/>
      <c r="BE21" s="151"/>
      <c r="BF21" s="99"/>
      <c r="BG21" s="100"/>
      <c r="BH21" s="101"/>
      <c r="BI21" s="152"/>
      <c r="BJ21" s="112"/>
      <c r="BK21" s="155"/>
      <c r="BL21" s="155"/>
      <c r="BM21" s="158"/>
      <c r="BN21" s="148"/>
      <c r="BO21" s="159"/>
      <c r="BP21" s="143"/>
      <c r="BQ21" s="146"/>
      <c r="BR21" s="143"/>
      <c r="BS21" s="147"/>
      <c r="BT21" s="148"/>
      <c r="BU21" s="104"/>
      <c r="BV21" s="104"/>
    </row>
    <row r="22" spans="2:74" s="96" customFormat="1" ht="24" customHeight="1" x14ac:dyDescent="0.2">
      <c r="B22" s="199"/>
      <c r="C22" s="200"/>
      <c r="D22" s="203"/>
      <c r="E22" s="163"/>
      <c r="F22" s="163"/>
      <c r="G22" s="163"/>
      <c r="H22" s="163"/>
      <c r="I22" s="206"/>
      <c r="J22" s="207"/>
      <c r="K22" s="208"/>
      <c r="L22" s="208"/>
      <c r="M22" s="208"/>
      <c r="N22" s="97"/>
      <c r="O22" s="163"/>
      <c r="P22" s="163"/>
      <c r="Q22" s="163"/>
      <c r="R22" s="149"/>
      <c r="S22" s="211"/>
      <c r="T22" s="214"/>
      <c r="U22" s="187"/>
      <c r="V22" s="187"/>
      <c r="W22" s="187"/>
      <c r="X22" s="190"/>
      <c r="Y22" s="193" t="str">
        <f>U22&amp;" "&amp;V22&amp; " " &amp;W22</f>
        <v xml:space="preserve">  </v>
      </c>
      <c r="Z22" s="184"/>
      <c r="AA22" s="184">
        <f t="shared" ref="AA22:AA26" si="28">IF(Z22="Asignado",15,0)</f>
        <v>0</v>
      </c>
      <c r="AB22" s="196"/>
      <c r="AC22" s="184">
        <f t="shared" ref="AC22:AC26" si="29">IF(AB22="Adecuado",15,0)</f>
        <v>0</v>
      </c>
      <c r="AD22" s="196"/>
      <c r="AE22" s="184">
        <f t="shared" ref="AE22:AE26" si="30">IF(AD22="Oportuna",15,0)</f>
        <v>0</v>
      </c>
      <c r="AF22" s="196"/>
      <c r="AG22" s="184">
        <f t="shared" ref="AG22:AG26" si="31">IF(AF22="Prevenir",15,IF(AF22="Detectar",10,0))</f>
        <v>0</v>
      </c>
      <c r="AH22" s="196"/>
      <c r="AI22" s="184">
        <f t="shared" ref="AI22:AI26" si="32">IF(AH22="Confiable",15,0)</f>
        <v>0</v>
      </c>
      <c r="AJ22" s="196"/>
      <c r="AK22" s="184">
        <f t="shared" ref="AK22:AK26" si="33">IF(AJ22="Se investigan y resuelven oportunamente",15,0)</f>
        <v>0</v>
      </c>
      <c r="AL22" s="184"/>
      <c r="AM22" s="184">
        <f t="shared" ref="AM22:AM26" si="34">IF(AL22="Completa",10,IF(AL22="Incompleta",5,0))</f>
        <v>0</v>
      </c>
      <c r="AN22" s="217">
        <f>SUM(AA22,AC22,AE22,AG22,AI22,AK22,AM22)</f>
        <v>0</v>
      </c>
      <c r="AO22" s="220" t="str">
        <f>+IF(AND(AN22&lt;=100,AN22&gt;=96),"FUERTE",IF(AND(AN22&lt;=95,AN22&gt;=86),"MODERADO",IF(AND(AN22&lt;=85,AN22&gt;=0),"DEBIL","-")))</f>
        <v>DEBIL</v>
      </c>
      <c r="AP22" s="175" t="str">
        <f>IFERROR(IF(AVERAGE(AN22:AN25)=100,"FUERTE",IF(AVERAGE(AN22:AN25)&gt;=50,"MODERADO","DEBIL")),"-")</f>
        <v>DEBIL</v>
      </c>
      <c r="AQ22" s="178"/>
      <c r="AR22" s="178"/>
      <c r="AS22" s="181" t="str">
        <f t="shared" ref="AS22" si="35">IF(AND(AP22="Fuerte",AQ22="Sí, directamente"),2,(IF(AND(AP22="Moderado",AQ22="Sí, directamente"),1,(IF(AQ22="No, la probabilidad no disminuye",0," ")))))</f>
        <v xml:space="preserve"> </v>
      </c>
      <c r="AT22" s="160" t="str">
        <f t="shared" ref="AT22" si="36">IF(AND(AP22="Fuerte",AR22="Sí, directamente"),2,IF(AND(AP22="Fuerte",AR22="Sí, pero indirectamente"),"1",(IF(AND(AP22="Moderado",AR22="Sí, directamente"),1,(IF(AND(AP22="Moderado",AR22="Sí, pero indirectamente"),"0",(IF(AR22="No, el impacto no disminuye",0," "))))))))</f>
        <v xml:space="preserve"> </v>
      </c>
      <c r="AU22" s="163"/>
      <c r="AV22" s="163"/>
      <c r="AW22" s="166"/>
      <c r="AX22" s="98"/>
      <c r="AY22" s="169"/>
      <c r="AZ22" s="169" t="s">
        <v>83</v>
      </c>
      <c r="BA22" s="172"/>
      <c r="BB22" s="172" t="str">
        <f t="shared" ref="BB22" si="37">IF($AZ22="SI","Diligencie aquí la acción",IF($AZ22="NO","N/A"," "))</f>
        <v>Diligencie aquí la acción</v>
      </c>
      <c r="BC22" s="172" t="str">
        <f t="shared" ref="BC22" si="38">IF($AZ22="SI","Diligencie aquí el responsable",IF($AZ22="NO","N/A"," "))</f>
        <v>Diligencie aquí el responsable</v>
      </c>
      <c r="BD22" s="149" t="str">
        <f t="shared" ref="BD22" si="39">IF($AZ22="SI","Diligencie aquí la fecha de implementación de la acción",IF($AZ22="NO","N/A"," "))</f>
        <v>Diligencie aquí la fecha de implementación de la acción</v>
      </c>
      <c r="BE22" s="149" t="str">
        <f t="shared" ref="BE22" si="40">IF($AZ22="SI","Diligencie aquí la fecha de seguimiento a la acción",IF($AZ22="NO","N/A"," "))</f>
        <v>Diligencie aquí la fecha de seguimiento a la acción</v>
      </c>
      <c r="BF22" s="99"/>
      <c r="BG22" s="100"/>
      <c r="BH22" s="101"/>
      <c r="BI22" s="152"/>
      <c r="BJ22" s="110"/>
      <c r="BK22" s="153"/>
      <c r="BL22" s="153"/>
      <c r="BM22" s="156" t="str">
        <f t="shared" ref="BM22" si="41">IF(BL22=0,"100%",IFERROR(BK22/BL22/BK22," "))</f>
        <v>100%</v>
      </c>
      <c r="BN22" s="148"/>
      <c r="BO22" s="159" t="str">
        <f t="shared" ref="BO22" si="42">IF($AZ22="NO","N/A",IF($AZ22="SI","Relacione el %de cumplimiento en el periodo evaluado"," "))</f>
        <v>Relacione el %de cumplimiento en el periodo evaluado</v>
      </c>
      <c r="BP22" s="143"/>
      <c r="BQ22" s="144" t="str">
        <f t="shared" ref="BQ22" si="43">IF($AZ22="NO","N/A",IF($AZ22="SI","Relacione el análisis según las evidencias"," "))</f>
        <v>Relacione el análisis según las evidencias</v>
      </c>
      <c r="BR22" s="143"/>
      <c r="BS22" s="147" t="str">
        <f t="shared" ref="BS22" si="44">IF($BR22="El riesgo NO se materializó","N/A",IF($BR22="El riesgo se materializó","Relacione las causas de la materialización"," "))</f>
        <v xml:space="preserve"> </v>
      </c>
      <c r="BT22" s="148" t="str">
        <f t="shared" ref="BT22" si="45">IF($BR22="El riesgo NO se materializó","N/A",IF($BR22="El riesgo se materializó","Relacione la acción propuesta o el numero de identificación del plan de acción"," "))</f>
        <v xml:space="preserve"> </v>
      </c>
      <c r="BU22" s="102"/>
      <c r="BV22" s="102"/>
    </row>
    <row r="23" spans="2:74" s="96" customFormat="1" ht="24" customHeight="1" x14ac:dyDescent="0.2">
      <c r="B23" s="199"/>
      <c r="C23" s="201"/>
      <c r="D23" s="204"/>
      <c r="E23" s="164"/>
      <c r="F23" s="164"/>
      <c r="G23" s="164"/>
      <c r="H23" s="164"/>
      <c r="I23" s="206"/>
      <c r="J23" s="207"/>
      <c r="K23" s="209"/>
      <c r="L23" s="209"/>
      <c r="M23" s="209"/>
      <c r="N23" s="97"/>
      <c r="O23" s="164"/>
      <c r="P23" s="164"/>
      <c r="Q23" s="164"/>
      <c r="R23" s="150"/>
      <c r="S23" s="212"/>
      <c r="T23" s="215"/>
      <c r="U23" s="188"/>
      <c r="V23" s="188"/>
      <c r="W23" s="188"/>
      <c r="X23" s="191"/>
      <c r="Y23" s="194"/>
      <c r="Z23" s="185"/>
      <c r="AA23" s="185"/>
      <c r="AB23" s="197"/>
      <c r="AC23" s="185"/>
      <c r="AD23" s="197"/>
      <c r="AE23" s="185"/>
      <c r="AF23" s="197"/>
      <c r="AG23" s="185"/>
      <c r="AH23" s="197"/>
      <c r="AI23" s="185"/>
      <c r="AJ23" s="197"/>
      <c r="AK23" s="185"/>
      <c r="AL23" s="185"/>
      <c r="AM23" s="185"/>
      <c r="AN23" s="218"/>
      <c r="AO23" s="221"/>
      <c r="AP23" s="176"/>
      <c r="AQ23" s="179"/>
      <c r="AR23" s="179"/>
      <c r="AS23" s="182"/>
      <c r="AT23" s="161"/>
      <c r="AU23" s="164"/>
      <c r="AV23" s="164"/>
      <c r="AW23" s="167"/>
      <c r="AX23" s="98"/>
      <c r="AY23" s="170"/>
      <c r="AZ23" s="170"/>
      <c r="BA23" s="173"/>
      <c r="BB23" s="173"/>
      <c r="BC23" s="173"/>
      <c r="BD23" s="150"/>
      <c r="BE23" s="150"/>
      <c r="BF23" s="99"/>
      <c r="BG23" s="100"/>
      <c r="BH23" s="101"/>
      <c r="BI23" s="152"/>
      <c r="BJ23" s="111"/>
      <c r="BK23" s="154"/>
      <c r="BL23" s="154"/>
      <c r="BM23" s="157"/>
      <c r="BN23" s="148"/>
      <c r="BO23" s="159"/>
      <c r="BP23" s="143"/>
      <c r="BQ23" s="145"/>
      <c r="BR23" s="143"/>
      <c r="BS23" s="147"/>
      <c r="BT23" s="148"/>
      <c r="BU23" s="103"/>
      <c r="BV23" s="103"/>
    </row>
    <row r="24" spans="2:74" s="96" customFormat="1" ht="24" customHeight="1" x14ac:dyDescent="0.2">
      <c r="B24" s="199"/>
      <c r="C24" s="201"/>
      <c r="D24" s="204"/>
      <c r="E24" s="164"/>
      <c r="F24" s="164"/>
      <c r="G24" s="164"/>
      <c r="H24" s="164"/>
      <c r="I24" s="206"/>
      <c r="J24" s="207"/>
      <c r="K24" s="209"/>
      <c r="L24" s="209"/>
      <c r="M24" s="209"/>
      <c r="N24" s="97"/>
      <c r="O24" s="164"/>
      <c r="P24" s="164"/>
      <c r="Q24" s="164"/>
      <c r="R24" s="150"/>
      <c r="S24" s="212"/>
      <c r="T24" s="215"/>
      <c r="U24" s="188"/>
      <c r="V24" s="188"/>
      <c r="W24" s="188"/>
      <c r="X24" s="191"/>
      <c r="Y24" s="194"/>
      <c r="Z24" s="185"/>
      <c r="AA24" s="185"/>
      <c r="AB24" s="197"/>
      <c r="AC24" s="185"/>
      <c r="AD24" s="197"/>
      <c r="AE24" s="185"/>
      <c r="AF24" s="197"/>
      <c r="AG24" s="185"/>
      <c r="AH24" s="197"/>
      <c r="AI24" s="185"/>
      <c r="AJ24" s="197"/>
      <c r="AK24" s="185"/>
      <c r="AL24" s="185"/>
      <c r="AM24" s="185"/>
      <c r="AN24" s="218"/>
      <c r="AO24" s="221"/>
      <c r="AP24" s="176"/>
      <c r="AQ24" s="179"/>
      <c r="AR24" s="179"/>
      <c r="AS24" s="182"/>
      <c r="AT24" s="161"/>
      <c r="AU24" s="164"/>
      <c r="AV24" s="164"/>
      <c r="AW24" s="167"/>
      <c r="AX24" s="98"/>
      <c r="AY24" s="170"/>
      <c r="AZ24" s="170"/>
      <c r="BA24" s="173"/>
      <c r="BB24" s="173"/>
      <c r="BC24" s="173"/>
      <c r="BD24" s="150"/>
      <c r="BE24" s="150"/>
      <c r="BF24" s="99"/>
      <c r="BG24" s="100"/>
      <c r="BH24" s="101"/>
      <c r="BI24" s="152"/>
      <c r="BJ24" s="111"/>
      <c r="BK24" s="154"/>
      <c r="BL24" s="154"/>
      <c r="BM24" s="157"/>
      <c r="BN24" s="148"/>
      <c r="BO24" s="159"/>
      <c r="BP24" s="143"/>
      <c r="BQ24" s="145"/>
      <c r="BR24" s="143"/>
      <c r="BS24" s="147"/>
      <c r="BT24" s="148"/>
      <c r="BU24" s="103"/>
      <c r="BV24" s="103"/>
    </row>
    <row r="25" spans="2:74" s="96" customFormat="1" ht="24" customHeight="1" x14ac:dyDescent="0.2">
      <c r="B25" s="199"/>
      <c r="C25" s="202"/>
      <c r="D25" s="205"/>
      <c r="E25" s="165"/>
      <c r="F25" s="165"/>
      <c r="G25" s="165"/>
      <c r="H25" s="165"/>
      <c r="I25" s="206"/>
      <c r="J25" s="207"/>
      <c r="K25" s="210"/>
      <c r="L25" s="210"/>
      <c r="M25" s="210"/>
      <c r="N25" s="97"/>
      <c r="O25" s="165"/>
      <c r="P25" s="165"/>
      <c r="Q25" s="165"/>
      <c r="R25" s="151"/>
      <c r="S25" s="213"/>
      <c r="T25" s="216"/>
      <c r="U25" s="189"/>
      <c r="V25" s="189"/>
      <c r="W25" s="189"/>
      <c r="X25" s="192"/>
      <c r="Y25" s="195"/>
      <c r="Z25" s="186"/>
      <c r="AA25" s="186"/>
      <c r="AB25" s="198"/>
      <c r="AC25" s="186"/>
      <c r="AD25" s="198"/>
      <c r="AE25" s="186"/>
      <c r="AF25" s="198"/>
      <c r="AG25" s="186"/>
      <c r="AH25" s="198"/>
      <c r="AI25" s="186"/>
      <c r="AJ25" s="198"/>
      <c r="AK25" s="186"/>
      <c r="AL25" s="186"/>
      <c r="AM25" s="186"/>
      <c r="AN25" s="219"/>
      <c r="AO25" s="222"/>
      <c r="AP25" s="177"/>
      <c r="AQ25" s="180"/>
      <c r="AR25" s="180"/>
      <c r="AS25" s="183"/>
      <c r="AT25" s="162"/>
      <c r="AU25" s="165"/>
      <c r="AV25" s="165"/>
      <c r="AW25" s="168"/>
      <c r="AX25" s="98"/>
      <c r="AY25" s="171"/>
      <c r="AZ25" s="171"/>
      <c r="BA25" s="174"/>
      <c r="BB25" s="174"/>
      <c r="BC25" s="174"/>
      <c r="BD25" s="151"/>
      <c r="BE25" s="151"/>
      <c r="BF25" s="99"/>
      <c r="BG25" s="100"/>
      <c r="BH25" s="101"/>
      <c r="BI25" s="152"/>
      <c r="BJ25" s="112"/>
      <c r="BK25" s="155"/>
      <c r="BL25" s="155"/>
      <c r="BM25" s="158"/>
      <c r="BN25" s="148"/>
      <c r="BO25" s="159"/>
      <c r="BP25" s="143"/>
      <c r="BQ25" s="146"/>
      <c r="BR25" s="143"/>
      <c r="BS25" s="147"/>
      <c r="BT25" s="148"/>
      <c r="BU25" s="104"/>
      <c r="BV25" s="104"/>
    </row>
    <row r="26" spans="2:74" s="96" customFormat="1" ht="24" customHeight="1" x14ac:dyDescent="0.2">
      <c r="B26" s="199"/>
      <c r="C26" s="200"/>
      <c r="D26" s="203"/>
      <c r="E26" s="163"/>
      <c r="F26" s="163"/>
      <c r="G26" s="163"/>
      <c r="H26" s="163"/>
      <c r="I26" s="206"/>
      <c r="J26" s="207"/>
      <c r="K26" s="208"/>
      <c r="L26" s="208"/>
      <c r="M26" s="208"/>
      <c r="N26" s="97"/>
      <c r="O26" s="163"/>
      <c r="P26" s="163"/>
      <c r="Q26" s="163"/>
      <c r="R26" s="149"/>
      <c r="S26" s="211"/>
      <c r="T26" s="214"/>
      <c r="U26" s="187"/>
      <c r="V26" s="187"/>
      <c r="W26" s="187"/>
      <c r="X26" s="190"/>
      <c r="Y26" s="193" t="str">
        <f>U26&amp;" "&amp;V26&amp; " " &amp;W26</f>
        <v xml:space="preserve">  </v>
      </c>
      <c r="Z26" s="184"/>
      <c r="AA26" s="184">
        <f t="shared" si="28"/>
        <v>0</v>
      </c>
      <c r="AB26" s="196"/>
      <c r="AC26" s="184">
        <f t="shared" si="29"/>
        <v>0</v>
      </c>
      <c r="AD26" s="196"/>
      <c r="AE26" s="184">
        <f t="shared" si="30"/>
        <v>0</v>
      </c>
      <c r="AF26" s="196"/>
      <c r="AG26" s="184">
        <f t="shared" si="31"/>
        <v>0</v>
      </c>
      <c r="AH26" s="196"/>
      <c r="AI26" s="184">
        <f t="shared" si="32"/>
        <v>0</v>
      </c>
      <c r="AJ26" s="196"/>
      <c r="AK26" s="184">
        <f t="shared" si="33"/>
        <v>0</v>
      </c>
      <c r="AL26" s="184"/>
      <c r="AM26" s="184">
        <f t="shared" si="34"/>
        <v>0</v>
      </c>
      <c r="AN26" s="217">
        <f>SUM(AA26,AC26,AE26,AG26,AI26,AK26,AM26)</f>
        <v>0</v>
      </c>
      <c r="AO26" s="220" t="str">
        <f>+IF(AND(AN26&lt;=100,AN26&gt;=96),"FUERTE",IF(AND(AN26&lt;=95,AN26&gt;=86),"MODERADO",IF(AND(AN26&lt;=85,AN26&gt;=0),"DEBIL","-")))</f>
        <v>DEBIL</v>
      </c>
      <c r="AP26" s="175" t="str">
        <f>IFERROR(IF(AVERAGE(AN26:AN29)=100,"FUERTE",IF(AVERAGE(AN26:AN29)&gt;=50,"MODERADO","DEBIL")),"-")</f>
        <v>DEBIL</v>
      </c>
      <c r="AQ26" s="178"/>
      <c r="AR26" s="178"/>
      <c r="AS26" s="181" t="str">
        <f t="shared" ref="AS26" si="46">IF(AND(AP26="Fuerte",AQ26="Sí, directamente"),2,(IF(AND(AP26="Moderado",AQ26="Sí, directamente"),1,(IF(AQ26="No, la probabilidad no disminuye",0," ")))))</f>
        <v xml:space="preserve"> </v>
      </c>
      <c r="AT26" s="160" t="str">
        <f t="shared" ref="AT26" si="47">IF(AND(AP26="Fuerte",AR26="Sí, directamente"),2,IF(AND(AP26="Fuerte",AR26="Sí, pero indirectamente"),"1",(IF(AND(AP26="Moderado",AR26="Sí, directamente"),1,(IF(AND(AP26="Moderado",AR26="Sí, pero indirectamente"),"0",(IF(AR26="No, el impacto no disminuye",0," "))))))))</f>
        <v xml:space="preserve"> </v>
      </c>
      <c r="AU26" s="163"/>
      <c r="AV26" s="163"/>
      <c r="AW26" s="166"/>
      <c r="AX26" s="98"/>
      <c r="AY26" s="169"/>
      <c r="AZ26" s="169" t="s">
        <v>83</v>
      </c>
      <c r="BA26" s="172"/>
      <c r="BB26" s="172" t="str">
        <f t="shared" ref="BB26" si="48">IF($AZ26="SI","Diligencie aquí la acción",IF($AZ26="NO","N/A"," "))</f>
        <v>Diligencie aquí la acción</v>
      </c>
      <c r="BC26" s="172" t="str">
        <f t="shared" ref="BC26" si="49">IF($AZ26="SI","Diligencie aquí el responsable",IF($AZ26="NO","N/A"," "))</f>
        <v>Diligencie aquí el responsable</v>
      </c>
      <c r="BD26" s="149" t="str">
        <f t="shared" ref="BD26" si="50">IF($AZ26="SI","Diligencie aquí la fecha de implementación de la acción",IF($AZ26="NO","N/A"," "))</f>
        <v>Diligencie aquí la fecha de implementación de la acción</v>
      </c>
      <c r="BE26" s="149" t="str">
        <f t="shared" ref="BE26" si="51">IF($AZ26="SI","Diligencie aquí la fecha de seguimiento a la acción",IF($AZ26="NO","N/A"," "))</f>
        <v>Diligencie aquí la fecha de seguimiento a la acción</v>
      </c>
      <c r="BF26" s="99"/>
      <c r="BG26" s="100"/>
      <c r="BH26" s="101"/>
      <c r="BI26" s="152"/>
      <c r="BJ26" s="110"/>
      <c r="BK26" s="153"/>
      <c r="BL26" s="153"/>
      <c r="BM26" s="156" t="str">
        <f t="shared" ref="BM26" si="52">IF(BL26=0,"100%",IFERROR(BK26/BL26/BK26," "))</f>
        <v>100%</v>
      </c>
      <c r="BN26" s="148"/>
      <c r="BO26" s="159" t="str">
        <f t="shared" ref="BO26" si="53">IF($AZ26="NO","N/A",IF($AZ26="SI","Relacione el %de cumplimiento en el periodo evaluado"," "))</f>
        <v>Relacione el %de cumplimiento en el periodo evaluado</v>
      </c>
      <c r="BP26" s="143"/>
      <c r="BQ26" s="144" t="str">
        <f t="shared" ref="BQ26" si="54">IF($AZ26="NO","N/A",IF($AZ26="SI","Relacione el análisis según las evidencias"," "))</f>
        <v>Relacione el análisis según las evidencias</v>
      </c>
      <c r="BR26" s="143"/>
      <c r="BS26" s="147" t="str">
        <f t="shared" ref="BS26" si="55">IF($BR26="El riesgo NO se materializó","N/A",IF($BR26="El riesgo se materializó","Relacione las causas de la materialización"," "))</f>
        <v xml:space="preserve"> </v>
      </c>
      <c r="BT26" s="148" t="str">
        <f t="shared" ref="BT26" si="56">IF($BR26="El riesgo NO se materializó","N/A",IF($BR26="El riesgo se materializó","Relacione la acción propuesta o el numero de identificación del plan de acción"," "))</f>
        <v xml:space="preserve"> </v>
      </c>
      <c r="BU26" s="102"/>
      <c r="BV26" s="102"/>
    </row>
    <row r="27" spans="2:74" s="96" customFormat="1" ht="24" customHeight="1" x14ac:dyDescent="0.2">
      <c r="B27" s="199"/>
      <c r="C27" s="201"/>
      <c r="D27" s="204"/>
      <c r="E27" s="164"/>
      <c r="F27" s="164"/>
      <c r="G27" s="164"/>
      <c r="H27" s="164"/>
      <c r="I27" s="206"/>
      <c r="J27" s="207"/>
      <c r="K27" s="209"/>
      <c r="L27" s="209"/>
      <c r="M27" s="209"/>
      <c r="N27" s="97"/>
      <c r="O27" s="164"/>
      <c r="P27" s="164"/>
      <c r="Q27" s="164"/>
      <c r="R27" s="150"/>
      <c r="S27" s="212"/>
      <c r="T27" s="215"/>
      <c r="U27" s="188"/>
      <c r="V27" s="188"/>
      <c r="W27" s="188"/>
      <c r="X27" s="191"/>
      <c r="Y27" s="194"/>
      <c r="Z27" s="185"/>
      <c r="AA27" s="185"/>
      <c r="AB27" s="197"/>
      <c r="AC27" s="185"/>
      <c r="AD27" s="197"/>
      <c r="AE27" s="185"/>
      <c r="AF27" s="197"/>
      <c r="AG27" s="185"/>
      <c r="AH27" s="197"/>
      <c r="AI27" s="185"/>
      <c r="AJ27" s="197"/>
      <c r="AK27" s="185"/>
      <c r="AL27" s="185"/>
      <c r="AM27" s="185"/>
      <c r="AN27" s="218"/>
      <c r="AO27" s="221"/>
      <c r="AP27" s="176"/>
      <c r="AQ27" s="179"/>
      <c r="AR27" s="179"/>
      <c r="AS27" s="182"/>
      <c r="AT27" s="161"/>
      <c r="AU27" s="164"/>
      <c r="AV27" s="164"/>
      <c r="AW27" s="167"/>
      <c r="AX27" s="98"/>
      <c r="AY27" s="170"/>
      <c r="AZ27" s="170"/>
      <c r="BA27" s="173"/>
      <c r="BB27" s="173"/>
      <c r="BC27" s="173"/>
      <c r="BD27" s="150"/>
      <c r="BE27" s="150"/>
      <c r="BF27" s="99"/>
      <c r="BG27" s="100"/>
      <c r="BH27" s="101"/>
      <c r="BI27" s="152"/>
      <c r="BJ27" s="111"/>
      <c r="BK27" s="154"/>
      <c r="BL27" s="154"/>
      <c r="BM27" s="157"/>
      <c r="BN27" s="148"/>
      <c r="BO27" s="159"/>
      <c r="BP27" s="143"/>
      <c r="BQ27" s="145"/>
      <c r="BR27" s="143"/>
      <c r="BS27" s="147"/>
      <c r="BT27" s="148"/>
      <c r="BU27" s="103"/>
      <c r="BV27" s="103"/>
    </row>
    <row r="28" spans="2:74" s="96" customFormat="1" ht="24" customHeight="1" x14ac:dyDescent="0.2">
      <c r="B28" s="199"/>
      <c r="C28" s="201"/>
      <c r="D28" s="204"/>
      <c r="E28" s="164"/>
      <c r="F28" s="164"/>
      <c r="G28" s="164"/>
      <c r="H28" s="164"/>
      <c r="I28" s="206"/>
      <c r="J28" s="207"/>
      <c r="K28" s="209"/>
      <c r="L28" s="209"/>
      <c r="M28" s="209"/>
      <c r="N28" s="97"/>
      <c r="O28" s="164"/>
      <c r="P28" s="164"/>
      <c r="Q28" s="164"/>
      <c r="R28" s="150"/>
      <c r="S28" s="212"/>
      <c r="T28" s="215"/>
      <c r="U28" s="188"/>
      <c r="V28" s="188"/>
      <c r="W28" s="188"/>
      <c r="X28" s="191"/>
      <c r="Y28" s="194"/>
      <c r="Z28" s="185"/>
      <c r="AA28" s="185"/>
      <c r="AB28" s="197"/>
      <c r="AC28" s="185"/>
      <c r="AD28" s="197"/>
      <c r="AE28" s="185"/>
      <c r="AF28" s="197"/>
      <c r="AG28" s="185"/>
      <c r="AH28" s="197"/>
      <c r="AI28" s="185"/>
      <c r="AJ28" s="197"/>
      <c r="AK28" s="185"/>
      <c r="AL28" s="185"/>
      <c r="AM28" s="185"/>
      <c r="AN28" s="218"/>
      <c r="AO28" s="221"/>
      <c r="AP28" s="176"/>
      <c r="AQ28" s="179"/>
      <c r="AR28" s="179"/>
      <c r="AS28" s="182"/>
      <c r="AT28" s="161"/>
      <c r="AU28" s="164"/>
      <c r="AV28" s="164"/>
      <c r="AW28" s="167"/>
      <c r="AX28" s="98"/>
      <c r="AY28" s="170"/>
      <c r="AZ28" s="170"/>
      <c r="BA28" s="173"/>
      <c r="BB28" s="173"/>
      <c r="BC28" s="173"/>
      <c r="BD28" s="150"/>
      <c r="BE28" s="150"/>
      <c r="BF28" s="99"/>
      <c r="BG28" s="100"/>
      <c r="BH28" s="101"/>
      <c r="BI28" s="152"/>
      <c r="BJ28" s="111"/>
      <c r="BK28" s="154"/>
      <c r="BL28" s="154"/>
      <c r="BM28" s="157"/>
      <c r="BN28" s="148"/>
      <c r="BO28" s="159"/>
      <c r="BP28" s="143"/>
      <c r="BQ28" s="145"/>
      <c r="BR28" s="143"/>
      <c r="BS28" s="147"/>
      <c r="BT28" s="148"/>
      <c r="BU28" s="103"/>
      <c r="BV28" s="103"/>
    </row>
    <row r="29" spans="2:74" s="96" customFormat="1" ht="24" customHeight="1" x14ac:dyDescent="0.2">
      <c r="B29" s="199"/>
      <c r="C29" s="202"/>
      <c r="D29" s="205"/>
      <c r="E29" s="165"/>
      <c r="F29" s="165"/>
      <c r="G29" s="165"/>
      <c r="H29" s="165"/>
      <c r="I29" s="206"/>
      <c r="J29" s="207"/>
      <c r="K29" s="210"/>
      <c r="L29" s="210"/>
      <c r="M29" s="210"/>
      <c r="N29" s="97"/>
      <c r="O29" s="165"/>
      <c r="P29" s="165"/>
      <c r="Q29" s="165"/>
      <c r="R29" s="151"/>
      <c r="S29" s="213"/>
      <c r="T29" s="216"/>
      <c r="U29" s="189"/>
      <c r="V29" s="189"/>
      <c r="W29" s="189"/>
      <c r="X29" s="192"/>
      <c r="Y29" s="195"/>
      <c r="Z29" s="186"/>
      <c r="AA29" s="186"/>
      <c r="AB29" s="198"/>
      <c r="AC29" s="186"/>
      <c r="AD29" s="198"/>
      <c r="AE29" s="186"/>
      <c r="AF29" s="198"/>
      <c r="AG29" s="186"/>
      <c r="AH29" s="198"/>
      <c r="AI29" s="186"/>
      <c r="AJ29" s="198"/>
      <c r="AK29" s="186"/>
      <c r="AL29" s="186"/>
      <c r="AM29" s="186"/>
      <c r="AN29" s="219"/>
      <c r="AO29" s="222"/>
      <c r="AP29" s="177"/>
      <c r="AQ29" s="180"/>
      <c r="AR29" s="180"/>
      <c r="AS29" s="183"/>
      <c r="AT29" s="162"/>
      <c r="AU29" s="165"/>
      <c r="AV29" s="165"/>
      <c r="AW29" s="168"/>
      <c r="AX29" s="98"/>
      <c r="AY29" s="171"/>
      <c r="AZ29" s="171"/>
      <c r="BA29" s="174"/>
      <c r="BB29" s="174"/>
      <c r="BC29" s="174"/>
      <c r="BD29" s="151"/>
      <c r="BE29" s="151"/>
      <c r="BF29" s="99"/>
      <c r="BG29" s="100"/>
      <c r="BH29" s="101"/>
      <c r="BI29" s="152"/>
      <c r="BJ29" s="112"/>
      <c r="BK29" s="155"/>
      <c r="BL29" s="155"/>
      <c r="BM29" s="158"/>
      <c r="BN29" s="148"/>
      <c r="BO29" s="159"/>
      <c r="BP29" s="143"/>
      <c r="BQ29" s="146"/>
      <c r="BR29" s="143"/>
      <c r="BS29" s="147"/>
      <c r="BT29" s="148"/>
      <c r="BU29" s="104"/>
      <c r="BV29" s="104"/>
    </row>
    <row r="30" spans="2:74" s="96" customFormat="1" ht="24" customHeight="1" x14ac:dyDescent="0.2">
      <c r="B30" s="199"/>
      <c r="C30" s="200"/>
      <c r="D30" s="203"/>
      <c r="E30" s="163"/>
      <c r="F30" s="163"/>
      <c r="G30" s="163"/>
      <c r="H30" s="163"/>
      <c r="I30" s="206"/>
      <c r="J30" s="207"/>
      <c r="K30" s="208"/>
      <c r="L30" s="208"/>
      <c r="M30" s="208"/>
      <c r="N30" s="97"/>
      <c r="O30" s="163"/>
      <c r="P30" s="163"/>
      <c r="Q30" s="163"/>
      <c r="R30" s="149"/>
      <c r="S30" s="211"/>
      <c r="T30" s="214"/>
      <c r="U30" s="187"/>
      <c r="V30" s="187"/>
      <c r="W30" s="187"/>
      <c r="X30" s="190"/>
      <c r="Y30" s="193" t="str">
        <f>U30&amp;" "&amp;V30&amp; " " &amp;W30</f>
        <v xml:space="preserve">  </v>
      </c>
      <c r="Z30" s="184"/>
      <c r="AA30" s="184">
        <f t="shared" ref="AA30:AA34" si="57">IF(Z30="Asignado",15,0)</f>
        <v>0</v>
      </c>
      <c r="AB30" s="196"/>
      <c r="AC30" s="184">
        <f t="shared" ref="AC30:AC34" si="58">IF(AB30="Adecuado",15,0)</f>
        <v>0</v>
      </c>
      <c r="AD30" s="196"/>
      <c r="AE30" s="184">
        <f t="shared" ref="AE30:AE34" si="59">IF(AD30="Oportuna",15,0)</f>
        <v>0</v>
      </c>
      <c r="AF30" s="196"/>
      <c r="AG30" s="184">
        <f t="shared" ref="AG30:AG34" si="60">IF(AF30="Prevenir",15,IF(AF30="Detectar",10,0))</f>
        <v>0</v>
      </c>
      <c r="AH30" s="196"/>
      <c r="AI30" s="184">
        <f t="shared" ref="AI30:AI34" si="61">IF(AH30="Confiable",15,0)</f>
        <v>0</v>
      </c>
      <c r="AJ30" s="196"/>
      <c r="AK30" s="184">
        <f t="shared" ref="AK30:AK34" si="62">IF(AJ30="Se investigan y resuelven oportunamente",15,0)</f>
        <v>0</v>
      </c>
      <c r="AL30" s="184"/>
      <c r="AM30" s="184">
        <f t="shared" ref="AM30:AM34" si="63">IF(AL30="Completa",10,IF(AL30="Incompleta",5,0))</f>
        <v>0</v>
      </c>
      <c r="AN30" s="217">
        <f>SUM(AA30,AC30,AE30,AG30,AI30,AK30,AM30)</f>
        <v>0</v>
      </c>
      <c r="AO30" s="220" t="str">
        <f>+IF(AND(AN30&lt;=100,AN30&gt;=96),"FUERTE",IF(AND(AN30&lt;=95,AN30&gt;=86),"MODERADO",IF(AND(AN30&lt;=85,AN30&gt;=0),"DEBIL","-")))</f>
        <v>DEBIL</v>
      </c>
      <c r="AP30" s="175" t="str">
        <f>IFERROR(IF(AVERAGE(AN30:AN33)=100,"FUERTE",IF(AVERAGE(AN30:AN33)&gt;=50,"MODERADO","DEBIL")),"-")</f>
        <v>DEBIL</v>
      </c>
      <c r="AQ30" s="178"/>
      <c r="AR30" s="178"/>
      <c r="AS30" s="181" t="str">
        <f t="shared" ref="AS30" si="64">IF(AND(AP30="Fuerte",AQ30="Sí, directamente"),2,(IF(AND(AP30="Moderado",AQ30="Sí, directamente"),1,(IF(AQ30="No, la probabilidad no disminuye",0," ")))))</f>
        <v xml:space="preserve"> </v>
      </c>
      <c r="AT30" s="160" t="str">
        <f t="shared" ref="AT30" si="65">IF(AND(AP30="Fuerte",AR30="Sí, directamente"),2,IF(AND(AP30="Fuerte",AR30="Sí, pero indirectamente"),"1",(IF(AND(AP30="Moderado",AR30="Sí, directamente"),1,(IF(AND(AP30="Moderado",AR30="Sí, pero indirectamente"),"0",(IF(AR30="No, el impacto no disminuye",0," "))))))))</f>
        <v xml:space="preserve"> </v>
      </c>
      <c r="AU30" s="163"/>
      <c r="AV30" s="163"/>
      <c r="AW30" s="166"/>
      <c r="AX30" s="98"/>
      <c r="AY30" s="169"/>
      <c r="AZ30" s="169" t="s">
        <v>83</v>
      </c>
      <c r="BA30" s="172"/>
      <c r="BB30" s="172" t="str">
        <f t="shared" ref="BB30" si="66">IF($AZ30="SI","Diligencie aquí la acción",IF($AZ30="NO","N/A"," "))</f>
        <v>Diligencie aquí la acción</v>
      </c>
      <c r="BC30" s="172" t="str">
        <f t="shared" ref="BC30" si="67">IF($AZ30="SI","Diligencie aquí el responsable",IF($AZ30="NO","N/A"," "))</f>
        <v>Diligencie aquí el responsable</v>
      </c>
      <c r="BD30" s="149" t="str">
        <f t="shared" ref="BD30" si="68">IF($AZ30="SI","Diligencie aquí la fecha de implementación de la acción",IF($AZ30="NO","N/A"," "))</f>
        <v>Diligencie aquí la fecha de implementación de la acción</v>
      </c>
      <c r="BE30" s="149" t="str">
        <f t="shared" ref="BE30" si="69">IF($AZ30="SI","Diligencie aquí la fecha de seguimiento a la acción",IF($AZ30="NO","N/A"," "))</f>
        <v>Diligencie aquí la fecha de seguimiento a la acción</v>
      </c>
      <c r="BF30" s="99"/>
      <c r="BG30" s="100"/>
      <c r="BH30" s="101"/>
      <c r="BI30" s="152"/>
      <c r="BJ30" s="110"/>
      <c r="BK30" s="153"/>
      <c r="BL30" s="153"/>
      <c r="BM30" s="156" t="str">
        <f t="shared" ref="BM30" si="70">IF(BL30=0,"100%",IFERROR(BK30/BL30/BK30," "))</f>
        <v>100%</v>
      </c>
      <c r="BN30" s="148"/>
      <c r="BO30" s="159" t="str">
        <f t="shared" ref="BO30" si="71">IF($AZ30="NO","N/A",IF($AZ30="SI","Relacione el %de cumplimiento en el periodo evaluado"," "))</f>
        <v>Relacione el %de cumplimiento en el periodo evaluado</v>
      </c>
      <c r="BP30" s="143"/>
      <c r="BQ30" s="144" t="str">
        <f t="shared" ref="BQ30" si="72">IF($AZ30="NO","N/A",IF($AZ30="SI","Relacione el análisis según las evidencias"," "))</f>
        <v>Relacione el análisis según las evidencias</v>
      </c>
      <c r="BR30" s="143"/>
      <c r="BS30" s="147" t="str">
        <f t="shared" ref="BS30" si="73">IF($BR30="El riesgo NO se materializó","N/A",IF($BR30="El riesgo se materializó","Relacione las causas de la materialización"," "))</f>
        <v xml:space="preserve"> </v>
      </c>
      <c r="BT30" s="148" t="str">
        <f t="shared" ref="BT30" si="74">IF($BR30="El riesgo NO se materializó","N/A",IF($BR30="El riesgo se materializó","Relacione la acción propuesta o el numero de identificación del plan de acción"," "))</f>
        <v xml:space="preserve"> </v>
      </c>
      <c r="BU30" s="102"/>
      <c r="BV30" s="102"/>
    </row>
    <row r="31" spans="2:74" s="96" customFormat="1" ht="24" customHeight="1" x14ac:dyDescent="0.2">
      <c r="B31" s="199"/>
      <c r="C31" s="201"/>
      <c r="D31" s="204"/>
      <c r="E31" s="164"/>
      <c r="F31" s="164"/>
      <c r="G31" s="164"/>
      <c r="H31" s="164"/>
      <c r="I31" s="206"/>
      <c r="J31" s="207"/>
      <c r="K31" s="209"/>
      <c r="L31" s="209"/>
      <c r="M31" s="209"/>
      <c r="N31" s="97"/>
      <c r="O31" s="164"/>
      <c r="P31" s="164"/>
      <c r="Q31" s="164"/>
      <c r="R31" s="150"/>
      <c r="S31" s="212"/>
      <c r="T31" s="215"/>
      <c r="U31" s="188"/>
      <c r="V31" s="188"/>
      <c r="W31" s="188"/>
      <c r="X31" s="191"/>
      <c r="Y31" s="194"/>
      <c r="Z31" s="185"/>
      <c r="AA31" s="185"/>
      <c r="AB31" s="197"/>
      <c r="AC31" s="185"/>
      <c r="AD31" s="197"/>
      <c r="AE31" s="185"/>
      <c r="AF31" s="197"/>
      <c r="AG31" s="185"/>
      <c r="AH31" s="197"/>
      <c r="AI31" s="185"/>
      <c r="AJ31" s="197"/>
      <c r="AK31" s="185"/>
      <c r="AL31" s="185"/>
      <c r="AM31" s="185"/>
      <c r="AN31" s="218"/>
      <c r="AO31" s="221"/>
      <c r="AP31" s="176"/>
      <c r="AQ31" s="179"/>
      <c r="AR31" s="179"/>
      <c r="AS31" s="182"/>
      <c r="AT31" s="161"/>
      <c r="AU31" s="164"/>
      <c r="AV31" s="164"/>
      <c r="AW31" s="167"/>
      <c r="AX31" s="98"/>
      <c r="AY31" s="170"/>
      <c r="AZ31" s="170"/>
      <c r="BA31" s="173"/>
      <c r="BB31" s="173"/>
      <c r="BC31" s="173"/>
      <c r="BD31" s="150"/>
      <c r="BE31" s="150"/>
      <c r="BF31" s="99"/>
      <c r="BG31" s="100"/>
      <c r="BH31" s="101"/>
      <c r="BI31" s="152"/>
      <c r="BJ31" s="111"/>
      <c r="BK31" s="154"/>
      <c r="BL31" s="154"/>
      <c r="BM31" s="157"/>
      <c r="BN31" s="148"/>
      <c r="BO31" s="159"/>
      <c r="BP31" s="143"/>
      <c r="BQ31" s="145"/>
      <c r="BR31" s="143"/>
      <c r="BS31" s="147"/>
      <c r="BT31" s="148"/>
      <c r="BU31" s="103"/>
      <c r="BV31" s="103"/>
    </row>
    <row r="32" spans="2:74" s="96" customFormat="1" ht="24" customHeight="1" x14ac:dyDescent="0.2">
      <c r="B32" s="199"/>
      <c r="C32" s="201"/>
      <c r="D32" s="204"/>
      <c r="E32" s="164"/>
      <c r="F32" s="164"/>
      <c r="G32" s="164"/>
      <c r="H32" s="164"/>
      <c r="I32" s="206"/>
      <c r="J32" s="207"/>
      <c r="K32" s="209"/>
      <c r="L32" s="209"/>
      <c r="M32" s="209"/>
      <c r="N32" s="97"/>
      <c r="O32" s="164"/>
      <c r="P32" s="164"/>
      <c r="Q32" s="164"/>
      <c r="R32" s="150"/>
      <c r="S32" s="212"/>
      <c r="T32" s="215"/>
      <c r="U32" s="188"/>
      <c r="V32" s="188"/>
      <c r="W32" s="188"/>
      <c r="X32" s="191"/>
      <c r="Y32" s="194"/>
      <c r="Z32" s="185"/>
      <c r="AA32" s="185"/>
      <c r="AB32" s="197"/>
      <c r="AC32" s="185"/>
      <c r="AD32" s="197"/>
      <c r="AE32" s="185"/>
      <c r="AF32" s="197"/>
      <c r="AG32" s="185"/>
      <c r="AH32" s="197"/>
      <c r="AI32" s="185"/>
      <c r="AJ32" s="197"/>
      <c r="AK32" s="185"/>
      <c r="AL32" s="185"/>
      <c r="AM32" s="185"/>
      <c r="AN32" s="218"/>
      <c r="AO32" s="221"/>
      <c r="AP32" s="176"/>
      <c r="AQ32" s="179"/>
      <c r="AR32" s="179"/>
      <c r="AS32" s="182"/>
      <c r="AT32" s="161"/>
      <c r="AU32" s="164"/>
      <c r="AV32" s="164"/>
      <c r="AW32" s="167"/>
      <c r="AX32" s="98"/>
      <c r="AY32" s="170"/>
      <c r="AZ32" s="170"/>
      <c r="BA32" s="173"/>
      <c r="BB32" s="173"/>
      <c r="BC32" s="173"/>
      <c r="BD32" s="150"/>
      <c r="BE32" s="150"/>
      <c r="BF32" s="99"/>
      <c r="BG32" s="100"/>
      <c r="BH32" s="101"/>
      <c r="BI32" s="152"/>
      <c r="BJ32" s="111"/>
      <c r="BK32" s="154"/>
      <c r="BL32" s="154"/>
      <c r="BM32" s="157"/>
      <c r="BN32" s="148"/>
      <c r="BO32" s="159"/>
      <c r="BP32" s="143"/>
      <c r="BQ32" s="145"/>
      <c r="BR32" s="143"/>
      <c r="BS32" s="147"/>
      <c r="BT32" s="148"/>
      <c r="BU32" s="103"/>
      <c r="BV32" s="103"/>
    </row>
    <row r="33" spans="2:74" s="96" customFormat="1" ht="24" customHeight="1" x14ac:dyDescent="0.2">
      <c r="B33" s="199"/>
      <c r="C33" s="202"/>
      <c r="D33" s="205"/>
      <c r="E33" s="165"/>
      <c r="F33" s="165"/>
      <c r="G33" s="165"/>
      <c r="H33" s="165"/>
      <c r="I33" s="206"/>
      <c r="J33" s="207"/>
      <c r="K33" s="210"/>
      <c r="L33" s="210"/>
      <c r="M33" s="210"/>
      <c r="N33" s="97"/>
      <c r="O33" s="165"/>
      <c r="P33" s="165"/>
      <c r="Q33" s="165"/>
      <c r="R33" s="151"/>
      <c r="S33" s="213"/>
      <c r="T33" s="216"/>
      <c r="U33" s="189"/>
      <c r="V33" s="189"/>
      <c r="W33" s="189"/>
      <c r="X33" s="192"/>
      <c r="Y33" s="195"/>
      <c r="Z33" s="186"/>
      <c r="AA33" s="186"/>
      <c r="AB33" s="198"/>
      <c r="AC33" s="186"/>
      <c r="AD33" s="198"/>
      <c r="AE33" s="186"/>
      <c r="AF33" s="198"/>
      <c r="AG33" s="186"/>
      <c r="AH33" s="198"/>
      <c r="AI33" s="186"/>
      <c r="AJ33" s="198"/>
      <c r="AK33" s="186"/>
      <c r="AL33" s="186"/>
      <c r="AM33" s="186"/>
      <c r="AN33" s="219"/>
      <c r="AO33" s="222"/>
      <c r="AP33" s="177"/>
      <c r="AQ33" s="180"/>
      <c r="AR33" s="180"/>
      <c r="AS33" s="183"/>
      <c r="AT33" s="162"/>
      <c r="AU33" s="165"/>
      <c r="AV33" s="165"/>
      <c r="AW33" s="168"/>
      <c r="AX33" s="98"/>
      <c r="AY33" s="171"/>
      <c r="AZ33" s="171"/>
      <c r="BA33" s="174"/>
      <c r="BB33" s="174"/>
      <c r="BC33" s="174"/>
      <c r="BD33" s="151"/>
      <c r="BE33" s="151"/>
      <c r="BF33" s="99"/>
      <c r="BG33" s="100"/>
      <c r="BH33" s="101"/>
      <c r="BI33" s="152"/>
      <c r="BJ33" s="112"/>
      <c r="BK33" s="155"/>
      <c r="BL33" s="155"/>
      <c r="BM33" s="158"/>
      <c r="BN33" s="148"/>
      <c r="BO33" s="159"/>
      <c r="BP33" s="143"/>
      <c r="BQ33" s="146"/>
      <c r="BR33" s="143"/>
      <c r="BS33" s="147"/>
      <c r="BT33" s="148"/>
      <c r="BU33" s="104"/>
      <c r="BV33" s="104"/>
    </row>
    <row r="34" spans="2:74" s="96" customFormat="1" ht="24" customHeight="1" x14ac:dyDescent="0.2">
      <c r="B34" s="199"/>
      <c r="C34" s="200"/>
      <c r="D34" s="203"/>
      <c r="E34" s="163"/>
      <c r="F34" s="163"/>
      <c r="G34" s="163"/>
      <c r="H34" s="163"/>
      <c r="I34" s="206"/>
      <c r="J34" s="207"/>
      <c r="K34" s="208"/>
      <c r="L34" s="208"/>
      <c r="M34" s="208"/>
      <c r="N34" s="97"/>
      <c r="O34" s="163"/>
      <c r="P34" s="163"/>
      <c r="Q34" s="163"/>
      <c r="R34" s="149"/>
      <c r="S34" s="211"/>
      <c r="T34" s="214"/>
      <c r="U34" s="187"/>
      <c r="V34" s="187"/>
      <c r="W34" s="187"/>
      <c r="X34" s="190"/>
      <c r="Y34" s="193" t="str">
        <f>U34&amp;" "&amp;V34&amp; " " &amp;W34</f>
        <v xml:space="preserve">  </v>
      </c>
      <c r="Z34" s="184"/>
      <c r="AA34" s="184">
        <f t="shared" si="57"/>
        <v>0</v>
      </c>
      <c r="AB34" s="196"/>
      <c r="AC34" s="184">
        <f t="shared" si="58"/>
        <v>0</v>
      </c>
      <c r="AD34" s="196"/>
      <c r="AE34" s="184">
        <f t="shared" si="59"/>
        <v>0</v>
      </c>
      <c r="AF34" s="196"/>
      <c r="AG34" s="184">
        <f t="shared" si="60"/>
        <v>0</v>
      </c>
      <c r="AH34" s="196"/>
      <c r="AI34" s="184">
        <f t="shared" si="61"/>
        <v>0</v>
      </c>
      <c r="AJ34" s="196"/>
      <c r="AK34" s="184">
        <f t="shared" si="62"/>
        <v>0</v>
      </c>
      <c r="AL34" s="184"/>
      <c r="AM34" s="184">
        <f t="shared" si="63"/>
        <v>0</v>
      </c>
      <c r="AN34" s="217">
        <f>SUM(AA34,AC34,AE34,AG34,AI34,AK34,AM34)</f>
        <v>0</v>
      </c>
      <c r="AO34" s="220" t="str">
        <f>+IF(AND(AN34&lt;=100,AN34&gt;=96),"FUERTE",IF(AND(AN34&lt;=95,AN34&gt;=86),"MODERADO",IF(AND(AN34&lt;=85,AN34&gt;=0),"DEBIL","-")))</f>
        <v>DEBIL</v>
      </c>
      <c r="AP34" s="175" t="str">
        <f>IFERROR(IF(AVERAGE(AN34:AN37)=100,"FUERTE",IF(AVERAGE(AN34:AN37)&gt;=50,"MODERADO","DEBIL")),"-")</f>
        <v>DEBIL</v>
      </c>
      <c r="AQ34" s="178"/>
      <c r="AR34" s="178"/>
      <c r="AS34" s="181" t="str">
        <f t="shared" ref="AS34" si="75">IF(AND(AP34="Fuerte",AQ34="Sí, directamente"),2,(IF(AND(AP34="Moderado",AQ34="Sí, directamente"),1,(IF(AQ34="No, la probabilidad no disminuye",0," ")))))</f>
        <v xml:space="preserve"> </v>
      </c>
      <c r="AT34" s="160" t="str">
        <f t="shared" ref="AT34" si="76">IF(AND(AP34="Fuerte",AR34="Sí, directamente"),2,IF(AND(AP34="Fuerte",AR34="Sí, pero indirectamente"),"1",(IF(AND(AP34="Moderado",AR34="Sí, directamente"),1,(IF(AND(AP34="Moderado",AR34="Sí, pero indirectamente"),"0",(IF(AR34="No, el impacto no disminuye",0," "))))))))</f>
        <v xml:space="preserve"> </v>
      </c>
      <c r="AU34" s="163"/>
      <c r="AV34" s="163"/>
      <c r="AW34" s="166"/>
      <c r="AX34" s="98"/>
      <c r="AY34" s="169"/>
      <c r="AZ34" s="169" t="s">
        <v>83</v>
      </c>
      <c r="BA34" s="172"/>
      <c r="BB34" s="172" t="str">
        <f t="shared" ref="BB34" si="77">IF($AZ34="SI","Diligencie aquí la acción",IF($AZ34="NO","N/A"," "))</f>
        <v>Diligencie aquí la acción</v>
      </c>
      <c r="BC34" s="172" t="str">
        <f t="shared" ref="BC34" si="78">IF($AZ34="SI","Diligencie aquí el responsable",IF($AZ34="NO","N/A"," "))</f>
        <v>Diligencie aquí el responsable</v>
      </c>
      <c r="BD34" s="149" t="str">
        <f t="shared" ref="BD34" si="79">IF($AZ34="SI","Diligencie aquí la fecha de implementación de la acción",IF($AZ34="NO","N/A"," "))</f>
        <v>Diligencie aquí la fecha de implementación de la acción</v>
      </c>
      <c r="BE34" s="149" t="str">
        <f t="shared" ref="BE34" si="80">IF($AZ34="SI","Diligencie aquí la fecha de seguimiento a la acción",IF($AZ34="NO","N/A"," "))</f>
        <v>Diligencie aquí la fecha de seguimiento a la acción</v>
      </c>
      <c r="BF34" s="99"/>
      <c r="BG34" s="100"/>
      <c r="BH34" s="101"/>
      <c r="BI34" s="152"/>
      <c r="BJ34" s="110"/>
      <c r="BK34" s="153"/>
      <c r="BL34" s="153"/>
      <c r="BM34" s="156" t="str">
        <f t="shared" ref="BM34" si="81">IF(BL34=0,"100%",IFERROR(BK34/BL34/BK34," "))</f>
        <v>100%</v>
      </c>
      <c r="BN34" s="148"/>
      <c r="BO34" s="159" t="str">
        <f t="shared" ref="BO34" si="82">IF($AZ34="NO","N/A",IF($AZ34="SI","Relacione el %de cumplimiento en el periodo evaluado"," "))</f>
        <v>Relacione el %de cumplimiento en el periodo evaluado</v>
      </c>
      <c r="BP34" s="143"/>
      <c r="BQ34" s="144" t="str">
        <f t="shared" ref="BQ34" si="83">IF($AZ34="NO","N/A",IF($AZ34="SI","Relacione el análisis según las evidencias"," "))</f>
        <v>Relacione el análisis según las evidencias</v>
      </c>
      <c r="BR34" s="143"/>
      <c r="BS34" s="147" t="str">
        <f t="shared" ref="BS34" si="84">IF($BR34="El riesgo NO se materializó","N/A",IF($BR34="El riesgo se materializó","Relacione las causas de la materialización"," "))</f>
        <v xml:space="preserve"> </v>
      </c>
      <c r="BT34" s="148" t="str">
        <f t="shared" ref="BT34" si="85">IF($BR34="El riesgo NO se materializó","N/A",IF($BR34="El riesgo se materializó","Relacione la acción propuesta o el numero de identificación del plan de acción"," "))</f>
        <v xml:space="preserve"> </v>
      </c>
      <c r="BU34" s="102"/>
      <c r="BV34" s="102"/>
    </row>
    <row r="35" spans="2:74" s="96" customFormat="1" ht="24" customHeight="1" x14ac:dyDescent="0.2">
      <c r="B35" s="199"/>
      <c r="C35" s="201"/>
      <c r="D35" s="204"/>
      <c r="E35" s="164"/>
      <c r="F35" s="164"/>
      <c r="G35" s="164"/>
      <c r="H35" s="164"/>
      <c r="I35" s="206"/>
      <c r="J35" s="207"/>
      <c r="K35" s="209"/>
      <c r="L35" s="209"/>
      <c r="M35" s="209"/>
      <c r="N35" s="97"/>
      <c r="O35" s="164"/>
      <c r="P35" s="164"/>
      <c r="Q35" s="164"/>
      <c r="R35" s="150"/>
      <c r="S35" s="212"/>
      <c r="T35" s="215"/>
      <c r="U35" s="188"/>
      <c r="V35" s="188"/>
      <c r="W35" s="188"/>
      <c r="X35" s="191"/>
      <c r="Y35" s="194"/>
      <c r="Z35" s="185"/>
      <c r="AA35" s="185"/>
      <c r="AB35" s="197"/>
      <c r="AC35" s="185"/>
      <c r="AD35" s="197"/>
      <c r="AE35" s="185"/>
      <c r="AF35" s="197"/>
      <c r="AG35" s="185"/>
      <c r="AH35" s="197"/>
      <c r="AI35" s="185"/>
      <c r="AJ35" s="197"/>
      <c r="AK35" s="185"/>
      <c r="AL35" s="185"/>
      <c r="AM35" s="185"/>
      <c r="AN35" s="218"/>
      <c r="AO35" s="221"/>
      <c r="AP35" s="176"/>
      <c r="AQ35" s="179"/>
      <c r="AR35" s="179"/>
      <c r="AS35" s="182"/>
      <c r="AT35" s="161"/>
      <c r="AU35" s="164"/>
      <c r="AV35" s="164"/>
      <c r="AW35" s="167"/>
      <c r="AX35" s="98"/>
      <c r="AY35" s="170"/>
      <c r="AZ35" s="170"/>
      <c r="BA35" s="173"/>
      <c r="BB35" s="173"/>
      <c r="BC35" s="173"/>
      <c r="BD35" s="150"/>
      <c r="BE35" s="150"/>
      <c r="BF35" s="99"/>
      <c r="BG35" s="100"/>
      <c r="BH35" s="101"/>
      <c r="BI35" s="152"/>
      <c r="BJ35" s="111"/>
      <c r="BK35" s="154"/>
      <c r="BL35" s="154"/>
      <c r="BM35" s="157"/>
      <c r="BN35" s="148"/>
      <c r="BO35" s="159"/>
      <c r="BP35" s="143"/>
      <c r="BQ35" s="145"/>
      <c r="BR35" s="143"/>
      <c r="BS35" s="147"/>
      <c r="BT35" s="148"/>
      <c r="BU35" s="103"/>
      <c r="BV35" s="103"/>
    </row>
    <row r="36" spans="2:74" s="96" customFormat="1" ht="24" customHeight="1" x14ac:dyDescent="0.2">
      <c r="B36" s="199"/>
      <c r="C36" s="201"/>
      <c r="D36" s="204"/>
      <c r="E36" s="164"/>
      <c r="F36" s="164"/>
      <c r="G36" s="164"/>
      <c r="H36" s="164"/>
      <c r="I36" s="206"/>
      <c r="J36" s="207"/>
      <c r="K36" s="209"/>
      <c r="L36" s="209"/>
      <c r="M36" s="209"/>
      <c r="N36" s="97"/>
      <c r="O36" s="164"/>
      <c r="P36" s="164"/>
      <c r="Q36" s="164"/>
      <c r="R36" s="150"/>
      <c r="S36" s="212"/>
      <c r="T36" s="215"/>
      <c r="U36" s="188"/>
      <c r="V36" s="188"/>
      <c r="W36" s="188"/>
      <c r="X36" s="191"/>
      <c r="Y36" s="194"/>
      <c r="Z36" s="185"/>
      <c r="AA36" s="185"/>
      <c r="AB36" s="197"/>
      <c r="AC36" s="185"/>
      <c r="AD36" s="197"/>
      <c r="AE36" s="185"/>
      <c r="AF36" s="197"/>
      <c r="AG36" s="185"/>
      <c r="AH36" s="197"/>
      <c r="AI36" s="185"/>
      <c r="AJ36" s="197"/>
      <c r="AK36" s="185"/>
      <c r="AL36" s="185"/>
      <c r="AM36" s="185"/>
      <c r="AN36" s="218"/>
      <c r="AO36" s="221"/>
      <c r="AP36" s="176"/>
      <c r="AQ36" s="179"/>
      <c r="AR36" s="179"/>
      <c r="AS36" s="182"/>
      <c r="AT36" s="161"/>
      <c r="AU36" s="164"/>
      <c r="AV36" s="164"/>
      <c r="AW36" s="167"/>
      <c r="AX36" s="98"/>
      <c r="AY36" s="170"/>
      <c r="AZ36" s="170"/>
      <c r="BA36" s="173"/>
      <c r="BB36" s="173"/>
      <c r="BC36" s="173"/>
      <c r="BD36" s="150"/>
      <c r="BE36" s="150"/>
      <c r="BF36" s="99"/>
      <c r="BG36" s="100"/>
      <c r="BH36" s="101"/>
      <c r="BI36" s="152"/>
      <c r="BJ36" s="111"/>
      <c r="BK36" s="154"/>
      <c r="BL36" s="154"/>
      <c r="BM36" s="157"/>
      <c r="BN36" s="148"/>
      <c r="BO36" s="159"/>
      <c r="BP36" s="143"/>
      <c r="BQ36" s="145"/>
      <c r="BR36" s="143"/>
      <c r="BS36" s="147"/>
      <c r="BT36" s="148"/>
      <c r="BU36" s="103"/>
      <c r="BV36" s="103"/>
    </row>
    <row r="37" spans="2:74" s="96" customFormat="1" ht="24" customHeight="1" x14ac:dyDescent="0.2">
      <c r="B37" s="199"/>
      <c r="C37" s="202"/>
      <c r="D37" s="205"/>
      <c r="E37" s="165"/>
      <c r="F37" s="165"/>
      <c r="G37" s="165"/>
      <c r="H37" s="165"/>
      <c r="I37" s="206"/>
      <c r="J37" s="207"/>
      <c r="K37" s="210"/>
      <c r="L37" s="210"/>
      <c r="M37" s="210"/>
      <c r="N37" s="97"/>
      <c r="O37" s="165"/>
      <c r="P37" s="165"/>
      <c r="Q37" s="165"/>
      <c r="R37" s="151"/>
      <c r="S37" s="213"/>
      <c r="T37" s="216"/>
      <c r="U37" s="189"/>
      <c r="V37" s="189"/>
      <c r="W37" s="189"/>
      <c r="X37" s="192"/>
      <c r="Y37" s="195"/>
      <c r="Z37" s="186"/>
      <c r="AA37" s="186"/>
      <c r="AB37" s="198"/>
      <c r="AC37" s="186"/>
      <c r="AD37" s="198"/>
      <c r="AE37" s="186"/>
      <c r="AF37" s="198"/>
      <c r="AG37" s="186"/>
      <c r="AH37" s="198"/>
      <c r="AI37" s="186"/>
      <c r="AJ37" s="198"/>
      <c r="AK37" s="186"/>
      <c r="AL37" s="186"/>
      <c r="AM37" s="186"/>
      <c r="AN37" s="219"/>
      <c r="AO37" s="222"/>
      <c r="AP37" s="177"/>
      <c r="AQ37" s="180"/>
      <c r="AR37" s="180"/>
      <c r="AS37" s="183"/>
      <c r="AT37" s="162"/>
      <c r="AU37" s="165"/>
      <c r="AV37" s="165"/>
      <c r="AW37" s="168"/>
      <c r="AX37" s="98"/>
      <c r="AY37" s="171"/>
      <c r="AZ37" s="171"/>
      <c r="BA37" s="174"/>
      <c r="BB37" s="174"/>
      <c r="BC37" s="174"/>
      <c r="BD37" s="151"/>
      <c r="BE37" s="151"/>
      <c r="BF37" s="99"/>
      <c r="BG37" s="100"/>
      <c r="BH37" s="101"/>
      <c r="BI37" s="152"/>
      <c r="BJ37" s="112"/>
      <c r="BK37" s="155"/>
      <c r="BL37" s="155"/>
      <c r="BM37" s="158"/>
      <c r="BN37" s="148"/>
      <c r="BO37" s="159"/>
      <c r="BP37" s="143"/>
      <c r="BQ37" s="146"/>
      <c r="BR37" s="143"/>
      <c r="BS37" s="147"/>
      <c r="BT37" s="148"/>
      <c r="BU37" s="104"/>
      <c r="BV37" s="104"/>
    </row>
    <row r="40" spans="2:74" ht="15.75" x14ac:dyDescent="0.25">
      <c r="C40" s="138" t="s">
        <v>48</v>
      </c>
      <c r="D40" s="139"/>
      <c r="E40" s="139"/>
      <c r="F40" s="139"/>
      <c r="G40" s="139"/>
      <c r="H40" s="139"/>
      <c r="I40" s="139"/>
      <c r="J40" s="140"/>
      <c r="BI40" s="248" t="s">
        <v>305</v>
      </c>
      <c r="BJ40" s="248"/>
      <c r="BK40" s="248"/>
      <c r="BL40" s="248"/>
      <c r="BM40" s="248"/>
      <c r="BN40" s="248"/>
      <c r="BO40" s="248"/>
      <c r="BP40" s="248"/>
    </row>
    <row r="41" spans="2:74" ht="15.75" x14ac:dyDescent="0.25">
      <c r="C41" s="106"/>
      <c r="D41" s="133" t="s">
        <v>49</v>
      </c>
      <c r="E41" s="134"/>
      <c r="F41" s="135" t="s">
        <v>50</v>
      </c>
      <c r="G41" s="136"/>
      <c r="H41" s="137"/>
      <c r="I41" s="141"/>
      <c r="J41" s="142"/>
      <c r="BI41" s="118"/>
      <c r="BJ41" s="249" t="s">
        <v>49</v>
      </c>
      <c r="BK41" s="249"/>
      <c r="BL41" s="249"/>
      <c r="BM41" s="249"/>
      <c r="BN41" s="249" t="s">
        <v>50</v>
      </c>
      <c r="BO41" s="249"/>
      <c r="BP41" s="120"/>
    </row>
    <row r="42" spans="2:74" ht="15.75" x14ac:dyDescent="0.25">
      <c r="C42" s="105" t="s">
        <v>279</v>
      </c>
      <c r="D42" s="133"/>
      <c r="E42" s="134"/>
      <c r="F42" s="135"/>
      <c r="G42" s="136"/>
      <c r="H42" s="137"/>
      <c r="I42" s="127" t="s">
        <v>280</v>
      </c>
      <c r="J42" s="128"/>
      <c r="BI42" s="119" t="s">
        <v>306</v>
      </c>
      <c r="BJ42" s="247"/>
      <c r="BK42" s="247"/>
      <c r="BL42" s="247"/>
      <c r="BM42" s="247"/>
      <c r="BN42" s="247"/>
      <c r="BO42" s="247"/>
      <c r="BP42" s="247" t="s">
        <v>307</v>
      </c>
    </row>
    <row r="43" spans="2:74" ht="15.75" customHeight="1" x14ac:dyDescent="0.25">
      <c r="C43" s="105" t="s">
        <v>51</v>
      </c>
      <c r="D43" s="133"/>
      <c r="E43" s="134"/>
      <c r="F43" s="135"/>
      <c r="G43" s="136"/>
      <c r="H43" s="137"/>
      <c r="I43" s="129"/>
      <c r="J43" s="130"/>
      <c r="BI43" s="119" t="s">
        <v>306</v>
      </c>
      <c r="BJ43" s="247"/>
      <c r="BK43" s="247"/>
      <c r="BL43" s="247"/>
      <c r="BM43" s="247"/>
      <c r="BN43" s="247"/>
      <c r="BO43" s="247"/>
      <c r="BP43" s="247"/>
    </row>
    <row r="44" spans="2:74" ht="15.75" x14ac:dyDescent="0.25">
      <c r="C44" s="107" t="s">
        <v>52</v>
      </c>
      <c r="D44" s="122"/>
      <c r="E44" s="123"/>
      <c r="F44" s="124"/>
      <c r="G44" s="125"/>
      <c r="H44" s="126"/>
      <c r="I44" s="131"/>
      <c r="J44" s="132"/>
      <c r="BI44" s="119" t="s">
        <v>306</v>
      </c>
      <c r="BJ44" s="247"/>
      <c r="BK44" s="247"/>
      <c r="BL44" s="247"/>
      <c r="BM44" s="247"/>
      <c r="BN44" s="247"/>
      <c r="BO44" s="247"/>
      <c r="BP44" s="247"/>
    </row>
    <row r="45" spans="2:74" ht="15.75" x14ac:dyDescent="0.2">
      <c r="BI45" s="119" t="s">
        <v>51</v>
      </c>
      <c r="BJ45" s="247"/>
      <c r="BK45" s="247"/>
      <c r="BL45" s="247"/>
      <c r="BM45" s="247"/>
      <c r="BN45" s="247"/>
      <c r="BO45" s="247"/>
      <c r="BP45" s="247"/>
    </row>
    <row r="46" spans="2:74" ht="15.75" x14ac:dyDescent="0.2">
      <c r="BI46" s="119" t="s">
        <v>51</v>
      </c>
      <c r="BJ46" s="247"/>
      <c r="BK46" s="247"/>
      <c r="BL46" s="247"/>
      <c r="BM46" s="247"/>
      <c r="BN46" s="247"/>
      <c r="BO46" s="247"/>
      <c r="BP46" s="247"/>
    </row>
    <row r="47" spans="2:74" ht="15.75" x14ac:dyDescent="0.2">
      <c r="BI47" s="119" t="s">
        <v>51</v>
      </c>
      <c r="BJ47" s="247"/>
      <c r="BK47" s="247"/>
      <c r="BL47" s="247"/>
      <c r="BM47" s="247"/>
      <c r="BN47" s="247"/>
      <c r="BO47" s="247"/>
      <c r="BP47" s="247"/>
    </row>
    <row r="48" spans="2:74" ht="15.75" x14ac:dyDescent="0.2">
      <c r="BI48" s="121" t="s">
        <v>52</v>
      </c>
      <c r="BJ48" s="246"/>
      <c r="BK48" s="246"/>
      <c r="BL48" s="246"/>
      <c r="BM48" s="246"/>
      <c r="BN48" s="246"/>
      <c r="BO48" s="246"/>
      <c r="BP48" s="247"/>
    </row>
    <row r="49" spans="61:68" ht="15.75" x14ac:dyDescent="0.2">
      <c r="BI49" s="121" t="s">
        <v>52</v>
      </c>
      <c r="BJ49" s="246"/>
      <c r="BK49" s="246"/>
      <c r="BL49" s="246"/>
      <c r="BM49" s="246"/>
      <c r="BN49" s="246"/>
      <c r="BO49" s="246"/>
      <c r="BP49" s="247"/>
    </row>
  </sheetData>
  <sheetProtection formatCells="0" formatColumns="0" formatRows="0" insertRows="0" insertHyperlinks="0" deleteRows="0"/>
  <mergeCells count="452">
    <mergeCell ref="BJ43:BM43"/>
    <mergeCell ref="BN43:BO43"/>
    <mergeCell ref="BJ44:BM44"/>
    <mergeCell ref="BN44:BO44"/>
    <mergeCell ref="BJ45:BM45"/>
    <mergeCell ref="BN45:BO45"/>
    <mergeCell ref="BJ46:BM46"/>
    <mergeCell ref="BN46:BO46"/>
    <mergeCell ref="BJ47:BM47"/>
    <mergeCell ref="BN47:BO47"/>
    <mergeCell ref="BJ48:BM48"/>
    <mergeCell ref="BN48:BO48"/>
    <mergeCell ref="BJ49:BM49"/>
    <mergeCell ref="BN49:BO49"/>
    <mergeCell ref="BP42:BP49"/>
    <mergeCell ref="AZ14:AZ17"/>
    <mergeCell ref="AZ18:AZ21"/>
    <mergeCell ref="AZ22:AZ25"/>
    <mergeCell ref="AZ26:AZ29"/>
    <mergeCell ref="AZ30:AZ33"/>
    <mergeCell ref="AZ34:AZ37"/>
    <mergeCell ref="BJ42:BM42"/>
    <mergeCell ref="BN42:BO42"/>
    <mergeCell ref="BI40:BP40"/>
    <mergeCell ref="BJ41:BM41"/>
    <mergeCell ref="BN41:BO41"/>
    <mergeCell ref="BO26:BO29"/>
    <mergeCell ref="BP26:BP29"/>
    <mergeCell ref="BD18:BD21"/>
    <mergeCell ref="BE18:BE21"/>
    <mergeCell ref="BC30:BC33"/>
    <mergeCell ref="BD30:BD33"/>
    <mergeCell ref="BE30:BE33"/>
    <mergeCell ref="BI30:BI33"/>
    <mergeCell ref="A2:B4"/>
    <mergeCell ref="BR14:BR17"/>
    <mergeCell ref="BS14:BS17"/>
    <mergeCell ref="BT14:BT17"/>
    <mergeCell ref="BN14:BN17"/>
    <mergeCell ref="BO14:BO17"/>
    <mergeCell ref="BP14:BP17"/>
    <mergeCell ref="BQ14:BQ17"/>
    <mergeCell ref="AR14:AR17"/>
    <mergeCell ref="AS14:AS17"/>
    <mergeCell ref="AT14:AT17"/>
    <mergeCell ref="AU14:AU17"/>
    <mergeCell ref="BD14:BD17"/>
    <mergeCell ref="BE14:BE17"/>
    <mergeCell ref="BI14:BI17"/>
    <mergeCell ref="BK14:BK17"/>
    <mergeCell ref="BL14:BL17"/>
    <mergeCell ref="BM14:BM17"/>
    <mergeCell ref="AV14:AV17"/>
    <mergeCell ref="AW14:AW17"/>
    <mergeCell ref="AY14:AY17"/>
    <mergeCell ref="BA14:BA17"/>
    <mergeCell ref="Q14:Q17"/>
    <mergeCell ref="R14:R17"/>
    <mergeCell ref="W14:W17"/>
    <mergeCell ref="V14:V17"/>
    <mergeCell ref="U14:U17"/>
    <mergeCell ref="AN14:AN17"/>
    <mergeCell ref="AO14:AO17"/>
    <mergeCell ref="X14:X17"/>
    <mergeCell ref="Y14:Y17"/>
    <mergeCell ref="Z14:Z17"/>
    <mergeCell ref="AB14:AB17"/>
    <mergeCell ref="AD14:AD17"/>
    <mergeCell ref="AF14:AF17"/>
    <mergeCell ref="AH14:AH17"/>
    <mergeCell ref="AJ14:AJ17"/>
    <mergeCell ref="AA14:AA17"/>
    <mergeCell ref="AC14:AC17"/>
    <mergeCell ref="AE14:AE17"/>
    <mergeCell ref="AG14:AG17"/>
    <mergeCell ref="AI14:AI17"/>
    <mergeCell ref="AK14:AK17"/>
    <mergeCell ref="AM14:AM17"/>
    <mergeCell ref="BT26:BT29"/>
    <mergeCell ref="BO30:BO33"/>
    <mergeCell ref="BP30:BP33"/>
    <mergeCell ref="BQ30:BQ33"/>
    <mergeCell ref="B14:B17"/>
    <mergeCell ref="C14:C17"/>
    <mergeCell ref="D14:D17"/>
    <mergeCell ref="J14:J17"/>
    <mergeCell ref="K14:K17"/>
    <mergeCell ref="L14:L17"/>
    <mergeCell ref="M14:M17"/>
    <mergeCell ref="O14:O17"/>
    <mergeCell ref="P14:P17"/>
    <mergeCell ref="E14:E17"/>
    <mergeCell ref="F14:F17"/>
    <mergeCell ref="G14:G17"/>
    <mergeCell ref="H14:H17"/>
    <mergeCell ref="I14:I17"/>
    <mergeCell ref="BB14:BB17"/>
    <mergeCell ref="BC14:BC17"/>
    <mergeCell ref="AP14:AP17"/>
    <mergeCell ref="AQ14:AQ17"/>
    <mergeCell ref="BN26:BN29"/>
    <mergeCell ref="AD26:AD29"/>
    <mergeCell ref="BQ26:BQ29"/>
    <mergeCell ref="BR26:BR29"/>
    <mergeCell ref="BS26:BS29"/>
    <mergeCell ref="BA26:BA29"/>
    <mergeCell ref="BB26:BB29"/>
    <mergeCell ref="BC26:BC29"/>
    <mergeCell ref="AI26:AI29"/>
    <mergeCell ref="AK26:AK29"/>
    <mergeCell ref="Z26:Z29"/>
    <mergeCell ref="AB26:AB29"/>
    <mergeCell ref="BD26:BD29"/>
    <mergeCell ref="BE26:BE29"/>
    <mergeCell ref="BI26:BI29"/>
    <mergeCell ref="BK26:BK29"/>
    <mergeCell ref="BL26:BL29"/>
    <mergeCell ref="BM26:BM29"/>
    <mergeCell ref="AF26:AF29"/>
    <mergeCell ref="AH26:AH29"/>
    <mergeCell ref="AJ26:AJ29"/>
    <mergeCell ref="AL26:AL29"/>
    <mergeCell ref="AN26:AN29"/>
    <mergeCell ref="AO26:AO29"/>
    <mergeCell ref="AP26:AP29"/>
    <mergeCell ref="AQ26:AQ29"/>
    <mergeCell ref="AR26:AR29"/>
    <mergeCell ref="AS26:AS29"/>
    <mergeCell ref="AT26:AT29"/>
    <mergeCell ref="AU26:AU29"/>
    <mergeCell ref="AV26:AV29"/>
    <mergeCell ref="AW26:AW29"/>
    <mergeCell ref="AY26:AY29"/>
    <mergeCell ref="AA26:AA29"/>
    <mergeCell ref="R26:R29"/>
    <mergeCell ref="S26:S29"/>
    <mergeCell ref="T26:T29"/>
    <mergeCell ref="U26:U29"/>
    <mergeCell ref="V26:V29"/>
    <mergeCell ref="W26:W29"/>
    <mergeCell ref="X26:X29"/>
    <mergeCell ref="Y26:Y29"/>
    <mergeCell ref="AM26:AM29"/>
    <mergeCell ref="AC26:AC29"/>
    <mergeCell ref="AE26:AE29"/>
    <mergeCell ref="AG26:AG29"/>
    <mergeCell ref="BQ18:BQ21"/>
    <mergeCell ref="BR18:BR21"/>
    <mergeCell ref="BS18:BS21"/>
    <mergeCell ref="BT18:BT21"/>
    <mergeCell ref="BQ22:BQ25"/>
    <mergeCell ref="BR22:BR25"/>
    <mergeCell ref="BS22:BS25"/>
    <mergeCell ref="BT22:BT25"/>
    <mergeCell ref="B26:B29"/>
    <mergeCell ref="C26:C29"/>
    <mergeCell ref="D26:D29"/>
    <mergeCell ref="E26:E29"/>
    <mergeCell ref="F26:F29"/>
    <mergeCell ref="G26:G29"/>
    <mergeCell ref="H26:H29"/>
    <mergeCell ref="I26:I29"/>
    <mergeCell ref="J26:J29"/>
    <mergeCell ref="K26:K29"/>
    <mergeCell ref="L26:L29"/>
    <mergeCell ref="M26:M29"/>
    <mergeCell ref="O26:O29"/>
    <mergeCell ref="P26:P29"/>
    <mergeCell ref="Q26:Q29"/>
    <mergeCell ref="AQ18:AQ21"/>
    <mergeCell ref="C12:H12"/>
    <mergeCell ref="BM18:BM21"/>
    <mergeCell ref="BN18:BN21"/>
    <mergeCell ref="BO18:BO21"/>
    <mergeCell ref="BP18:BP21"/>
    <mergeCell ref="BI18:BI21"/>
    <mergeCell ref="BK18:BK21"/>
    <mergeCell ref="BL18:BL21"/>
    <mergeCell ref="AS18:AS21"/>
    <mergeCell ref="AT18:AT21"/>
    <mergeCell ref="AU18:AU21"/>
    <mergeCell ref="AV18:AV21"/>
    <mergeCell ref="AW18:AW21"/>
    <mergeCell ref="AY18:AY21"/>
    <mergeCell ref="BA18:BA21"/>
    <mergeCell ref="BB18:BB21"/>
    <mergeCell ref="BC18:BC21"/>
    <mergeCell ref="X18:X21"/>
    <mergeCell ref="Y18:Y21"/>
    <mergeCell ref="Z18:Z21"/>
    <mergeCell ref="AB18:AB21"/>
    <mergeCell ref="O12:T12"/>
    <mergeCell ref="U12:Y12"/>
    <mergeCell ref="Z12:AC12"/>
    <mergeCell ref="AD12:AE12"/>
    <mergeCell ref="AF12:AG12"/>
    <mergeCell ref="AU12:AW12"/>
    <mergeCell ref="AY12:BE12"/>
    <mergeCell ref="BI12:BT12"/>
    <mergeCell ref="I12:M12"/>
    <mergeCell ref="AY11:BE11"/>
    <mergeCell ref="BI11:BV11"/>
    <mergeCell ref="BU12:BV12"/>
    <mergeCell ref="AH12:AI12"/>
    <mergeCell ref="AJ12:AK12"/>
    <mergeCell ref="AL12:AM12"/>
    <mergeCell ref="AN12:AP12"/>
    <mergeCell ref="AQ12:AR12"/>
    <mergeCell ref="AS12:AT12"/>
    <mergeCell ref="C7:D7"/>
    <mergeCell ref="C8:D8"/>
    <mergeCell ref="C11:M11"/>
    <mergeCell ref="O11:AW11"/>
    <mergeCell ref="C2:M2"/>
    <mergeCell ref="C3:M3"/>
    <mergeCell ref="D4:E4"/>
    <mergeCell ref="F4:H4"/>
    <mergeCell ref="K4:M4"/>
    <mergeCell ref="J7:K7"/>
    <mergeCell ref="J8:K8"/>
    <mergeCell ref="AR18:AR21"/>
    <mergeCell ref="AL14:AL17"/>
    <mergeCell ref="B18:B21"/>
    <mergeCell ref="C18:C21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O18:O21"/>
    <mergeCell ref="P18:P21"/>
    <mergeCell ref="Q18:Q21"/>
    <mergeCell ref="R18:R21"/>
    <mergeCell ref="S18:S21"/>
    <mergeCell ref="T18:T21"/>
    <mergeCell ref="U18:U21"/>
    <mergeCell ref="V18:V21"/>
    <mergeCell ref="S14:S17"/>
    <mergeCell ref="T14:T17"/>
    <mergeCell ref="AF18:AF21"/>
    <mergeCell ref="AH18:AH21"/>
    <mergeCell ref="AJ18:AJ21"/>
    <mergeCell ref="AL18:AL21"/>
    <mergeCell ref="AN18:AN21"/>
    <mergeCell ref="AO18:AO21"/>
    <mergeCell ref="AP18:AP21"/>
    <mergeCell ref="W18:W21"/>
    <mergeCell ref="AD22:AD25"/>
    <mergeCell ref="AF22:AF25"/>
    <mergeCell ref="AH22:AH25"/>
    <mergeCell ref="AD18:AD21"/>
    <mergeCell ref="AC18:AC21"/>
    <mergeCell ref="AE18:AE21"/>
    <mergeCell ref="AG18:AG21"/>
    <mergeCell ref="AA22:AA25"/>
    <mergeCell ref="AC22:AC25"/>
    <mergeCell ref="AE22:AE25"/>
    <mergeCell ref="AG22:AG25"/>
    <mergeCell ref="AI18:AI21"/>
    <mergeCell ref="AK18:AK21"/>
    <mergeCell ref="AK22:AK25"/>
    <mergeCell ref="AM18:AM21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O22:O25"/>
    <mergeCell ref="P22:P25"/>
    <mergeCell ref="Q22:Q25"/>
    <mergeCell ref="R22:R25"/>
    <mergeCell ref="S22:S25"/>
    <mergeCell ref="AA18:AA21"/>
    <mergeCell ref="U22:U25"/>
    <mergeCell ref="AI22:AI25"/>
    <mergeCell ref="T22:T25"/>
    <mergeCell ref="BK22:BK25"/>
    <mergeCell ref="BL22:BL25"/>
    <mergeCell ref="BM22:BM25"/>
    <mergeCell ref="BN22:BN25"/>
    <mergeCell ref="BO22:BO25"/>
    <mergeCell ref="BP22:BP25"/>
    <mergeCell ref="AU22:AU25"/>
    <mergeCell ref="AV22:AV25"/>
    <mergeCell ref="AW22:AW25"/>
    <mergeCell ref="AY22:AY25"/>
    <mergeCell ref="BA22:BA25"/>
    <mergeCell ref="BB22:BB25"/>
    <mergeCell ref="BC22:BC25"/>
    <mergeCell ref="BD22:BD25"/>
    <mergeCell ref="BE22:BE25"/>
    <mergeCell ref="AM22:AM25"/>
    <mergeCell ref="B30:B33"/>
    <mergeCell ref="C30:C33"/>
    <mergeCell ref="D30:D33"/>
    <mergeCell ref="E30:E33"/>
    <mergeCell ref="F30:F33"/>
    <mergeCell ref="G30:G33"/>
    <mergeCell ref="H30:H33"/>
    <mergeCell ref="I30:I33"/>
    <mergeCell ref="BI22:BI25"/>
    <mergeCell ref="AJ22:AJ25"/>
    <mergeCell ref="AL22:AL25"/>
    <mergeCell ref="AN22:AN25"/>
    <mergeCell ref="AO22:AO25"/>
    <mergeCell ref="AP22:AP25"/>
    <mergeCell ref="AQ22:AQ25"/>
    <mergeCell ref="AR22:AR25"/>
    <mergeCell ref="AS22:AS25"/>
    <mergeCell ref="AT22:AT25"/>
    <mergeCell ref="V22:V25"/>
    <mergeCell ref="W22:W25"/>
    <mergeCell ref="X22:X25"/>
    <mergeCell ref="Y22:Y25"/>
    <mergeCell ref="Z22:Z25"/>
    <mergeCell ref="AB22:AB25"/>
    <mergeCell ref="J30:J33"/>
    <mergeCell ref="K30:K33"/>
    <mergeCell ref="L30:L33"/>
    <mergeCell ref="M30:M33"/>
    <mergeCell ref="O30:O33"/>
    <mergeCell ref="P30:P33"/>
    <mergeCell ref="Q30:Q33"/>
    <mergeCell ref="R30:R33"/>
    <mergeCell ref="AN30:AN33"/>
    <mergeCell ref="AO30:AO33"/>
    <mergeCell ref="AP30:AP33"/>
    <mergeCell ref="AI30:AI33"/>
    <mergeCell ref="S30:S33"/>
    <mergeCell ref="T30:T33"/>
    <mergeCell ref="U30:U33"/>
    <mergeCell ref="V30:V33"/>
    <mergeCell ref="W30:W33"/>
    <mergeCell ref="X30:X33"/>
    <mergeCell ref="Y30:Y33"/>
    <mergeCell ref="Z30:Z33"/>
    <mergeCell ref="AA30:AA33"/>
    <mergeCell ref="AB30:AB33"/>
    <mergeCell ref="AK30:AK33"/>
    <mergeCell ref="AM30:AM33"/>
    <mergeCell ref="AC30:AC33"/>
    <mergeCell ref="AE30:AE33"/>
    <mergeCell ref="AG30:AG33"/>
    <mergeCell ref="AD30:AD33"/>
    <mergeCell ref="AF30:AF33"/>
    <mergeCell ref="AH30:AH33"/>
    <mergeCell ref="AJ30:AJ33"/>
    <mergeCell ref="AL30:AL33"/>
    <mergeCell ref="BK30:BK33"/>
    <mergeCell ref="BL30:BL33"/>
    <mergeCell ref="BM30:BM33"/>
    <mergeCell ref="BN30:BN33"/>
    <mergeCell ref="AQ30:AQ33"/>
    <mergeCell ref="AR30:AR33"/>
    <mergeCell ref="AS30:AS33"/>
    <mergeCell ref="AT30:AT33"/>
    <mergeCell ref="AU30:AU33"/>
    <mergeCell ref="AV30:AV33"/>
    <mergeCell ref="AW30:AW33"/>
    <mergeCell ref="AY30:AY33"/>
    <mergeCell ref="BA30:BA33"/>
    <mergeCell ref="BR30:BR33"/>
    <mergeCell ref="BS30:BS33"/>
    <mergeCell ref="BT30:BT33"/>
    <mergeCell ref="B34:B37"/>
    <mergeCell ref="C34:C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7"/>
    <mergeCell ref="O34:O37"/>
    <mergeCell ref="P34:P37"/>
    <mergeCell ref="Q34:Q37"/>
    <mergeCell ref="R34:R37"/>
    <mergeCell ref="S34:S37"/>
    <mergeCell ref="T34:T37"/>
    <mergeCell ref="BB30:BB33"/>
    <mergeCell ref="AN34:AN37"/>
    <mergeCell ref="AO34:AO37"/>
    <mergeCell ref="AP34:AP37"/>
    <mergeCell ref="AQ34:AQ37"/>
    <mergeCell ref="AR34:AR37"/>
    <mergeCell ref="AS34:AS37"/>
    <mergeCell ref="AI34:AI37"/>
    <mergeCell ref="AK34:AK37"/>
    <mergeCell ref="U34:U37"/>
    <mergeCell ref="V34:V37"/>
    <mergeCell ref="W34:W37"/>
    <mergeCell ref="X34:X37"/>
    <mergeCell ref="Y34:Y37"/>
    <mergeCell ref="Z34:Z37"/>
    <mergeCell ref="AB34:AB37"/>
    <mergeCell ref="AD34:AD37"/>
    <mergeCell ref="AF34:AF37"/>
    <mergeCell ref="AA34:AA37"/>
    <mergeCell ref="AM34:AM37"/>
    <mergeCell ref="AC34:AC37"/>
    <mergeCell ref="AE34:AE37"/>
    <mergeCell ref="AG34:AG37"/>
    <mergeCell ref="AH34:AH37"/>
    <mergeCell ref="AJ34:AJ37"/>
    <mergeCell ref="AL34:AL37"/>
    <mergeCell ref="AT34:AT37"/>
    <mergeCell ref="AU34:AU37"/>
    <mergeCell ref="AV34:AV37"/>
    <mergeCell ref="AW34:AW37"/>
    <mergeCell ref="AY34:AY37"/>
    <mergeCell ref="BA34:BA37"/>
    <mergeCell ref="BB34:BB37"/>
    <mergeCell ref="BC34:BC37"/>
    <mergeCell ref="BD34:BD37"/>
    <mergeCell ref="BP34:BP37"/>
    <mergeCell ref="BQ34:BQ37"/>
    <mergeCell ref="BR34:BR37"/>
    <mergeCell ref="BS34:BS37"/>
    <mergeCell ref="BT34:BT37"/>
    <mergeCell ref="BE34:BE37"/>
    <mergeCell ref="BI34:BI37"/>
    <mergeCell ref="BK34:BK37"/>
    <mergeCell ref="BL34:BL37"/>
    <mergeCell ref="BM34:BM37"/>
    <mergeCell ref="BN34:BN37"/>
    <mergeCell ref="BO34:BO37"/>
    <mergeCell ref="D44:E44"/>
    <mergeCell ref="F44:H44"/>
    <mergeCell ref="I42:J44"/>
    <mergeCell ref="D41:E41"/>
    <mergeCell ref="F41:H41"/>
    <mergeCell ref="C40:J40"/>
    <mergeCell ref="I41:J41"/>
    <mergeCell ref="D42:E42"/>
    <mergeCell ref="F42:H42"/>
    <mergeCell ref="D43:E43"/>
    <mergeCell ref="F43:H43"/>
  </mergeCells>
  <conditionalFormatting sqref="O14:P14">
    <cfRule type="containsText" dxfId="222" priority="448" operator="containsText" text="Muy baja">
      <formula>NOT(ISERROR(SEARCH("Muy baja",O14)))</formula>
    </cfRule>
    <cfRule type="containsText" dxfId="221" priority="446" operator="containsText" text="MODERAD">
      <formula>NOT(ISERROR(SEARCH("MODERAD",O14)))</formula>
    </cfRule>
    <cfRule type="containsText" dxfId="220" priority="445" operator="containsText" text="ALTA">
      <formula>NOT(ISERROR(SEARCH("ALTA",O14)))</formula>
    </cfRule>
    <cfRule type="containsText" dxfId="219" priority="444" operator="containsText" text="MUY ALTA">
      <formula>NOT(ISERROR(SEARCH("MUY ALTA",O14)))</formula>
    </cfRule>
  </conditionalFormatting>
  <conditionalFormatting sqref="O18:P18">
    <cfRule type="containsText" dxfId="218" priority="371" operator="containsText" text="MODERAD">
      <formula>NOT(ISERROR(SEARCH("MODERAD",O18)))</formula>
    </cfRule>
    <cfRule type="containsText" dxfId="217" priority="370" operator="containsText" text="ALTA">
      <formula>NOT(ISERROR(SEARCH("ALTA",O18)))</formula>
    </cfRule>
    <cfRule type="containsText" dxfId="216" priority="369" operator="containsText" text="MUY ALTA">
      <formula>NOT(ISERROR(SEARCH("MUY ALTA",O18)))</formula>
    </cfRule>
    <cfRule type="containsText" dxfId="215" priority="373" operator="containsText" text="Muy baja">
      <formula>NOT(ISERROR(SEARCH("Muy baja",O18)))</formula>
    </cfRule>
  </conditionalFormatting>
  <conditionalFormatting sqref="O22:P22">
    <cfRule type="containsText" dxfId="214" priority="316" operator="containsText" text="Muy baja">
      <formula>NOT(ISERROR(SEARCH("Muy baja",O22)))</formula>
    </cfRule>
    <cfRule type="containsText" dxfId="213" priority="314" operator="containsText" text="MODERAD">
      <formula>NOT(ISERROR(SEARCH("MODERAD",O22)))</formula>
    </cfRule>
    <cfRule type="containsText" dxfId="212" priority="313" operator="containsText" text="ALTA">
      <formula>NOT(ISERROR(SEARCH("ALTA",O22)))</formula>
    </cfRule>
    <cfRule type="containsText" dxfId="211" priority="312" operator="containsText" text="MUY ALTA">
      <formula>NOT(ISERROR(SEARCH("MUY ALTA",O22)))</formula>
    </cfRule>
  </conditionalFormatting>
  <conditionalFormatting sqref="O26:P26">
    <cfRule type="containsText" dxfId="210" priority="255" operator="containsText" text="MUY ALTA">
      <formula>NOT(ISERROR(SEARCH("MUY ALTA",O26)))</formula>
    </cfRule>
    <cfRule type="containsText" dxfId="209" priority="256" operator="containsText" text="ALTA">
      <formula>NOT(ISERROR(SEARCH("ALTA",O26)))</formula>
    </cfRule>
    <cfRule type="containsText" dxfId="208" priority="257" operator="containsText" text="MODERAD">
      <formula>NOT(ISERROR(SEARCH("MODERAD",O26)))</formula>
    </cfRule>
    <cfRule type="containsText" dxfId="207" priority="258" operator="containsText" text="Baja ">
      <formula>NOT(ISERROR(SEARCH("Baja ",O26)))</formula>
    </cfRule>
    <cfRule type="containsText" dxfId="206" priority="259" operator="containsText" text="Muy baja">
      <formula>NOT(ISERROR(SEARCH("Muy baja",O26)))</formula>
    </cfRule>
  </conditionalFormatting>
  <conditionalFormatting sqref="O30:P30">
    <cfRule type="containsText" dxfId="205" priority="198" operator="containsText" text="MUY ALTA">
      <formula>NOT(ISERROR(SEARCH("MUY ALTA",O30)))</formula>
    </cfRule>
    <cfRule type="containsText" dxfId="204" priority="199" operator="containsText" text="ALTA">
      <formula>NOT(ISERROR(SEARCH("ALTA",O30)))</formula>
    </cfRule>
    <cfRule type="containsText" dxfId="203" priority="200" operator="containsText" text="MODERAD">
      <formula>NOT(ISERROR(SEARCH("MODERAD",O30)))</formula>
    </cfRule>
    <cfRule type="containsText" dxfId="202" priority="201" operator="containsText" text="Baja ">
      <formula>NOT(ISERROR(SEARCH("Baja ",O30)))</formula>
    </cfRule>
    <cfRule type="containsText" dxfId="201" priority="202" operator="containsText" text="Muy baja">
      <formula>NOT(ISERROR(SEARCH("Muy baja",O30)))</formula>
    </cfRule>
  </conditionalFormatting>
  <conditionalFormatting sqref="O34:P34">
    <cfRule type="containsText" dxfId="200" priority="141" operator="containsText" text="MUY ALTA">
      <formula>NOT(ISERROR(SEARCH("MUY ALTA",O34)))</formula>
    </cfRule>
    <cfRule type="containsText" dxfId="199" priority="142" operator="containsText" text="ALTA">
      <formula>NOT(ISERROR(SEARCH("ALTA",O34)))</formula>
    </cfRule>
    <cfRule type="containsText" dxfId="198" priority="143" operator="containsText" text="MODERAD">
      <formula>NOT(ISERROR(SEARCH("MODERAD",O34)))</formula>
    </cfRule>
    <cfRule type="containsText" dxfId="197" priority="144" operator="containsText" text="Baja ">
      <formula>NOT(ISERROR(SEARCH("Baja ",O34)))</formula>
    </cfRule>
    <cfRule type="containsText" dxfId="196" priority="145" operator="containsText" text="Muy baja">
      <formula>NOT(ISERROR(SEARCH("Muy baja",O34)))</formula>
    </cfRule>
  </conditionalFormatting>
  <conditionalFormatting sqref="O14:Q14">
    <cfRule type="containsText" dxfId="195" priority="447" operator="containsText" text="Baja ">
      <formula>NOT(ISERROR(SEARCH("Baja ",O14)))</formula>
    </cfRule>
  </conditionalFormatting>
  <conditionalFormatting sqref="O18:Q18">
    <cfRule type="containsText" dxfId="194" priority="372" operator="containsText" text="Baja ">
      <formula>NOT(ISERROR(SEARCH("Baja ",O18)))</formula>
    </cfRule>
  </conditionalFormatting>
  <conditionalFormatting sqref="O22:Q22">
    <cfRule type="containsText" dxfId="193" priority="315" operator="containsText" text="Baja ">
      <formula>NOT(ISERROR(SEARCH("Baja ",O22)))</formula>
    </cfRule>
  </conditionalFormatting>
  <conditionalFormatting sqref="Q14">
    <cfRule type="containsText" dxfId="192" priority="474" operator="containsText" text="RARA VEZ">
      <formula>NOT(ISERROR(SEARCH("RARA VEZ",Q14)))</formula>
    </cfRule>
  </conditionalFormatting>
  <conditionalFormatting sqref="Q14:Q37">
    <cfRule type="containsText" dxfId="191" priority="116" operator="containsText" text="Casi seguro">
      <formula>NOT(ISERROR(SEARCH("Casi seguro",Q14)))</formula>
    </cfRule>
    <cfRule type="containsText" dxfId="190" priority="117" operator="containsText" text="PROBABLE">
      <formula>NOT(ISERROR(SEARCH("PROBABLE",Q14)))</formula>
    </cfRule>
    <cfRule type="containsText" dxfId="189" priority="118" operator="containsText" text="POSIBLE">
      <formula>NOT(ISERROR(SEARCH("POSIBLE",Q14)))</formula>
    </cfRule>
    <cfRule type="containsText" dxfId="188" priority="115" operator="containsText" text="IMPROBABLE">
      <formula>NOT(ISERROR(SEARCH("IMPROBABLE",Q14)))</formula>
    </cfRule>
  </conditionalFormatting>
  <conditionalFormatting sqref="Q15:Q17">
    <cfRule type="containsText" dxfId="187" priority="423" operator="containsText" text="RARA VEZ">
      <formula>NOT(ISERROR(SEARCH("RARA VEZ",Q15)))</formula>
    </cfRule>
    <cfRule type="containsText" dxfId="186" priority="422" operator="containsText" text="Baja ">
      <formula>NOT(ISERROR(SEARCH("Baja ",Q15)))</formula>
    </cfRule>
  </conditionalFormatting>
  <conditionalFormatting sqref="Q18">
    <cfRule type="containsText" dxfId="185" priority="399" operator="containsText" text="RARA VEZ">
      <formula>NOT(ISERROR(SEARCH("RARA VEZ",Q18)))</formula>
    </cfRule>
  </conditionalFormatting>
  <conditionalFormatting sqref="Q19:Q21">
    <cfRule type="containsText" dxfId="184" priority="348" operator="containsText" text="RARA VEZ">
      <formula>NOT(ISERROR(SEARCH("RARA VEZ",Q19)))</formula>
    </cfRule>
    <cfRule type="containsText" dxfId="183" priority="347" operator="containsText" text="Baja ">
      <formula>NOT(ISERROR(SEARCH("Baja ",Q19)))</formula>
    </cfRule>
  </conditionalFormatting>
  <conditionalFormatting sqref="Q22">
    <cfRule type="containsText" dxfId="182" priority="342" operator="containsText" text="RARA VEZ">
      <formula>NOT(ISERROR(SEARCH("RARA VEZ",Q22)))</formula>
    </cfRule>
  </conditionalFormatting>
  <conditionalFormatting sqref="Q23:Q37">
    <cfRule type="containsText" dxfId="181" priority="119" operator="containsText" text="Baja ">
      <formula>NOT(ISERROR(SEARCH("Baja ",Q23)))</formula>
    </cfRule>
    <cfRule type="containsText" dxfId="180" priority="120" operator="containsText" text="RARA VEZ">
      <formula>NOT(ISERROR(SEARCH("RARA VEZ",Q23)))</formula>
    </cfRule>
  </conditionalFormatting>
  <conditionalFormatting sqref="R14">
    <cfRule type="containsText" dxfId="179" priority="439" operator="containsText" text="MUY ALTA">
      <formula>NOT(ISERROR(SEARCH("MUY ALTA",R14)))</formula>
    </cfRule>
    <cfRule type="containsText" dxfId="178" priority="443" operator="containsText" text="Muy baja">
      <formula>NOT(ISERROR(SEARCH("Muy baja",R14)))</formula>
    </cfRule>
    <cfRule type="containsText" dxfId="177" priority="441" operator="containsText" text="MODERAD">
      <formula>NOT(ISERROR(SEARCH("MODERAD",R14)))</formula>
    </cfRule>
    <cfRule type="containsText" dxfId="176" priority="440" operator="containsText" text="ALTA">
      <formula>NOT(ISERROR(SEARCH("ALTA",R14)))</formula>
    </cfRule>
    <cfRule type="containsText" dxfId="175" priority="442" operator="containsText" text="Baja ">
      <formula>NOT(ISERROR(SEARCH("Baja ",R14)))</formula>
    </cfRule>
  </conditionalFormatting>
  <conditionalFormatting sqref="R18">
    <cfRule type="containsText" dxfId="174" priority="364" operator="containsText" text="MUY ALTA">
      <formula>NOT(ISERROR(SEARCH("MUY ALTA",R18)))</formula>
    </cfRule>
    <cfRule type="containsText" dxfId="173" priority="365" operator="containsText" text="ALTA">
      <formula>NOT(ISERROR(SEARCH("ALTA",R18)))</formula>
    </cfRule>
    <cfRule type="containsText" dxfId="172" priority="366" operator="containsText" text="MODERAD">
      <formula>NOT(ISERROR(SEARCH("MODERAD",R18)))</formula>
    </cfRule>
    <cfRule type="containsText" dxfId="171" priority="367" operator="containsText" text="Baja ">
      <formula>NOT(ISERROR(SEARCH("Baja ",R18)))</formula>
    </cfRule>
    <cfRule type="containsText" dxfId="170" priority="368" operator="containsText" text="Muy baja">
      <formula>NOT(ISERROR(SEARCH("Muy baja",R18)))</formula>
    </cfRule>
  </conditionalFormatting>
  <conditionalFormatting sqref="R22">
    <cfRule type="containsText" dxfId="169" priority="307" operator="containsText" text="MUY ALTA">
      <formula>NOT(ISERROR(SEARCH("MUY ALTA",R22)))</formula>
    </cfRule>
    <cfRule type="containsText" dxfId="168" priority="308" operator="containsText" text="ALTA">
      <formula>NOT(ISERROR(SEARCH("ALTA",R22)))</formula>
    </cfRule>
    <cfRule type="containsText" dxfId="167" priority="309" operator="containsText" text="MODERAD">
      <formula>NOT(ISERROR(SEARCH("MODERAD",R22)))</formula>
    </cfRule>
    <cfRule type="containsText" dxfId="166" priority="310" operator="containsText" text="Baja ">
      <formula>NOT(ISERROR(SEARCH("Baja ",R22)))</formula>
    </cfRule>
    <cfRule type="containsText" dxfId="165" priority="311" operator="containsText" text="Muy baja">
      <formula>NOT(ISERROR(SEARCH("Muy baja",R22)))</formula>
    </cfRule>
  </conditionalFormatting>
  <conditionalFormatting sqref="R26">
    <cfRule type="containsText" dxfId="164" priority="253" operator="containsText" text="Baja ">
      <formula>NOT(ISERROR(SEARCH("Baja ",R26)))</formula>
    </cfRule>
    <cfRule type="containsText" dxfId="163" priority="254" operator="containsText" text="Muy baja">
      <formula>NOT(ISERROR(SEARCH("Muy baja",R26)))</formula>
    </cfRule>
    <cfRule type="containsText" dxfId="162" priority="250" operator="containsText" text="MUY ALTA">
      <formula>NOT(ISERROR(SEARCH("MUY ALTA",R26)))</formula>
    </cfRule>
    <cfRule type="containsText" dxfId="161" priority="251" operator="containsText" text="ALTA">
      <formula>NOT(ISERROR(SEARCH("ALTA",R26)))</formula>
    </cfRule>
    <cfRule type="containsText" dxfId="160" priority="252" operator="containsText" text="MODERAD">
      <formula>NOT(ISERROR(SEARCH("MODERAD",R26)))</formula>
    </cfRule>
  </conditionalFormatting>
  <conditionalFormatting sqref="R30">
    <cfRule type="containsText" dxfId="159" priority="193" operator="containsText" text="MUY ALTA">
      <formula>NOT(ISERROR(SEARCH("MUY ALTA",R30)))</formula>
    </cfRule>
    <cfRule type="containsText" dxfId="158" priority="194" operator="containsText" text="ALTA">
      <formula>NOT(ISERROR(SEARCH("ALTA",R30)))</formula>
    </cfRule>
    <cfRule type="containsText" dxfId="157" priority="195" operator="containsText" text="MODERAD">
      <formula>NOT(ISERROR(SEARCH("MODERAD",R30)))</formula>
    </cfRule>
    <cfRule type="containsText" dxfId="156" priority="196" operator="containsText" text="Baja ">
      <formula>NOT(ISERROR(SEARCH("Baja ",R30)))</formula>
    </cfRule>
    <cfRule type="containsText" dxfId="155" priority="197" operator="containsText" text="Muy baja">
      <formula>NOT(ISERROR(SEARCH("Muy baja",R30)))</formula>
    </cfRule>
  </conditionalFormatting>
  <conditionalFormatting sqref="R34">
    <cfRule type="containsText" dxfId="154" priority="140" operator="containsText" text="Muy baja">
      <formula>NOT(ISERROR(SEARCH("Muy baja",R34)))</formula>
    </cfRule>
    <cfRule type="containsText" dxfId="153" priority="136" operator="containsText" text="MUY ALTA">
      <formula>NOT(ISERROR(SEARCH("MUY ALTA",R34)))</formula>
    </cfRule>
    <cfRule type="containsText" dxfId="152" priority="137" operator="containsText" text="ALTA">
      <formula>NOT(ISERROR(SEARCH("ALTA",R34)))</formula>
    </cfRule>
    <cfRule type="containsText" dxfId="151" priority="138" operator="containsText" text="MODERAD">
      <formula>NOT(ISERROR(SEARCH("MODERAD",R34)))</formula>
    </cfRule>
    <cfRule type="containsText" dxfId="150" priority="139" operator="containsText" text="Baja ">
      <formula>NOT(ISERROR(SEARCH("Baja ",R34)))</formula>
    </cfRule>
  </conditionalFormatting>
  <conditionalFormatting sqref="S14">
    <cfRule type="containsText" dxfId="149" priority="437" operator="containsText" text="MENOR">
      <formula>NOT(ISERROR(SEARCH("MENOR",S14)))</formula>
    </cfRule>
    <cfRule type="containsText" dxfId="148" priority="438" operator="containsText" text="LEVE">
      <formula>NOT(ISERROR(SEARCH("LEVE",S14)))</formula>
    </cfRule>
    <cfRule type="containsText" dxfId="147" priority="436" operator="containsText" text="MODERADO">
      <formula>NOT(ISERROR(SEARCH("MODERADO",S14)))</formula>
    </cfRule>
    <cfRule type="containsText" dxfId="146" priority="435" operator="containsText" text="MAYOR">
      <formula>NOT(ISERROR(SEARCH("MAYOR",S14)))</formula>
    </cfRule>
    <cfRule type="containsText" dxfId="145" priority="434" operator="containsText" text="CATASTRÓFICO">
      <formula>NOT(ISERROR(SEARCH("CATASTRÓFICO",S14)))</formula>
    </cfRule>
  </conditionalFormatting>
  <conditionalFormatting sqref="S18">
    <cfRule type="containsText" dxfId="144" priority="361" operator="containsText" text="MODERADO">
      <formula>NOT(ISERROR(SEARCH("MODERADO",S18)))</formula>
    </cfRule>
    <cfRule type="containsText" dxfId="143" priority="362" operator="containsText" text="MENOR">
      <formula>NOT(ISERROR(SEARCH("MENOR",S18)))</formula>
    </cfRule>
    <cfRule type="containsText" dxfId="142" priority="359" operator="containsText" text="CATASTRÓFICO">
      <formula>NOT(ISERROR(SEARCH("CATASTRÓFICO",S18)))</formula>
    </cfRule>
    <cfRule type="containsText" dxfId="141" priority="360" operator="containsText" text="MAYOR">
      <formula>NOT(ISERROR(SEARCH("MAYOR",S18)))</formula>
    </cfRule>
    <cfRule type="containsText" dxfId="140" priority="363" operator="containsText" text="LEVE">
      <formula>NOT(ISERROR(SEARCH("LEVE",S18)))</formula>
    </cfRule>
  </conditionalFormatting>
  <conditionalFormatting sqref="S22">
    <cfRule type="containsText" dxfId="139" priority="302" operator="containsText" text="CATASTRÓFICO">
      <formula>NOT(ISERROR(SEARCH("CATASTRÓFICO",S22)))</formula>
    </cfRule>
    <cfRule type="containsText" dxfId="138" priority="304" operator="containsText" text="MODERADO">
      <formula>NOT(ISERROR(SEARCH("MODERADO",S22)))</formula>
    </cfRule>
    <cfRule type="containsText" dxfId="137" priority="305" operator="containsText" text="MENOR">
      <formula>NOT(ISERROR(SEARCH("MENOR",S22)))</formula>
    </cfRule>
    <cfRule type="containsText" dxfId="136" priority="306" operator="containsText" text="LEVE">
      <formula>NOT(ISERROR(SEARCH("LEVE",S22)))</formula>
    </cfRule>
    <cfRule type="containsText" dxfId="135" priority="303" operator="containsText" text="MAYOR">
      <formula>NOT(ISERROR(SEARCH("MAYOR",S22)))</formula>
    </cfRule>
  </conditionalFormatting>
  <conditionalFormatting sqref="S26">
    <cfRule type="containsText" dxfId="134" priority="247" operator="containsText" text="MODERADO">
      <formula>NOT(ISERROR(SEARCH("MODERADO",S26)))</formula>
    </cfRule>
    <cfRule type="containsText" dxfId="133" priority="245" operator="containsText" text="CATASTRÓFICO">
      <formula>NOT(ISERROR(SEARCH("CATASTRÓFICO",S26)))</formula>
    </cfRule>
    <cfRule type="containsText" dxfId="132" priority="246" operator="containsText" text="MAYOR">
      <formula>NOT(ISERROR(SEARCH("MAYOR",S26)))</formula>
    </cfRule>
    <cfRule type="containsText" dxfId="131" priority="248" operator="containsText" text="MENOR">
      <formula>NOT(ISERROR(SEARCH("MENOR",S26)))</formula>
    </cfRule>
    <cfRule type="containsText" dxfId="130" priority="249" operator="containsText" text="LEVE">
      <formula>NOT(ISERROR(SEARCH("LEVE",S26)))</formula>
    </cfRule>
  </conditionalFormatting>
  <conditionalFormatting sqref="S30">
    <cfRule type="containsText" dxfId="129" priority="188" operator="containsText" text="CATASTRÓFICO">
      <formula>NOT(ISERROR(SEARCH("CATASTRÓFICO",S30)))</formula>
    </cfRule>
    <cfRule type="containsText" dxfId="128" priority="189" operator="containsText" text="MAYOR">
      <formula>NOT(ISERROR(SEARCH("MAYOR",S30)))</formula>
    </cfRule>
    <cfRule type="containsText" dxfId="127" priority="190" operator="containsText" text="MODERADO">
      <formula>NOT(ISERROR(SEARCH("MODERADO",S30)))</formula>
    </cfRule>
    <cfRule type="containsText" dxfId="126" priority="191" operator="containsText" text="MENOR">
      <formula>NOT(ISERROR(SEARCH("MENOR",S30)))</formula>
    </cfRule>
    <cfRule type="containsText" dxfId="125" priority="192" operator="containsText" text="LEVE">
      <formula>NOT(ISERROR(SEARCH("LEVE",S30)))</formula>
    </cfRule>
  </conditionalFormatting>
  <conditionalFormatting sqref="S34">
    <cfRule type="containsText" dxfId="124" priority="132" operator="containsText" text="MAYOR">
      <formula>NOT(ISERROR(SEARCH("MAYOR",S34)))</formula>
    </cfRule>
    <cfRule type="containsText" dxfId="123" priority="134" operator="containsText" text="MENOR">
      <formula>NOT(ISERROR(SEARCH("MENOR",S34)))</formula>
    </cfRule>
    <cfRule type="containsText" dxfId="122" priority="131" operator="containsText" text="CATASTRÓFICO">
      <formula>NOT(ISERROR(SEARCH("CATASTRÓFICO",S34)))</formula>
    </cfRule>
    <cfRule type="containsText" dxfId="121" priority="135" operator="containsText" text="LEVE">
      <formula>NOT(ISERROR(SEARCH("LEVE",S34)))</formula>
    </cfRule>
    <cfRule type="containsText" dxfId="120" priority="133" operator="containsText" text="MODERADO">
      <formula>NOT(ISERROR(SEARCH("MODERADO",S34)))</formula>
    </cfRule>
  </conditionalFormatting>
  <conditionalFormatting sqref="T14">
    <cfRule type="containsText" dxfId="119" priority="432" operator="containsText" text="MODERADO">
      <formula>NOT(ISERROR(SEARCH("MODERADO",T14)))</formula>
    </cfRule>
    <cfRule type="containsText" dxfId="118" priority="431" operator="containsText" text="ALTO">
      <formula>NOT(ISERROR(SEARCH("ALTO",T14)))</formula>
    </cfRule>
    <cfRule type="containsText" dxfId="117" priority="433" operator="containsText" text="BAJO">
      <formula>NOT(ISERROR(SEARCH("BAJO",T14)))</formula>
    </cfRule>
    <cfRule type="containsText" dxfId="116" priority="430" operator="containsText" text="EXTREMO">
      <formula>NOT(ISERROR(SEARCH("EXTREMO",T14)))</formula>
    </cfRule>
  </conditionalFormatting>
  <conditionalFormatting sqref="T18">
    <cfRule type="containsText" dxfId="115" priority="355" operator="containsText" text="EXTREMO">
      <formula>NOT(ISERROR(SEARCH("EXTREMO",T18)))</formula>
    </cfRule>
    <cfRule type="containsText" dxfId="114" priority="356" operator="containsText" text="ALTO">
      <formula>NOT(ISERROR(SEARCH("ALTO",T18)))</formula>
    </cfRule>
    <cfRule type="containsText" dxfId="113" priority="357" operator="containsText" text="MODERADO">
      <formula>NOT(ISERROR(SEARCH("MODERADO",T18)))</formula>
    </cfRule>
    <cfRule type="containsText" dxfId="112" priority="358" operator="containsText" text="BAJO">
      <formula>NOT(ISERROR(SEARCH("BAJO",T18)))</formula>
    </cfRule>
  </conditionalFormatting>
  <conditionalFormatting sqref="T22">
    <cfRule type="containsText" dxfId="111" priority="301" operator="containsText" text="BAJO">
      <formula>NOT(ISERROR(SEARCH("BAJO",T22)))</formula>
    </cfRule>
    <cfRule type="containsText" dxfId="110" priority="300" operator="containsText" text="MODERADO">
      <formula>NOT(ISERROR(SEARCH("MODERADO",T22)))</formula>
    </cfRule>
    <cfRule type="containsText" dxfId="109" priority="299" operator="containsText" text="ALTO">
      <formula>NOT(ISERROR(SEARCH("ALTO",T22)))</formula>
    </cfRule>
    <cfRule type="containsText" dxfId="108" priority="298" operator="containsText" text="EXTREMO">
      <formula>NOT(ISERROR(SEARCH("EXTREMO",T22)))</formula>
    </cfRule>
  </conditionalFormatting>
  <conditionalFormatting sqref="T26">
    <cfRule type="containsText" dxfId="107" priority="244" operator="containsText" text="BAJO">
      <formula>NOT(ISERROR(SEARCH("BAJO",T26)))</formula>
    </cfRule>
    <cfRule type="containsText" dxfId="106" priority="243" operator="containsText" text="MODERADO">
      <formula>NOT(ISERROR(SEARCH("MODERADO",T26)))</formula>
    </cfRule>
    <cfRule type="containsText" dxfId="105" priority="242" operator="containsText" text="ALTO">
      <formula>NOT(ISERROR(SEARCH("ALTO",T26)))</formula>
    </cfRule>
    <cfRule type="containsText" dxfId="104" priority="241" operator="containsText" text="EXTREMO">
      <formula>NOT(ISERROR(SEARCH("EXTREMO",T26)))</formula>
    </cfRule>
  </conditionalFormatting>
  <conditionalFormatting sqref="T30">
    <cfRule type="containsText" dxfId="103" priority="186" operator="containsText" text="MODERADO">
      <formula>NOT(ISERROR(SEARCH("MODERADO",T30)))</formula>
    </cfRule>
    <cfRule type="containsText" dxfId="102" priority="184" operator="containsText" text="EXTREMO">
      <formula>NOT(ISERROR(SEARCH("EXTREMO",T30)))</formula>
    </cfRule>
    <cfRule type="containsText" dxfId="101" priority="185" operator="containsText" text="ALTO">
      <formula>NOT(ISERROR(SEARCH("ALTO",T30)))</formula>
    </cfRule>
    <cfRule type="containsText" dxfId="100" priority="187" operator="containsText" text="BAJO">
      <formula>NOT(ISERROR(SEARCH("BAJO",T30)))</formula>
    </cfRule>
  </conditionalFormatting>
  <conditionalFormatting sqref="T34">
    <cfRule type="containsText" dxfId="99" priority="127" operator="containsText" text="EXTREMO">
      <formula>NOT(ISERROR(SEARCH("EXTREMO",T34)))</formula>
    </cfRule>
    <cfRule type="containsText" dxfId="98" priority="128" operator="containsText" text="ALTO">
      <formula>NOT(ISERROR(SEARCH("ALTO",T34)))</formula>
    </cfRule>
    <cfRule type="containsText" dxfId="97" priority="129" operator="containsText" text="MODERADO">
      <formula>NOT(ISERROR(SEARCH("MODERADO",T34)))</formula>
    </cfRule>
    <cfRule type="containsText" dxfId="96" priority="130" operator="containsText" text="BAJO">
      <formula>NOT(ISERROR(SEARCH("BAJO",T34)))</formula>
    </cfRule>
  </conditionalFormatting>
  <conditionalFormatting sqref="AU14">
    <cfRule type="containsText" dxfId="95" priority="468" operator="containsText" text="RARA VEZ">
      <formula>NOT(ISERROR(SEARCH("RARA VEZ",AU14)))</formula>
    </cfRule>
    <cfRule type="containsText" dxfId="94" priority="467" operator="containsText" text="Baja ">
      <formula>NOT(ISERROR(SEARCH("Baja ",AU14)))</formula>
    </cfRule>
    <cfRule type="containsText" dxfId="93" priority="466" operator="containsText" text="POSIBLE">
      <formula>NOT(ISERROR(SEARCH("POSIBLE",AU14)))</formula>
    </cfRule>
    <cfRule type="containsText" dxfId="92" priority="465" operator="containsText" text="PROBABLE">
      <formula>NOT(ISERROR(SEARCH("PROBABLE",AU14)))</formula>
    </cfRule>
    <cfRule type="containsText" dxfId="91" priority="464" operator="containsText" text="Casi seguro">
      <formula>NOT(ISERROR(SEARCH("Casi seguro",AU14)))</formula>
    </cfRule>
    <cfRule type="containsText" dxfId="90" priority="454" operator="containsText" text="IMPROBABLE">
      <formula>NOT(ISERROR(SEARCH("IMPROBABLE",AU14)))</formula>
    </cfRule>
  </conditionalFormatting>
  <conditionalFormatting sqref="AU18">
    <cfRule type="containsText" dxfId="89" priority="392" operator="containsText" text="Baja ">
      <formula>NOT(ISERROR(SEARCH("Baja ",AU18)))</formula>
    </cfRule>
    <cfRule type="containsText" dxfId="88" priority="391" operator="containsText" text="POSIBLE">
      <formula>NOT(ISERROR(SEARCH("POSIBLE",AU18)))</formula>
    </cfRule>
    <cfRule type="containsText" dxfId="87" priority="390" operator="containsText" text="PROBABLE">
      <formula>NOT(ISERROR(SEARCH("PROBABLE",AU18)))</formula>
    </cfRule>
    <cfRule type="containsText" dxfId="86" priority="389" operator="containsText" text="Casi seguro">
      <formula>NOT(ISERROR(SEARCH("Casi seguro",AU18)))</formula>
    </cfRule>
    <cfRule type="containsText" dxfId="85" priority="379" operator="containsText" text="IMPROBABLE">
      <formula>NOT(ISERROR(SEARCH("IMPROBABLE",AU18)))</formula>
    </cfRule>
    <cfRule type="containsText" dxfId="84" priority="393" operator="containsText" text="RARA VEZ">
      <formula>NOT(ISERROR(SEARCH("RARA VEZ",AU18)))</formula>
    </cfRule>
  </conditionalFormatting>
  <conditionalFormatting sqref="AU22">
    <cfRule type="containsText" dxfId="83" priority="322" operator="containsText" text="IMPROBABLE">
      <formula>NOT(ISERROR(SEARCH("IMPROBABLE",AU22)))</formula>
    </cfRule>
    <cfRule type="containsText" dxfId="82" priority="332" operator="containsText" text="Casi seguro">
      <formula>NOT(ISERROR(SEARCH("Casi seguro",AU22)))</formula>
    </cfRule>
    <cfRule type="containsText" dxfId="81" priority="333" operator="containsText" text="PROBABLE">
      <formula>NOT(ISERROR(SEARCH("PROBABLE",AU22)))</formula>
    </cfRule>
    <cfRule type="containsText" dxfId="80" priority="334" operator="containsText" text="POSIBLE">
      <formula>NOT(ISERROR(SEARCH("POSIBLE",AU22)))</formula>
    </cfRule>
    <cfRule type="containsText" dxfId="79" priority="335" operator="containsText" text="Baja ">
      <formula>NOT(ISERROR(SEARCH("Baja ",AU22)))</formula>
    </cfRule>
    <cfRule type="containsText" dxfId="78" priority="336" operator="containsText" text="RARA VEZ">
      <formula>NOT(ISERROR(SEARCH("RARA VEZ",AU22)))</formula>
    </cfRule>
  </conditionalFormatting>
  <conditionalFormatting sqref="AU26">
    <cfRule type="containsText" dxfId="77" priority="265" operator="containsText" text="IMPROBABLE">
      <formula>NOT(ISERROR(SEARCH("IMPROBABLE",AU26)))</formula>
    </cfRule>
    <cfRule type="containsText" dxfId="76" priority="279" operator="containsText" text="RARA VEZ">
      <formula>NOT(ISERROR(SEARCH("RARA VEZ",AU26)))</formula>
    </cfRule>
    <cfRule type="containsText" dxfId="75" priority="276" operator="containsText" text="PROBABLE">
      <formula>NOT(ISERROR(SEARCH("PROBABLE",AU26)))</formula>
    </cfRule>
    <cfRule type="containsText" dxfId="74" priority="277" operator="containsText" text="POSIBLE">
      <formula>NOT(ISERROR(SEARCH("POSIBLE",AU26)))</formula>
    </cfRule>
    <cfRule type="containsText" dxfId="73" priority="278" operator="containsText" text="Baja ">
      <formula>NOT(ISERROR(SEARCH("Baja ",AU26)))</formula>
    </cfRule>
    <cfRule type="containsText" dxfId="72" priority="275" operator="containsText" text="Casi seguro">
      <formula>NOT(ISERROR(SEARCH("Casi seguro",AU26)))</formula>
    </cfRule>
  </conditionalFormatting>
  <conditionalFormatting sqref="AU30">
    <cfRule type="containsText" dxfId="71" priority="208" operator="containsText" text="IMPROBABLE">
      <formula>NOT(ISERROR(SEARCH("IMPROBABLE",AU30)))</formula>
    </cfRule>
    <cfRule type="containsText" dxfId="70" priority="221" operator="containsText" text="Baja ">
      <formula>NOT(ISERROR(SEARCH("Baja ",AU30)))</formula>
    </cfRule>
    <cfRule type="containsText" dxfId="69" priority="219" operator="containsText" text="PROBABLE">
      <formula>NOT(ISERROR(SEARCH("PROBABLE",AU30)))</formula>
    </cfRule>
    <cfRule type="containsText" dxfId="68" priority="220" operator="containsText" text="POSIBLE">
      <formula>NOT(ISERROR(SEARCH("POSIBLE",AU30)))</formula>
    </cfRule>
    <cfRule type="containsText" dxfId="67" priority="218" operator="containsText" text="Casi seguro">
      <formula>NOT(ISERROR(SEARCH("Casi seguro",AU30)))</formula>
    </cfRule>
    <cfRule type="containsText" dxfId="66" priority="222" operator="containsText" text="RARA VEZ">
      <formula>NOT(ISERROR(SEARCH("RARA VEZ",AU30)))</formula>
    </cfRule>
  </conditionalFormatting>
  <conditionalFormatting sqref="AU34">
    <cfRule type="containsText" dxfId="65" priority="151" operator="containsText" text="IMPROBABLE">
      <formula>NOT(ISERROR(SEARCH("IMPROBABLE",AU34)))</formula>
    </cfRule>
    <cfRule type="containsText" dxfId="64" priority="161" operator="containsText" text="Casi seguro">
      <formula>NOT(ISERROR(SEARCH("Casi seguro",AU34)))</formula>
    </cfRule>
    <cfRule type="containsText" dxfId="63" priority="163" operator="containsText" text="POSIBLE">
      <formula>NOT(ISERROR(SEARCH("POSIBLE",AU34)))</formula>
    </cfRule>
    <cfRule type="containsText" dxfId="62" priority="164" operator="containsText" text="Baja ">
      <formula>NOT(ISERROR(SEARCH("Baja ",AU34)))</formula>
    </cfRule>
    <cfRule type="containsText" dxfId="61" priority="165" operator="containsText" text="RARA VEZ">
      <formula>NOT(ISERROR(SEARCH("RARA VEZ",AU34)))</formula>
    </cfRule>
    <cfRule type="containsText" dxfId="60" priority="162" operator="containsText" text="PROBABLE">
      <formula>NOT(ISERROR(SEARCH("PROBABLE",AU34)))</formula>
    </cfRule>
  </conditionalFormatting>
  <conditionalFormatting sqref="AV14">
    <cfRule type="containsText" dxfId="59" priority="460" operator="containsText" text="MAYOR">
      <formula>NOT(ISERROR(SEARCH("MAYOR",AV14)))</formula>
    </cfRule>
    <cfRule type="containsText" dxfId="58" priority="463" operator="containsText" text="LEVE">
      <formula>NOT(ISERROR(SEARCH("LEVE",AV14)))</formula>
    </cfRule>
    <cfRule type="containsText" dxfId="57" priority="462" operator="containsText" text="MENOR">
      <formula>NOT(ISERROR(SEARCH("MENOR",AV14)))</formula>
    </cfRule>
    <cfRule type="containsText" dxfId="56" priority="461" operator="containsText" text="MODERADO">
      <formula>NOT(ISERROR(SEARCH("MODERADO",AV14)))</formula>
    </cfRule>
    <cfRule type="containsText" dxfId="55" priority="459" operator="containsText" text="CATASTRÓFICO">
      <formula>NOT(ISERROR(SEARCH("CATASTRÓFICO",AV14)))</formula>
    </cfRule>
  </conditionalFormatting>
  <conditionalFormatting sqref="AV18">
    <cfRule type="containsText" dxfId="54" priority="385" operator="containsText" text="MAYOR">
      <formula>NOT(ISERROR(SEARCH("MAYOR",AV18)))</formula>
    </cfRule>
    <cfRule type="containsText" dxfId="53" priority="386" operator="containsText" text="MODERADO">
      <formula>NOT(ISERROR(SEARCH("MODERADO",AV18)))</formula>
    </cfRule>
    <cfRule type="containsText" dxfId="52" priority="388" operator="containsText" text="LEVE">
      <formula>NOT(ISERROR(SEARCH("LEVE",AV18)))</formula>
    </cfRule>
    <cfRule type="containsText" dxfId="51" priority="387" operator="containsText" text="MENOR">
      <formula>NOT(ISERROR(SEARCH("MENOR",AV18)))</formula>
    </cfRule>
    <cfRule type="containsText" dxfId="50" priority="384" operator="containsText" text="CATASTRÓFICO">
      <formula>NOT(ISERROR(SEARCH("CATASTRÓFICO",AV18)))</formula>
    </cfRule>
  </conditionalFormatting>
  <conditionalFormatting sqref="AV22">
    <cfRule type="containsText" dxfId="49" priority="331" operator="containsText" text="LEVE">
      <formula>NOT(ISERROR(SEARCH("LEVE",AV22)))</formula>
    </cfRule>
    <cfRule type="containsText" dxfId="48" priority="327" operator="containsText" text="CATASTRÓFICO">
      <formula>NOT(ISERROR(SEARCH("CATASTRÓFICO",AV22)))</formula>
    </cfRule>
    <cfRule type="containsText" dxfId="47" priority="328" operator="containsText" text="MAYOR">
      <formula>NOT(ISERROR(SEARCH("MAYOR",AV22)))</formula>
    </cfRule>
    <cfRule type="containsText" dxfId="46" priority="329" operator="containsText" text="MODERADO">
      <formula>NOT(ISERROR(SEARCH("MODERADO",AV22)))</formula>
    </cfRule>
    <cfRule type="containsText" dxfId="45" priority="330" operator="containsText" text="MENOR">
      <formula>NOT(ISERROR(SEARCH("MENOR",AV22)))</formula>
    </cfRule>
  </conditionalFormatting>
  <conditionalFormatting sqref="AV26">
    <cfRule type="containsText" dxfId="44" priority="274" operator="containsText" text="LEVE">
      <formula>NOT(ISERROR(SEARCH("LEVE",AV26)))</formula>
    </cfRule>
    <cfRule type="containsText" dxfId="43" priority="271" operator="containsText" text="MAYOR">
      <formula>NOT(ISERROR(SEARCH("MAYOR",AV26)))</formula>
    </cfRule>
    <cfRule type="containsText" dxfId="42" priority="273" operator="containsText" text="MENOR">
      <formula>NOT(ISERROR(SEARCH("MENOR",AV26)))</formula>
    </cfRule>
    <cfRule type="containsText" dxfId="41" priority="270" operator="containsText" text="CATASTRÓFICO">
      <formula>NOT(ISERROR(SEARCH("CATASTRÓFICO",AV26)))</formula>
    </cfRule>
    <cfRule type="containsText" dxfId="40" priority="272" operator="containsText" text="MODERADO">
      <formula>NOT(ISERROR(SEARCH("MODERADO",AV26)))</formula>
    </cfRule>
  </conditionalFormatting>
  <conditionalFormatting sqref="AV30">
    <cfRule type="containsText" dxfId="39" priority="215" operator="containsText" text="MODERADO">
      <formula>NOT(ISERROR(SEARCH("MODERADO",AV30)))</formula>
    </cfRule>
    <cfRule type="containsText" dxfId="38" priority="217" operator="containsText" text="LEVE">
      <formula>NOT(ISERROR(SEARCH("LEVE",AV30)))</formula>
    </cfRule>
    <cfRule type="containsText" dxfId="37" priority="216" operator="containsText" text="MENOR">
      <formula>NOT(ISERROR(SEARCH("MENOR",AV30)))</formula>
    </cfRule>
    <cfRule type="containsText" dxfId="36" priority="214" operator="containsText" text="MAYOR">
      <formula>NOT(ISERROR(SEARCH("MAYOR",AV30)))</formula>
    </cfRule>
    <cfRule type="containsText" dxfId="35" priority="213" operator="containsText" text="CATASTRÓFICO">
      <formula>NOT(ISERROR(SEARCH("CATASTRÓFICO",AV30)))</formula>
    </cfRule>
  </conditionalFormatting>
  <conditionalFormatting sqref="AV34">
    <cfRule type="containsText" dxfId="34" priority="159" operator="containsText" text="MENOR">
      <formula>NOT(ISERROR(SEARCH("MENOR",AV34)))</formula>
    </cfRule>
    <cfRule type="containsText" dxfId="33" priority="158" operator="containsText" text="MODERADO">
      <formula>NOT(ISERROR(SEARCH("MODERADO",AV34)))</formula>
    </cfRule>
    <cfRule type="containsText" dxfId="32" priority="156" operator="containsText" text="CATASTRÓFICO">
      <formula>NOT(ISERROR(SEARCH("CATASTRÓFICO",AV34)))</formula>
    </cfRule>
    <cfRule type="containsText" dxfId="31" priority="157" operator="containsText" text="MAYOR">
      <formula>NOT(ISERROR(SEARCH("MAYOR",AV34)))</formula>
    </cfRule>
    <cfRule type="containsText" dxfId="30" priority="160" operator="containsText" text="LEVE">
      <formula>NOT(ISERROR(SEARCH("LEVE",AV34)))</formula>
    </cfRule>
  </conditionalFormatting>
  <conditionalFormatting sqref="AW14">
    <cfRule type="containsText" dxfId="29" priority="455" operator="containsText" text="EXTREMO">
      <formula>NOT(ISERROR(SEARCH("EXTREMO",AW14)))</formula>
    </cfRule>
    <cfRule type="containsText" dxfId="28" priority="456" operator="containsText" text="ALTO">
      <formula>NOT(ISERROR(SEARCH("ALTO",AW14)))</formula>
    </cfRule>
    <cfRule type="containsText" dxfId="27" priority="457" operator="containsText" text="MODERADO">
      <formula>NOT(ISERROR(SEARCH("MODERADO",AW14)))</formula>
    </cfRule>
    <cfRule type="containsText" dxfId="26" priority="458" operator="containsText" text="BAJO">
      <formula>NOT(ISERROR(SEARCH("BAJO",AW14)))</formula>
    </cfRule>
  </conditionalFormatting>
  <conditionalFormatting sqref="AW18">
    <cfRule type="containsText" dxfId="25" priority="383" operator="containsText" text="BAJO">
      <formula>NOT(ISERROR(SEARCH("BAJO",AW18)))</formula>
    </cfRule>
    <cfRule type="containsText" dxfId="24" priority="382" operator="containsText" text="MODERADO">
      <formula>NOT(ISERROR(SEARCH("MODERADO",AW18)))</formula>
    </cfRule>
    <cfRule type="containsText" dxfId="23" priority="381" operator="containsText" text="ALTO">
      <formula>NOT(ISERROR(SEARCH("ALTO",AW18)))</formula>
    </cfRule>
    <cfRule type="containsText" dxfId="22" priority="380" operator="containsText" text="EXTREMO">
      <formula>NOT(ISERROR(SEARCH("EXTREMO",AW18)))</formula>
    </cfRule>
  </conditionalFormatting>
  <conditionalFormatting sqref="AW22">
    <cfRule type="containsText" dxfId="21" priority="325" operator="containsText" text="MODERADO">
      <formula>NOT(ISERROR(SEARCH("MODERADO",AW22)))</formula>
    </cfRule>
    <cfRule type="containsText" dxfId="20" priority="324" operator="containsText" text="ALTO">
      <formula>NOT(ISERROR(SEARCH("ALTO",AW22)))</formula>
    </cfRule>
    <cfRule type="containsText" dxfId="19" priority="323" operator="containsText" text="EXTREMO">
      <formula>NOT(ISERROR(SEARCH("EXTREMO",AW22)))</formula>
    </cfRule>
    <cfRule type="containsText" dxfId="18" priority="326" operator="containsText" text="BAJO">
      <formula>NOT(ISERROR(SEARCH("BAJO",AW22)))</formula>
    </cfRule>
  </conditionalFormatting>
  <conditionalFormatting sqref="AW26">
    <cfRule type="containsText" dxfId="17" priority="269" operator="containsText" text="BAJO">
      <formula>NOT(ISERROR(SEARCH("BAJO",AW26)))</formula>
    </cfRule>
    <cfRule type="containsText" dxfId="16" priority="268" operator="containsText" text="MODERADO">
      <formula>NOT(ISERROR(SEARCH("MODERADO",AW26)))</formula>
    </cfRule>
    <cfRule type="containsText" dxfId="15" priority="266" operator="containsText" text="EXTREMO">
      <formula>NOT(ISERROR(SEARCH("EXTREMO",AW26)))</formula>
    </cfRule>
    <cfRule type="containsText" dxfId="14" priority="267" operator="containsText" text="ALTO">
      <formula>NOT(ISERROR(SEARCH("ALTO",AW26)))</formula>
    </cfRule>
  </conditionalFormatting>
  <conditionalFormatting sqref="AW30">
    <cfRule type="containsText" dxfId="13" priority="210" operator="containsText" text="ALTO">
      <formula>NOT(ISERROR(SEARCH("ALTO",AW30)))</formula>
    </cfRule>
    <cfRule type="containsText" dxfId="12" priority="211" operator="containsText" text="MODERADO">
      <formula>NOT(ISERROR(SEARCH("MODERADO",AW30)))</formula>
    </cfRule>
    <cfRule type="containsText" dxfId="11" priority="212" operator="containsText" text="BAJO">
      <formula>NOT(ISERROR(SEARCH("BAJO",AW30)))</formula>
    </cfRule>
    <cfRule type="containsText" dxfId="10" priority="209" operator="containsText" text="EXTREMO">
      <formula>NOT(ISERROR(SEARCH("EXTREMO",AW30)))</formula>
    </cfRule>
  </conditionalFormatting>
  <conditionalFormatting sqref="AW34">
    <cfRule type="containsText" dxfId="9" priority="154" operator="containsText" text="MODERADO">
      <formula>NOT(ISERROR(SEARCH("MODERADO",AW34)))</formula>
    </cfRule>
    <cfRule type="containsText" dxfId="8" priority="155" operator="containsText" text="BAJO">
      <formula>NOT(ISERROR(SEARCH("BAJO",AW34)))</formula>
    </cfRule>
    <cfRule type="containsText" dxfId="7" priority="153" operator="containsText" text="ALTO">
      <formula>NOT(ISERROR(SEARCH("ALTO",AW34)))</formula>
    </cfRule>
    <cfRule type="containsText" dxfId="6" priority="152" operator="containsText" text="EXTREMO">
      <formula>NOT(ISERROR(SEARCH("EXTREMO",AW34)))</formula>
    </cfRule>
  </conditionalFormatting>
  <pageMargins left="0.7" right="0.7" top="0.75" bottom="0.75" header="0.3" footer="0.3"/>
  <pageSetup orientation="portrait" horizontalDpi="429496729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000-000000000000}">
          <x14:formula1>
            <xm:f>Datos!$K$12:$K$14</xm:f>
          </x14:formula1>
          <xm:sqref>AR14:AR37</xm:sqref>
        </x14:dataValidation>
        <x14:dataValidation type="list" allowBlank="1" showInputMessage="1" showErrorMessage="1" xr:uid="{00000000-0002-0000-0000-000001000000}">
          <x14:formula1>
            <xm:f>Datos!$J$12:$J$13</xm:f>
          </x14:formula1>
          <xm:sqref>AQ14:AQ37</xm:sqref>
        </x14:dataValidation>
        <x14:dataValidation type="list" allowBlank="1" showInputMessage="1" showErrorMessage="1" xr:uid="{00000000-0002-0000-0000-000002000000}">
          <x14:formula1>
            <xm:f>Datos!$C$24:$C$25</xm:f>
          </x14:formula1>
          <xm:sqref>E14:H37 AZ14:AZ37</xm:sqref>
        </x14:dataValidation>
        <x14:dataValidation type="list" allowBlank="1" showInputMessage="1" showErrorMessage="1" xr:uid="{00000000-0002-0000-0000-000003000000}">
          <x14:formula1>
            <xm:f>Datos!$H$5:$H$10</xm:f>
          </x14:formula1>
          <xm:sqref>P14:P37</xm:sqref>
        </x14:dataValidation>
        <x14:dataValidation type="list" allowBlank="1" showInputMessage="1" showErrorMessage="1" xr:uid="{00000000-0002-0000-0000-000004000000}">
          <x14:formula1>
            <xm:f>Datos!$G$5:$G$10</xm:f>
          </x14:formula1>
          <xm:sqref>O14:O37</xm:sqref>
        </x14:dataValidation>
        <x14:dataValidation type="list" allowBlank="1" showInputMessage="1" showErrorMessage="1" xr:uid="{00000000-0002-0000-0000-000005000000}">
          <x14:formula1>
            <xm:f>Datos!$C$20:$C$21</xm:f>
          </x14:formula1>
          <xm:sqref>AY18 AY22 AY26 AY30 AY14 AY34</xm:sqref>
        </x14:dataValidation>
        <x14:dataValidation type="list" allowBlank="1" showInputMessage="1" showErrorMessage="1" xr:uid="{00000000-0002-0000-0000-000006000000}">
          <x14:formula1>
            <xm:f>Datos!$G$13:$G$15</xm:f>
          </x14:formula1>
          <xm:sqref>R14:R37</xm:sqref>
        </x14:dataValidation>
        <x14:dataValidation type="list" allowBlank="1" showInputMessage="1" showErrorMessage="1" xr:uid="{00000000-0002-0000-0000-000007000000}">
          <x14:formula1>
            <xm:f>Datos!$F$5:$F$9</xm:f>
          </x14:formula1>
          <xm:sqref>Q14:Q37 AU14:AU37</xm:sqref>
        </x14:dataValidation>
        <x14:dataValidation type="list" allowBlank="1" showInputMessage="1" showErrorMessage="1" xr:uid="{00000000-0002-0000-0000-000008000000}">
          <x14:formula1>
            <xm:f>Datos!$F$13:$F$15</xm:f>
          </x14:formula1>
          <xm:sqref>S14 S18 S26 S22 AV14:AV37 S30 S34</xm:sqref>
        </x14:dataValidation>
        <x14:dataValidation type="list" allowBlank="1" showInputMessage="1" showErrorMessage="1" xr:uid="{00000000-0002-0000-0000-000009000000}">
          <x14:formula1>
            <xm:f>'Mapa de calor'!$K$6:$K$8</xm:f>
          </x14:formula1>
          <xm:sqref>T14 T18 T26 T22 AW14:AW37 T30 T34</xm:sqref>
        </x14:dataValidation>
        <x14:dataValidation type="list" allowBlank="1" showInputMessage="1" showErrorMessage="1" xr:uid="{00000000-0002-0000-0000-00000A000000}">
          <x14:formula1>
            <xm:f>Datos!$P$6:$P$7</xm:f>
          </x14:formula1>
          <xm:sqref>AL14 AL18 AL22 AL26 AL30 AL34</xm:sqref>
        </x14:dataValidation>
        <x14:dataValidation type="list" allowBlank="1" showInputMessage="1" showErrorMessage="1" xr:uid="{00000000-0002-0000-0000-00000B000000}">
          <x14:formula1>
            <xm:f>Datos!$O$6:$O$7</xm:f>
          </x14:formula1>
          <xm:sqref>AJ14 AJ18 AJ22 AJ26 AJ30 AJ34</xm:sqref>
        </x14:dataValidation>
        <x14:dataValidation type="list" allowBlank="1" showInputMessage="1" showErrorMessage="1" xr:uid="{00000000-0002-0000-0000-00000C000000}">
          <x14:formula1>
            <xm:f>Datos!$N$6:$N$7</xm:f>
          </x14:formula1>
          <xm:sqref>AH14 AH18 AH22 AH26 AH30 AH34</xm:sqref>
        </x14:dataValidation>
        <x14:dataValidation type="list" allowBlank="1" showInputMessage="1" showErrorMessage="1" xr:uid="{00000000-0002-0000-0000-00000D000000}">
          <x14:formula1>
            <xm:f>Datos!$L$6:$L$7</xm:f>
          </x14:formula1>
          <xm:sqref>AD14 AD18 AD22 AD26 AD30 AD34</xm:sqref>
        </x14:dataValidation>
        <x14:dataValidation type="list" allowBlank="1" showInputMessage="1" showErrorMessage="1" xr:uid="{00000000-0002-0000-0000-00000E000000}">
          <x14:formula1>
            <xm:f>Datos!$M$6:$M$8</xm:f>
          </x14:formula1>
          <xm:sqref>AF14 AF18 AF22 AF26 AF30 AF34</xm:sqref>
        </x14:dataValidation>
        <x14:dataValidation type="list" allowBlank="1" showInputMessage="1" showErrorMessage="1" xr:uid="{00000000-0002-0000-0000-00000F000000}">
          <x14:formula1>
            <xm:f>Datos!$K$6:$K$7</xm:f>
          </x14:formula1>
          <xm:sqref>AB14 AB18 AB22 AB26 AB30 AB34</xm:sqref>
        </x14:dataValidation>
        <x14:dataValidation type="list" allowBlank="1" showInputMessage="1" showErrorMessage="1" xr:uid="{00000000-0002-0000-0000-000010000000}">
          <x14:formula1>
            <xm:f>Datos!$G$26:$G$29</xm:f>
          </x14:formula1>
          <xm:sqref>AX14:AX37</xm:sqref>
        </x14:dataValidation>
        <x14:dataValidation type="list" allowBlank="1" showInputMessage="1" showErrorMessage="1" xr:uid="{00000000-0002-0000-0000-000013000000}">
          <x14:formula1>
            <xm:f>Datos!$J$6:$J$7</xm:f>
          </x14:formula1>
          <xm:sqref>Z14 Z18 Z22 Z26 Z30 Z34</xm:sqref>
        </x14:dataValidation>
        <x14:dataValidation type="list" allowBlank="1" showInputMessage="1" showErrorMessage="1" xr:uid="{00000000-0002-0000-0000-000014000000}">
          <x14:formula1>
            <xm:f>Datos!$H$22:$H$31</xm:f>
          </x14:formula1>
          <xm:sqref>C8:D8</xm:sqref>
        </x14:dataValidation>
        <x14:dataValidation type="list" allowBlank="1" showInputMessage="1" showErrorMessage="1" xr:uid="{7CFD5880-3473-46D4-A4E4-5DF659BA4B3A}">
          <x14:formula1>
            <xm:f>Datos!$J$23:$J$24</xm:f>
          </x14:formula1>
          <xm:sqref>BP14:BP37</xm:sqref>
        </x14:dataValidation>
        <x14:dataValidation type="list" allowBlank="1" showInputMessage="1" showErrorMessage="1" xr:uid="{034CAB84-8225-42FB-AD64-EE303F35A903}">
          <x14:formula1>
            <xm:f>Datos!$K$23:$K$24</xm:f>
          </x14:formula1>
          <xm:sqref>BR14:BR37</xm:sqref>
        </x14:dataValidation>
        <x14:dataValidation type="list" allowBlank="1" showInputMessage="1" showErrorMessage="1" xr:uid="{985B2F45-4F95-446A-B068-C2615E3ECE22}">
          <x14:formula1>
            <xm:f>Datos!$C$24:$C$251</xm:f>
          </x14:formula1>
          <xm:sqref>AZ14:AZ37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/>
  <dimension ref="B2:K9"/>
  <sheetViews>
    <sheetView showGridLines="0" zoomScaleNormal="100" workbookViewId="0">
      <selection activeCell="F32" sqref="F32"/>
    </sheetView>
  </sheetViews>
  <sheetFormatPr baseColWidth="10" defaultColWidth="11.42578125" defaultRowHeight="12.75" x14ac:dyDescent="0.2"/>
  <cols>
    <col min="1" max="3" width="5.42578125" customWidth="1"/>
    <col min="4" max="4" width="11.42578125" customWidth="1"/>
    <col min="5" max="5" width="29.28515625" customWidth="1"/>
    <col min="6" max="6" width="34.42578125" customWidth="1"/>
    <col min="7" max="7" width="6.42578125" customWidth="1"/>
    <col min="8" max="8" width="5.42578125" customWidth="1"/>
    <col min="9" max="9" width="11.42578125" customWidth="1"/>
    <col min="10" max="10" width="34.28515625" customWidth="1"/>
    <col min="11" max="11" width="43.42578125" customWidth="1"/>
    <col min="12" max="12" width="7.42578125" customWidth="1"/>
  </cols>
  <sheetData>
    <row r="2" spans="2:11" ht="24.75" customHeight="1" x14ac:dyDescent="0.2">
      <c r="D2" s="254" t="s">
        <v>111</v>
      </c>
      <c r="E2" s="255"/>
      <c r="F2" s="256"/>
      <c r="I2" s="257" t="s">
        <v>112</v>
      </c>
      <c r="J2" s="257"/>
      <c r="K2" s="257"/>
    </row>
    <row r="3" spans="2:11" ht="23.25" customHeight="1" x14ac:dyDescent="0.2">
      <c r="C3" s="56" t="s">
        <v>113</v>
      </c>
      <c r="D3" s="56"/>
      <c r="E3" s="50" t="s">
        <v>115</v>
      </c>
      <c r="F3" s="95" t="s">
        <v>116</v>
      </c>
      <c r="I3" s="49"/>
      <c r="J3" s="48" t="s">
        <v>21</v>
      </c>
      <c r="K3" s="95" t="s">
        <v>117</v>
      </c>
    </row>
    <row r="4" spans="2:11" ht="34.5" customHeight="1" x14ac:dyDescent="0.2">
      <c r="B4" s="253" t="s">
        <v>118</v>
      </c>
      <c r="C4" s="56">
        <v>5</v>
      </c>
      <c r="D4" s="51" t="s">
        <v>119</v>
      </c>
      <c r="E4" s="39" t="s">
        <v>120</v>
      </c>
      <c r="F4" s="39" t="s">
        <v>121</v>
      </c>
      <c r="H4" s="250" t="s">
        <v>122</v>
      </c>
      <c r="I4" s="51" t="s">
        <v>88</v>
      </c>
      <c r="J4" s="39" t="s">
        <v>87</v>
      </c>
      <c r="K4" s="39" t="s">
        <v>123</v>
      </c>
    </row>
    <row r="5" spans="2:11" ht="39.75" customHeight="1" x14ac:dyDescent="0.2">
      <c r="B5" s="253"/>
      <c r="C5" s="56">
        <v>4</v>
      </c>
      <c r="D5" s="52" t="s">
        <v>124</v>
      </c>
      <c r="E5" s="109" t="s">
        <v>125</v>
      </c>
      <c r="F5" s="39" t="s">
        <v>126</v>
      </c>
      <c r="H5" s="251"/>
      <c r="I5" s="52" t="s">
        <v>105</v>
      </c>
      <c r="J5" s="39" t="s">
        <v>104</v>
      </c>
      <c r="K5" s="39" t="s">
        <v>127</v>
      </c>
    </row>
    <row r="6" spans="2:11" ht="34.5" customHeight="1" x14ac:dyDescent="0.2">
      <c r="B6" s="253"/>
      <c r="C6" s="56">
        <v>3</v>
      </c>
      <c r="D6" s="53" t="s">
        <v>128</v>
      </c>
      <c r="E6" s="109" t="s">
        <v>84</v>
      </c>
      <c r="F6" s="39" t="s">
        <v>129</v>
      </c>
      <c r="H6" s="251"/>
      <c r="I6" s="53" t="s">
        <v>108</v>
      </c>
      <c r="J6" s="39" t="s">
        <v>130</v>
      </c>
      <c r="K6" s="39" t="s">
        <v>131</v>
      </c>
    </row>
    <row r="7" spans="2:11" ht="41.25" customHeight="1" x14ac:dyDescent="0.2">
      <c r="B7" s="253"/>
      <c r="C7" s="56">
        <v>2</v>
      </c>
      <c r="D7" s="54" t="s">
        <v>132</v>
      </c>
      <c r="E7" s="109" t="s">
        <v>133</v>
      </c>
      <c r="F7" s="39" t="s">
        <v>134</v>
      </c>
      <c r="H7" s="251"/>
      <c r="I7" s="60" t="s">
        <v>135</v>
      </c>
      <c r="J7" s="59" t="s">
        <v>136</v>
      </c>
      <c r="K7" s="59" t="s">
        <v>136</v>
      </c>
    </row>
    <row r="8" spans="2:11" ht="36.75" customHeight="1" x14ac:dyDescent="0.2">
      <c r="B8" s="253"/>
      <c r="C8" s="56">
        <v>1</v>
      </c>
      <c r="D8" s="55" t="s">
        <v>137</v>
      </c>
      <c r="E8" s="109" t="s">
        <v>110</v>
      </c>
      <c r="F8" s="39" t="s">
        <v>138</v>
      </c>
      <c r="H8" s="252"/>
      <c r="I8" s="60" t="s">
        <v>139</v>
      </c>
      <c r="J8" s="59" t="s">
        <v>136</v>
      </c>
      <c r="K8" s="59" t="s">
        <v>136</v>
      </c>
    </row>
    <row r="9" spans="2:11" x14ac:dyDescent="0.2">
      <c r="J9" s="94"/>
    </row>
  </sheetData>
  <mergeCells count="4">
    <mergeCell ref="H4:H8"/>
    <mergeCell ref="B4:B8"/>
    <mergeCell ref="D2:F2"/>
    <mergeCell ref="I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30"/>
  <sheetViews>
    <sheetView showGridLines="0" zoomScale="70" zoomScaleNormal="70" workbookViewId="0">
      <selection activeCell="E19" sqref="E19"/>
    </sheetView>
  </sheetViews>
  <sheetFormatPr baseColWidth="10" defaultColWidth="11.42578125" defaultRowHeight="12.75" x14ac:dyDescent="0.2"/>
  <cols>
    <col min="1" max="1" width="1.42578125" style="57" customWidth="1"/>
    <col min="2" max="2" width="6.85546875" style="57" customWidth="1"/>
    <col min="3" max="3" width="39.140625" style="57" customWidth="1"/>
    <col min="4" max="4" width="46" style="57" customWidth="1"/>
    <col min="5" max="14" width="15.42578125" style="57" customWidth="1"/>
    <col min="15" max="15" width="11.42578125" style="57"/>
    <col min="16" max="16" width="30.85546875" style="57" customWidth="1"/>
    <col min="17" max="17" width="31.7109375" style="57" customWidth="1"/>
    <col min="18" max="16384" width="11.42578125" style="57"/>
  </cols>
  <sheetData>
    <row r="1" spans="2:19" x14ac:dyDescent="0.2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2:19" x14ac:dyDescent="0.2"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1"/>
      <c r="P2" s="61"/>
      <c r="Q2" s="61"/>
      <c r="R2" s="61"/>
      <c r="S2" s="61"/>
    </row>
    <row r="3" spans="2:19" ht="60" customHeight="1" x14ac:dyDescent="0.2">
      <c r="B3" s="71" t="s">
        <v>26</v>
      </c>
      <c r="C3" s="261" t="s">
        <v>140</v>
      </c>
      <c r="D3" s="262"/>
      <c r="E3" s="70" t="s">
        <v>141</v>
      </c>
      <c r="F3" s="70" t="s">
        <v>142</v>
      </c>
      <c r="G3" s="70" t="s">
        <v>143</v>
      </c>
      <c r="H3" s="70" t="s">
        <v>144</v>
      </c>
      <c r="I3" s="70" t="s">
        <v>145</v>
      </c>
      <c r="J3" s="70" t="s">
        <v>146</v>
      </c>
      <c r="K3" s="70" t="s">
        <v>147</v>
      </c>
      <c r="L3" s="70" t="s">
        <v>148</v>
      </c>
      <c r="M3" s="70" t="s">
        <v>149</v>
      </c>
      <c r="N3" s="70" t="s">
        <v>150</v>
      </c>
      <c r="O3" s="61"/>
      <c r="R3" s="61"/>
      <c r="S3" s="61"/>
    </row>
    <row r="4" spans="2:19" ht="24" customHeight="1" x14ac:dyDescent="0.2">
      <c r="B4" s="63">
        <v>1</v>
      </c>
      <c r="C4" s="260" t="s">
        <v>151</v>
      </c>
      <c r="D4" s="260"/>
      <c r="E4" s="67" t="s">
        <v>152</v>
      </c>
      <c r="F4" s="67"/>
      <c r="G4" s="67"/>
      <c r="H4" s="67"/>
      <c r="I4" s="67"/>
      <c r="J4" s="67"/>
      <c r="K4" s="67"/>
      <c r="L4" s="67"/>
      <c r="M4" s="67"/>
      <c r="N4" s="67"/>
      <c r="O4" s="61"/>
      <c r="R4" s="61"/>
      <c r="S4" s="61"/>
    </row>
    <row r="5" spans="2:19" ht="24" customHeight="1" x14ac:dyDescent="0.2">
      <c r="B5" s="63">
        <v>2</v>
      </c>
      <c r="C5" s="260" t="s">
        <v>153</v>
      </c>
      <c r="D5" s="260"/>
      <c r="E5" s="67"/>
      <c r="F5" s="67"/>
      <c r="G5" s="67"/>
      <c r="H5" s="67"/>
      <c r="I5" s="67"/>
      <c r="J5" s="67"/>
      <c r="K5" s="67"/>
      <c r="L5" s="67"/>
      <c r="M5" s="67"/>
      <c r="N5" s="67"/>
      <c r="O5" s="61"/>
      <c r="R5" s="61"/>
      <c r="S5" s="61"/>
    </row>
    <row r="6" spans="2:19" ht="24" customHeight="1" x14ac:dyDescent="0.2">
      <c r="B6" s="63">
        <v>3</v>
      </c>
      <c r="C6" s="260" t="s">
        <v>154</v>
      </c>
      <c r="D6" s="260"/>
      <c r="E6" s="67"/>
      <c r="F6" s="67"/>
      <c r="G6" s="67"/>
      <c r="H6" s="67"/>
      <c r="I6" s="67"/>
      <c r="J6" s="67"/>
      <c r="K6" s="67"/>
      <c r="L6" s="67"/>
      <c r="M6" s="67"/>
      <c r="N6" s="67"/>
      <c r="O6" s="61"/>
      <c r="R6" s="61"/>
      <c r="S6" s="61"/>
    </row>
    <row r="7" spans="2:19" ht="24" customHeight="1" x14ac:dyDescent="0.2">
      <c r="B7" s="63">
        <v>4</v>
      </c>
      <c r="C7" s="260" t="s">
        <v>155</v>
      </c>
      <c r="D7" s="260"/>
      <c r="E7" s="67"/>
      <c r="F7" s="67"/>
      <c r="G7" s="67"/>
      <c r="H7" s="67"/>
      <c r="I7" s="67"/>
      <c r="J7" s="67"/>
      <c r="K7" s="67"/>
      <c r="L7" s="67"/>
      <c r="M7" s="67"/>
      <c r="N7" s="67"/>
      <c r="O7" s="61"/>
      <c r="R7" s="61"/>
      <c r="S7" s="61"/>
    </row>
    <row r="8" spans="2:19" ht="24" customHeight="1" x14ac:dyDescent="0.2">
      <c r="B8" s="63">
        <v>5</v>
      </c>
      <c r="C8" s="260" t="s">
        <v>156</v>
      </c>
      <c r="D8" s="260"/>
      <c r="E8" s="67" t="s">
        <v>83</v>
      </c>
      <c r="F8" s="67"/>
      <c r="G8" s="67"/>
      <c r="H8" s="67"/>
      <c r="I8" s="67"/>
      <c r="J8" s="67"/>
      <c r="K8" s="67"/>
      <c r="L8" s="67"/>
      <c r="M8" s="67"/>
      <c r="N8" s="67"/>
      <c r="O8" s="61"/>
      <c r="P8" s="61"/>
      <c r="Q8" s="61"/>
      <c r="R8" s="61"/>
      <c r="S8" s="61"/>
    </row>
    <row r="9" spans="2:19" ht="24" customHeight="1" x14ac:dyDescent="0.2">
      <c r="B9" s="63">
        <v>6</v>
      </c>
      <c r="C9" s="260" t="s">
        <v>157</v>
      </c>
      <c r="D9" s="260"/>
      <c r="E9" s="67"/>
      <c r="F9" s="67"/>
      <c r="G9" s="67"/>
      <c r="H9" s="67"/>
      <c r="I9" s="67"/>
      <c r="J9" s="67"/>
      <c r="K9" s="67"/>
      <c r="L9" s="67"/>
      <c r="M9" s="67"/>
      <c r="N9" s="67"/>
      <c r="O9" s="61"/>
      <c r="P9" s="61"/>
      <c r="Q9" s="61"/>
      <c r="R9" s="61"/>
      <c r="S9" s="61"/>
    </row>
    <row r="10" spans="2:19" ht="24" customHeight="1" x14ac:dyDescent="0.2">
      <c r="B10" s="63">
        <v>7</v>
      </c>
      <c r="C10" s="260" t="s">
        <v>158</v>
      </c>
      <c r="D10" s="260"/>
      <c r="E10" s="67" t="s">
        <v>152</v>
      </c>
      <c r="F10" s="67"/>
      <c r="G10" s="67"/>
      <c r="H10" s="67"/>
      <c r="I10" s="67"/>
      <c r="J10" s="67"/>
      <c r="K10" s="67"/>
      <c r="L10" s="67"/>
      <c r="M10" s="67"/>
      <c r="N10" s="67"/>
      <c r="O10" s="61"/>
      <c r="P10" s="61"/>
      <c r="Q10" s="61"/>
      <c r="R10" s="61"/>
      <c r="S10" s="61"/>
    </row>
    <row r="11" spans="2:19" ht="41.25" customHeight="1" x14ac:dyDescent="0.2">
      <c r="B11" s="63">
        <v>8</v>
      </c>
      <c r="C11" s="260" t="s">
        <v>159</v>
      </c>
      <c r="D11" s="260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1"/>
      <c r="P11" s="61"/>
      <c r="Q11" s="61"/>
      <c r="R11" s="61"/>
      <c r="S11" s="61"/>
    </row>
    <row r="12" spans="2:19" ht="24" customHeight="1" x14ac:dyDescent="0.2">
      <c r="B12" s="63">
        <v>9</v>
      </c>
      <c r="C12" s="260" t="s">
        <v>160</v>
      </c>
      <c r="D12" s="260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1"/>
      <c r="P12" s="61"/>
      <c r="Q12" s="61"/>
      <c r="R12" s="61"/>
      <c r="S12" s="61"/>
    </row>
    <row r="13" spans="2:19" ht="24" customHeight="1" x14ac:dyDescent="0.2">
      <c r="B13" s="63">
        <v>10</v>
      </c>
      <c r="C13" s="260" t="s">
        <v>161</v>
      </c>
      <c r="D13" s="260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1"/>
      <c r="P13" s="61"/>
      <c r="Q13" s="61"/>
      <c r="R13" s="61"/>
      <c r="S13" s="61"/>
    </row>
    <row r="14" spans="2:19" ht="24" customHeight="1" x14ac:dyDescent="0.2">
      <c r="B14" s="63">
        <v>11</v>
      </c>
      <c r="C14" s="260" t="s">
        <v>162</v>
      </c>
      <c r="D14" s="260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1"/>
      <c r="P14" s="61"/>
      <c r="Q14" s="61"/>
      <c r="R14" s="61"/>
      <c r="S14" s="61"/>
    </row>
    <row r="15" spans="2:19" ht="24" customHeight="1" x14ac:dyDescent="0.2">
      <c r="B15" s="63">
        <v>12</v>
      </c>
      <c r="C15" s="260" t="s">
        <v>163</v>
      </c>
      <c r="D15" s="260"/>
      <c r="E15" s="67" t="s">
        <v>152</v>
      </c>
      <c r="F15" s="67"/>
      <c r="G15" s="67"/>
      <c r="H15" s="67"/>
      <c r="I15" s="67"/>
      <c r="J15" s="67"/>
      <c r="K15" s="67"/>
      <c r="L15" s="67"/>
      <c r="M15" s="67"/>
      <c r="N15" s="67"/>
      <c r="O15" s="61"/>
      <c r="P15" s="61"/>
      <c r="Q15" s="61"/>
      <c r="R15" s="61"/>
      <c r="S15" s="61"/>
    </row>
    <row r="16" spans="2:19" ht="24" customHeight="1" x14ac:dyDescent="0.2">
      <c r="B16" s="63">
        <v>13</v>
      </c>
      <c r="C16" s="260" t="s">
        <v>164</v>
      </c>
      <c r="D16" s="260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1"/>
      <c r="P16" s="61"/>
      <c r="Q16" s="61"/>
      <c r="R16" s="61"/>
      <c r="S16"/>
    </row>
    <row r="17" spans="2:19" ht="24" customHeight="1" x14ac:dyDescent="0.2">
      <c r="B17" s="63">
        <v>14</v>
      </c>
      <c r="C17" s="260" t="s">
        <v>165</v>
      </c>
      <c r="D17" s="260"/>
      <c r="E17" s="67" t="s">
        <v>83</v>
      </c>
      <c r="F17" s="67"/>
      <c r="G17" s="67"/>
      <c r="H17" s="67"/>
      <c r="I17" s="67"/>
      <c r="J17" s="67"/>
      <c r="K17" s="67"/>
      <c r="L17" s="67"/>
      <c r="M17" s="67"/>
      <c r="N17" s="67"/>
      <c r="O17" s="61"/>
      <c r="P17" s="61"/>
      <c r="Q17" s="61"/>
      <c r="R17" s="61"/>
      <c r="S17"/>
    </row>
    <row r="18" spans="2:19" ht="24" customHeight="1" x14ac:dyDescent="0.2">
      <c r="B18" s="63">
        <v>15</v>
      </c>
      <c r="C18" s="260" t="s">
        <v>166</v>
      </c>
      <c r="D18" s="260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1"/>
      <c r="P18" s="61"/>
      <c r="Q18" s="61"/>
      <c r="R18" s="61"/>
      <c r="S18"/>
    </row>
    <row r="19" spans="2:19" ht="24" customHeight="1" x14ac:dyDescent="0.2">
      <c r="B19" s="63">
        <v>16</v>
      </c>
      <c r="C19" s="260" t="s">
        <v>167</v>
      </c>
      <c r="D19" s="260"/>
      <c r="E19" s="67" t="s">
        <v>83</v>
      </c>
      <c r="F19" s="67"/>
      <c r="G19" s="67"/>
      <c r="H19" s="67"/>
      <c r="I19" s="67"/>
      <c r="J19" s="67"/>
      <c r="K19" s="67"/>
      <c r="L19" s="67"/>
      <c r="M19" s="67"/>
      <c r="N19" s="67"/>
      <c r="O19" s="61"/>
      <c r="P19" s="61"/>
      <c r="Q19" s="61"/>
      <c r="R19" s="61"/>
      <c r="S19"/>
    </row>
    <row r="20" spans="2:19" ht="24" customHeight="1" x14ac:dyDescent="0.2">
      <c r="B20" s="63">
        <v>17</v>
      </c>
      <c r="C20" s="260" t="s">
        <v>168</v>
      </c>
      <c r="D20" s="260"/>
      <c r="E20" s="67" t="s">
        <v>83</v>
      </c>
      <c r="F20" s="67"/>
      <c r="G20" s="67"/>
      <c r="H20" s="67"/>
      <c r="I20" s="67"/>
      <c r="J20" s="67"/>
      <c r="K20" s="67"/>
      <c r="L20" s="67"/>
      <c r="M20" s="67"/>
      <c r="N20" s="67"/>
      <c r="O20" s="61"/>
      <c r="P20" s="61"/>
      <c r="Q20" s="61"/>
      <c r="R20" s="61"/>
      <c r="S20"/>
    </row>
    <row r="21" spans="2:19" ht="24" customHeight="1" x14ac:dyDescent="0.2">
      <c r="B21" s="63">
        <v>18</v>
      </c>
      <c r="C21" s="260" t="s">
        <v>169</v>
      </c>
      <c r="D21" s="26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1"/>
      <c r="P21" s="61"/>
      <c r="Q21" s="61"/>
      <c r="R21" s="61"/>
      <c r="S21"/>
    </row>
    <row r="22" spans="2:19" ht="24" customHeight="1" x14ac:dyDescent="0.2">
      <c r="B22" s="63">
        <v>19</v>
      </c>
      <c r="C22" s="260" t="s">
        <v>170</v>
      </c>
      <c r="D22" s="260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1"/>
      <c r="P22" s="61"/>
      <c r="Q22" s="61"/>
      <c r="R22" s="61"/>
      <c r="S22" s="61"/>
    </row>
    <row r="23" spans="2:19" ht="18.75" x14ac:dyDescent="0.2">
      <c r="B23" s="61"/>
      <c r="C23" s="61"/>
      <c r="D23" s="68" t="s">
        <v>171</v>
      </c>
      <c r="E23" s="69">
        <f t="shared" ref="E23:N23" si="0">COUNTIFS(E4:E22,"SI")</f>
        <v>4</v>
      </c>
      <c r="F23" s="69">
        <f t="shared" si="0"/>
        <v>0</v>
      </c>
      <c r="G23" s="69">
        <f t="shared" si="0"/>
        <v>0</v>
      </c>
      <c r="H23" s="69">
        <f t="shared" si="0"/>
        <v>0</v>
      </c>
      <c r="I23" s="69">
        <f t="shared" si="0"/>
        <v>0</v>
      </c>
      <c r="J23" s="69">
        <f t="shared" si="0"/>
        <v>0</v>
      </c>
      <c r="K23" s="69">
        <f t="shared" si="0"/>
        <v>0</v>
      </c>
      <c r="L23" s="69">
        <f t="shared" si="0"/>
        <v>0</v>
      </c>
      <c r="M23" s="69">
        <f t="shared" si="0"/>
        <v>0</v>
      </c>
      <c r="N23" s="69">
        <f t="shared" si="0"/>
        <v>0</v>
      </c>
      <c r="O23" s="61"/>
      <c r="P23" s="61"/>
      <c r="Q23" s="61"/>
      <c r="R23" s="61"/>
      <c r="S23" s="61"/>
    </row>
    <row r="24" spans="2:19" ht="15.75" x14ac:dyDescent="0.2">
      <c r="B24" s="61"/>
      <c r="C24" s="61"/>
      <c r="D24" s="64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2:19" ht="15" x14ac:dyDescent="0.2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76" t="s">
        <v>172</v>
      </c>
      <c r="Q25" s="76" t="s">
        <v>21</v>
      </c>
      <c r="R25" s="61"/>
      <c r="S25" s="61"/>
    </row>
    <row r="26" spans="2:19" s="58" customFormat="1" ht="47.25" customHeight="1" x14ac:dyDescent="0.2">
      <c r="B26" s="65"/>
      <c r="C26" s="65"/>
      <c r="D26" s="72" t="s">
        <v>173</v>
      </c>
      <c r="E26" s="79" t="str">
        <f>IF(E23=0,"",IF(E23&lt;=5,"Moderado",IF(E23&lt;=11,"Mayor",IF(E23&lt;=19,"Catastrófico",0))))</f>
        <v>Moderado</v>
      </c>
      <c r="F26" s="79" t="str">
        <f t="shared" ref="F26:N26" si="1">IF(F23=0,"",IF(F23&lt;=5,"Moderado",IF(F23&lt;=11,"Mayor",IF(F23&lt;=19,"Catastrófico",0))))</f>
        <v/>
      </c>
      <c r="G26" s="79" t="str">
        <f t="shared" si="1"/>
        <v/>
      </c>
      <c r="H26" s="79" t="str">
        <f t="shared" si="1"/>
        <v/>
      </c>
      <c r="I26" s="79" t="str">
        <f t="shared" si="1"/>
        <v/>
      </c>
      <c r="J26" s="79" t="str">
        <f t="shared" si="1"/>
        <v/>
      </c>
      <c r="K26" s="79" t="str">
        <f t="shared" si="1"/>
        <v/>
      </c>
      <c r="L26" s="79" t="str">
        <f t="shared" si="1"/>
        <v/>
      </c>
      <c r="M26" s="79" t="str">
        <f t="shared" si="1"/>
        <v/>
      </c>
      <c r="N26" s="79" t="str">
        <f t="shared" si="1"/>
        <v/>
      </c>
      <c r="O26" s="65"/>
      <c r="P26" s="51" t="s">
        <v>88</v>
      </c>
      <c r="Q26" s="77" t="s">
        <v>130</v>
      </c>
      <c r="R26" s="65"/>
      <c r="S26" s="65"/>
    </row>
    <row r="27" spans="2:19" s="58" customFormat="1" ht="53.25" customHeight="1" x14ac:dyDescent="0.2">
      <c r="B27" s="65"/>
      <c r="C27" s="65"/>
      <c r="D27" s="258" t="s">
        <v>174</v>
      </c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65"/>
      <c r="P27" s="52" t="s">
        <v>105</v>
      </c>
      <c r="Q27" s="77" t="s">
        <v>104</v>
      </c>
      <c r="R27" s="65"/>
      <c r="S27" s="65"/>
    </row>
    <row r="28" spans="2:19" ht="51.75" customHeight="1" x14ac:dyDescent="0.2">
      <c r="B28" s="61"/>
      <c r="C28" s="61"/>
      <c r="D28" s="259"/>
      <c r="E28" s="259"/>
      <c r="F28" s="259"/>
      <c r="G28" s="259"/>
      <c r="H28" s="259"/>
      <c r="I28" s="259"/>
      <c r="J28" s="259"/>
      <c r="K28" s="61"/>
      <c r="L28" s="61"/>
      <c r="M28" s="61"/>
      <c r="N28" s="61"/>
      <c r="O28" s="61"/>
      <c r="P28" s="53" t="s">
        <v>108</v>
      </c>
      <c r="Q28" s="77" t="s">
        <v>87</v>
      </c>
      <c r="R28" s="61"/>
      <c r="S28" s="61"/>
    </row>
    <row r="29" spans="2:19" x14ac:dyDescent="0.2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R29" s="61"/>
      <c r="S29" s="61"/>
    </row>
    <row r="30" spans="2:19" ht="15.75" customHeight="1" x14ac:dyDescent="0.2">
      <c r="B30" s="61"/>
      <c r="C30" s="73" t="s">
        <v>175</v>
      </c>
      <c r="D30" s="6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</sheetData>
  <mergeCells count="22">
    <mergeCell ref="C4:D4"/>
    <mergeCell ref="C5:D5"/>
    <mergeCell ref="C3:D3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D27:N27"/>
    <mergeCell ref="D28:J28"/>
    <mergeCell ref="C18:D18"/>
    <mergeCell ref="C19:D19"/>
    <mergeCell ref="C20:D20"/>
    <mergeCell ref="C22:D22"/>
    <mergeCell ref="C21:D21"/>
  </mergeCells>
  <conditionalFormatting sqref="E4:N22">
    <cfRule type="containsText" dxfId="5" priority="21" operator="containsText" text="SI">
      <formula>NOT(ISERROR(SEARCH("SI",E4)))</formula>
    </cfRule>
  </conditionalFormatting>
  <conditionalFormatting sqref="E26:N26">
    <cfRule type="containsText" dxfId="4" priority="1" operator="containsText" text="CATASTRÓFICO">
      <formula>NOT(ISERROR(SEARCH("CATASTRÓFICO",E26)))</formula>
    </cfRule>
    <cfRule type="containsText" dxfId="3" priority="2" operator="containsText" text="MAYOR">
      <formula>NOT(ISERROR(SEARCH("MAYOR",E26)))</formula>
    </cfRule>
    <cfRule type="containsText" dxfId="2" priority="3" operator="containsText" text="MODERADO">
      <formula>NOT(ISERROR(SEARCH("MODERADO",E26)))</formula>
    </cfRule>
    <cfRule type="containsText" dxfId="1" priority="4" operator="containsText" text="MENOR">
      <formula>NOT(ISERROR(SEARCH("MENOR",E26)))</formula>
    </cfRule>
    <cfRule type="containsText" dxfId="0" priority="5" operator="containsText" text="LEVE">
      <formula>NOT(ISERROR(SEARCH("LEVE",E26)))</formula>
    </cfRule>
  </conditionalFormatting>
  <pageMargins left="0.7" right="0.7" top="0.75" bottom="0.75" header="0.3" footer="0.3"/>
  <pageSetup paperSize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Datos!$C$15:$C$16</xm:f>
          </x14:formula1>
          <xm:sqref>E4:N22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B2:K11"/>
  <sheetViews>
    <sheetView showGridLines="0" workbookViewId="0">
      <selection activeCell="I21" sqref="I21"/>
    </sheetView>
  </sheetViews>
  <sheetFormatPr baseColWidth="10" defaultColWidth="11.42578125" defaultRowHeight="12.75" x14ac:dyDescent="0.2"/>
  <cols>
    <col min="1" max="1" width="5.42578125" customWidth="1"/>
    <col min="2" max="2" width="5.28515625" customWidth="1"/>
    <col min="3" max="3" width="10.140625" customWidth="1"/>
    <col min="4" max="4" width="8.140625" hidden="1" customWidth="1"/>
    <col min="5" max="9" width="13.7109375" customWidth="1"/>
    <col min="10" max="10" width="7.28515625" customWidth="1"/>
  </cols>
  <sheetData>
    <row r="2" spans="2:11" ht="17.25" customHeight="1" x14ac:dyDescent="0.2">
      <c r="E2" s="257" t="s">
        <v>176</v>
      </c>
      <c r="F2" s="257"/>
      <c r="G2" s="257"/>
      <c r="H2" s="257"/>
      <c r="I2" s="257"/>
    </row>
    <row r="3" spans="2:11" ht="21.75" customHeight="1" x14ac:dyDescent="0.2">
      <c r="E3" s="263" t="s">
        <v>122</v>
      </c>
      <c r="F3" s="263"/>
      <c r="G3" s="263"/>
      <c r="H3" s="263"/>
      <c r="I3" s="263"/>
    </row>
    <row r="4" spans="2:11" ht="35.25" customHeight="1" x14ac:dyDescent="0.2">
      <c r="E4" s="78" t="s">
        <v>177</v>
      </c>
      <c r="F4" s="78" t="s">
        <v>178</v>
      </c>
      <c r="G4" s="42" t="s">
        <v>179</v>
      </c>
      <c r="H4" s="41" t="s">
        <v>180</v>
      </c>
      <c r="I4" s="41" t="s">
        <v>181</v>
      </c>
    </row>
    <row r="5" spans="2:11" ht="23.25" hidden="1" customHeight="1" x14ac:dyDescent="0.2">
      <c r="E5" s="38" t="s">
        <v>182</v>
      </c>
      <c r="F5" s="38" t="s">
        <v>183</v>
      </c>
      <c r="G5" s="38" t="s">
        <v>184</v>
      </c>
      <c r="H5" s="40" t="s">
        <v>185</v>
      </c>
      <c r="I5" s="38" t="s">
        <v>186</v>
      </c>
    </row>
    <row r="6" spans="2:11" ht="39.75" customHeight="1" x14ac:dyDescent="0.2">
      <c r="B6" s="264" t="s">
        <v>118</v>
      </c>
      <c r="C6" s="42" t="s">
        <v>187</v>
      </c>
      <c r="D6" s="40" t="s">
        <v>188</v>
      </c>
      <c r="E6" s="43" t="s">
        <v>106</v>
      </c>
      <c r="F6" s="43" t="s">
        <v>106</v>
      </c>
      <c r="G6" s="43" t="s">
        <v>106</v>
      </c>
      <c r="H6" s="43" t="s">
        <v>106</v>
      </c>
      <c r="I6" s="44" t="s">
        <v>89</v>
      </c>
      <c r="K6" s="44" t="s">
        <v>89</v>
      </c>
    </row>
    <row r="7" spans="2:11" ht="39.75" customHeight="1" x14ac:dyDescent="0.2">
      <c r="B7" s="264"/>
      <c r="C7" s="42" t="s">
        <v>189</v>
      </c>
      <c r="D7" s="38" t="s">
        <v>185</v>
      </c>
      <c r="E7" s="45" t="s">
        <v>108</v>
      </c>
      <c r="F7" s="45" t="s">
        <v>108</v>
      </c>
      <c r="G7" s="43" t="s">
        <v>106</v>
      </c>
      <c r="H7" s="43" t="s">
        <v>106</v>
      </c>
      <c r="I7" s="44" t="s">
        <v>89</v>
      </c>
      <c r="K7" s="43" t="s">
        <v>106</v>
      </c>
    </row>
    <row r="8" spans="2:11" ht="39.75" customHeight="1" x14ac:dyDescent="0.2">
      <c r="B8" s="264"/>
      <c r="C8" s="42" t="s">
        <v>190</v>
      </c>
      <c r="D8" s="38" t="s">
        <v>184</v>
      </c>
      <c r="E8" s="45" t="s">
        <v>108</v>
      </c>
      <c r="F8" s="45" t="s">
        <v>108</v>
      </c>
      <c r="G8" s="45" t="s">
        <v>108</v>
      </c>
      <c r="H8" s="43" t="s">
        <v>106</v>
      </c>
      <c r="I8" s="44" t="s">
        <v>89</v>
      </c>
      <c r="K8" s="45" t="s">
        <v>108</v>
      </c>
    </row>
    <row r="9" spans="2:11" ht="39.75" customHeight="1" x14ac:dyDescent="0.2">
      <c r="B9" s="264"/>
      <c r="C9" s="42" t="s">
        <v>191</v>
      </c>
      <c r="D9" s="38" t="s">
        <v>183</v>
      </c>
      <c r="E9" s="46" t="s">
        <v>192</v>
      </c>
      <c r="F9" s="45" t="s">
        <v>108</v>
      </c>
      <c r="G9" s="45" t="s">
        <v>108</v>
      </c>
      <c r="H9" s="43" t="s">
        <v>106</v>
      </c>
      <c r="I9" s="44" t="s">
        <v>89</v>
      </c>
    </row>
    <row r="10" spans="2:11" ht="39.75" customHeight="1" x14ac:dyDescent="0.2">
      <c r="B10" s="264"/>
      <c r="C10" s="42" t="s">
        <v>193</v>
      </c>
      <c r="D10" s="38" t="s">
        <v>182</v>
      </c>
      <c r="E10" s="46" t="s">
        <v>192</v>
      </c>
      <c r="F10" s="46" t="s">
        <v>192</v>
      </c>
      <c r="G10" s="45" t="s">
        <v>108</v>
      </c>
      <c r="H10" s="43" t="s">
        <v>106</v>
      </c>
      <c r="I10" s="44" t="s">
        <v>89</v>
      </c>
    </row>
    <row r="11" spans="2:11" ht="32.25" customHeight="1" x14ac:dyDescent="0.2">
      <c r="E11" s="265"/>
      <c r="F11" s="265"/>
    </row>
  </sheetData>
  <mergeCells count="4">
    <mergeCell ref="E2:I2"/>
    <mergeCell ref="E3:I3"/>
    <mergeCell ref="B6:B10"/>
    <mergeCell ref="E11:F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C2:V67"/>
  <sheetViews>
    <sheetView showGridLines="0" topLeftCell="C20" zoomScale="85" zoomScaleNormal="85" workbookViewId="0">
      <selection activeCell="K26" sqref="K26"/>
    </sheetView>
  </sheetViews>
  <sheetFormatPr baseColWidth="10" defaultColWidth="11.42578125" defaultRowHeight="12.75" x14ac:dyDescent="0.2"/>
  <cols>
    <col min="3" max="3" width="36.7109375" customWidth="1"/>
    <col min="5" max="5" width="9.42578125" customWidth="1"/>
    <col min="6" max="6" width="28.7109375" customWidth="1"/>
    <col min="7" max="7" width="25.140625" customWidth="1"/>
    <col min="8" max="8" width="46.42578125" customWidth="1"/>
    <col min="9" max="9" width="20" customWidth="1"/>
    <col min="10" max="10" width="22.42578125" style="3" customWidth="1"/>
    <col min="11" max="11" width="26.42578125" style="3" customWidth="1"/>
    <col min="12" max="12" width="29.28515625" style="3" customWidth="1"/>
    <col min="13" max="13" width="30.140625" customWidth="1"/>
    <col min="14" max="14" width="28.42578125" customWidth="1"/>
    <col min="15" max="15" width="31.140625" customWidth="1"/>
    <col min="16" max="16" width="28" customWidth="1"/>
  </cols>
  <sheetData>
    <row r="2" spans="3:16" x14ac:dyDescent="0.2">
      <c r="C2" s="2" t="s">
        <v>194</v>
      </c>
      <c r="E2" s="3"/>
      <c r="J2"/>
      <c r="K2"/>
      <c r="L2"/>
    </row>
    <row r="3" spans="3:16" x14ac:dyDescent="0.2">
      <c r="C3" s="31" t="s">
        <v>195</v>
      </c>
      <c r="F3" s="254" t="s">
        <v>111</v>
      </c>
      <c r="G3" s="255"/>
      <c r="H3" s="256"/>
      <c r="J3"/>
      <c r="K3"/>
      <c r="L3"/>
    </row>
    <row r="4" spans="3:16" ht="15" x14ac:dyDescent="0.2">
      <c r="C4" s="31" t="s">
        <v>55</v>
      </c>
      <c r="E4" s="56" t="s">
        <v>113</v>
      </c>
      <c r="F4" s="56" t="s">
        <v>114</v>
      </c>
      <c r="G4" s="50" t="s">
        <v>115</v>
      </c>
      <c r="H4" s="95" t="s">
        <v>116</v>
      </c>
      <c r="J4"/>
      <c r="K4"/>
      <c r="L4"/>
    </row>
    <row r="5" spans="3:16" ht="60.75" customHeight="1" x14ac:dyDescent="0.2">
      <c r="C5" s="108"/>
      <c r="E5" s="56">
        <v>5</v>
      </c>
      <c r="F5" s="51" t="s">
        <v>196</v>
      </c>
      <c r="G5" s="39" t="s">
        <v>120</v>
      </c>
      <c r="H5" s="39" t="s">
        <v>121</v>
      </c>
      <c r="J5" s="82" t="s">
        <v>60</v>
      </c>
      <c r="K5" s="82" t="s">
        <v>62</v>
      </c>
      <c r="L5" s="82" t="s">
        <v>64</v>
      </c>
      <c r="M5" s="82" t="s">
        <v>197</v>
      </c>
      <c r="N5" s="82" t="s">
        <v>198</v>
      </c>
      <c r="O5" s="82" t="s">
        <v>70</v>
      </c>
      <c r="P5" s="82" t="s">
        <v>72</v>
      </c>
    </row>
    <row r="6" spans="3:16" ht="38.25" x14ac:dyDescent="0.2">
      <c r="C6" s="2" t="s">
        <v>199</v>
      </c>
      <c r="E6" s="56">
        <v>4</v>
      </c>
      <c r="F6" s="52" t="s">
        <v>200</v>
      </c>
      <c r="G6" s="39" t="s">
        <v>125</v>
      </c>
      <c r="H6" s="39" t="s">
        <v>126</v>
      </c>
      <c r="J6" s="83" t="s">
        <v>90</v>
      </c>
      <c r="K6" s="83" t="s">
        <v>91</v>
      </c>
      <c r="L6" s="83" t="s">
        <v>92</v>
      </c>
      <c r="M6" s="83" t="s">
        <v>93</v>
      </c>
      <c r="N6" s="83" t="s">
        <v>94</v>
      </c>
      <c r="O6" s="83" t="s">
        <v>95</v>
      </c>
      <c r="P6" s="83" t="s">
        <v>96</v>
      </c>
    </row>
    <row r="7" spans="3:16" ht="25.5" x14ac:dyDescent="0.2">
      <c r="C7" s="31" t="s">
        <v>83</v>
      </c>
      <c r="E7" s="56">
        <v>3</v>
      </c>
      <c r="F7" s="53" t="s">
        <v>86</v>
      </c>
      <c r="G7" s="39" t="s">
        <v>84</v>
      </c>
      <c r="H7" s="39" t="s">
        <v>129</v>
      </c>
      <c r="J7" s="83" t="s">
        <v>201</v>
      </c>
      <c r="K7" s="83" t="s">
        <v>202</v>
      </c>
      <c r="L7" s="83" t="s">
        <v>203</v>
      </c>
      <c r="M7" s="83" t="s">
        <v>204</v>
      </c>
      <c r="N7" s="83" t="s">
        <v>205</v>
      </c>
      <c r="O7" s="83" t="s">
        <v>206</v>
      </c>
      <c r="P7" s="83" t="s">
        <v>207</v>
      </c>
    </row>
    <row r="8" spans="3:16" ht="25.5" x14ac:dyDescent="0.2">
      <c r="C8" s="31" t="s">
        <v>152</v>
      </c>
      <c r="E8" s="56">
        <v>2</v>
      </c>
      <c r="F8" s="54" t="s">
        <v>208</v>
      </c>
      <c r="G8" s="39" t="s">
        <v>133</v>
      </c>
      <c r="H8" s="39" t="s">
        <v>134</v>
      </c>
      <c r="M8" s="83" t="s">
        <v>209</v>
      </c>
      <c r="N8" s="3"/>
      <c r="O8" s="3"/>
      <c r="P8" s="83" t="s">
        <v>210</v>
      </c>
    </row>
    <row r="9" spans="3:16" ht="38.25" x14ac:dyDescent="0.2">
      <c r="E9" s="56">
        <v>1</v>
      </c>
      <c r="F9" s="55" t="s">
        <v>99</v>
      </c>
      <c r="G9" s="39" t="s">
        <v>110</v>
      </c>
      <c r="H9" s="39" t="s">
        <v>138</v>
      </c>
      <c r="J9"/>
      <c r="K9"/>
      <c r="L9"/>
    </row>
    <row r="10" spans="3:16" x14ac:dyDescent="0.2">
      <c r="C10" s="2" t="s">
        <v>211</v>
      </c>
      <c r="E10" s="3"/>
      <c r="G10" s="94" t="s">
        <v>85</v>
      </c>
      <c r="H10" s="94" t="s">
        <v>85</v>
      </c>
      <c r="J10"/>
      <c r="K10"/>
      <c r="L10"/>
    </row>
    <row r="11" spans="3:16" ht="51" x14ac:dyDescent="0.2">
      <c r="C11" s="31" t="s">
        <v>4</v>
      </c>
      <c r="F11" s="257" t="s">
        <v>112</v>
      </c>
      <c r="G11" s="257"/>
      <c r="H11" s="257"/>
      <c r="J11" s="33" t="s">
        <v>212</v>
      </c>
      <c r="K11" s="88" t="s">
        <v>213</v>
      </c>
    </row>
    <row r="12" spans="3:16" ht="33.75" customHeight="1" x14ac:dyDescent="0.2">
      <c r="C12" s="31" t="s">
        <v>53</v>
      </c>
      <c r="F12" s="49"/>
      <c r="G12" s="48" t="s">
        <v>21</v>
      </c>
      <c r="H12" s="95" t="s">
        <v>117</v>
      </c>
      <c r="J12" s="83" t="s">
        <v>97</v>
      </c>
      <c r="K12" s="83" t="s">
        <v>97</v>
      </c>
    </row>
    <row r="13" spans="3:16" ht="25.5" x14ac:dyDescent="0.2">
      <c r="C13" s="31" t="s">
        <v>102</v>
      </c>
      <c r="F13" s="51" t="s">
        <v>88</v>
      </c>
      <c r="G13" s="39" t="s">
        <v>130</v>
      </c>
      <c r="H13" s="39" t="s">
        <v>123</v>
      </c>
      <c r="J13" s="83" t="s">
        <v>214</v>
      </c>
      <c r="K13" s="83" t="s">
        <v>107</v>
      </c>
    </row>
    <row r="14" spans="3:16" ht="25.5" x14ac:dyDescent="0.2">
      <c r="C14" s="2" t="s">
        <v>215</v>
      </c>
      <c r="F14" s="52" t="s">
        <v>105</v>
      </c>
      <c r="G14" s="39" t="s">
        <v>104</v>
      </c>
      <c r="H14" s="39" t="s">
        <v>127</v>
      </c>
      <c r="J14" s="89"/>
      <c r="K14" s="83" t="s">
        <v>98</v>
      </c>
    </row>
    <row r="15" spans="3:16" ht="25.5" x14ac:dyDescent="0.2">
      <c r="C15" s="31" t="s">
        <v>83</v>
      </c>
      <c r="F15" s="53" t="s">
        <v>108</v>
      </c>
      <c r="G15" s="39" t="s">
        <v>87</v>
      </c>
      <c r="H15" s="39" t="s">
        <v>131</v>
      </c>
    </row>
    <row r="16" spans="3:16" x14ac:dyDescent="0.2">
      <c r="C16" s="31" t="s">
        <v>152</v>
      </c>
    </row>
    <row r="20" spans="3:12" x14ac:dyDescent="0.2">
      <c r="C20" s="81" t="s">
        <v>100</v>
      </c>
    </row>
    <row r="21" spans="3:12" x14ac:dyDescent="0.2">
      <c r="C21" s="81" t="s">
        <v>216</v>
      </c>
      <c r="F21" s="2" t="s">
        <v>217</v>
      </c>
      <c r="G21" s="2" t="s">
        <v>218</v>
      </c>
      <c r="H21" s="2" t="s">
        <v>194</v>
      </c>
      <c r="J21"/>
      <c r="K21"/>
      <c r="L21"/>
    </row>
    <row r="22" spans="3:12" x14ac:dyDescent="0.2">
      <c r="C22" s="108"/>
      <c r="F22" s="31" t="s">
        <v>219</v>
      </c>
      <c r="G22" s="31" t="s">
        <v>219</v>
      </c>
      <c r="H22" s="31" t="s">
        <v>220</v>
      </c>
      <c r="J22"/>
      <c r="K22"/>
      <c r="L22"/>
    </row>
    <row r="23" spans="3:12" ht="38.25" x14ac:dyDescent="0.2">
      <c r="F23" s="31" t="s">
        <v>221</v>
      </c>
      <c r="G23" s="31" t="s">
        <v>222</v>
      </c>
      <c r="H23" s="31" t="s">
        <v>223</v>
      </c>
      <c r="J23" s="116" t="s">
        <v>300</v>
      </c>
      <c r="K23" s="116" t="s">
        <v>303</v>
      </c>
      <c r="L23"/>
    </row>
    <row r="24" spans="3:12" ht="25.5" x14ac:dyDescent="0.25">
      <c r="C24" s="92" t="s">
        <v>83</v>
      </c>
      <c r="F24" s="31" t="s">
        <v>224</v>
      </c>
      <c r="G24" s="31" t="s">
        <v>225</v>
      </c>
      <c r="H24" s="31" t="s">
        <v>226</v>
      </c>
      <c r="J24" s="116" t="s">
        <v>301</v>
      </c>
      <c r="K24" s="117" t="s">
        <v>304</v>
      </c>
      <c r="L24"/>
    </row>
    <row r="25" spans="3:12" ht="25.5" x14ac:dyDescent="0.2">
      <c r="C25" s="92" t="s">
        <v>152</v>
      </c>
      <c r="F25" s="31" t="s">
        <v>227</v>
      </c>
      <c r="G25" s="31" t="s">
        <v>228</v>
      </c>
      <c r="H25" s="31" t="s">
        <v>229</v>
      </c>
      <c r="J25"/>
      <c r="K25"/>
      <c r="L25"/>
    </row>
    <row r="26" spans="3:12" ht="25.5" customHeight="1" x14ac:dyDescent="0.2">
      <c r="F26" s="31" t="s">
        <v>103</v>
      </c>
      <c r="G26" s="31" t="s">
        <v>230</v>
      </c>
      <c r="H26" s="31" t="s">
        <v>231</v>
      </c>
      <c r="J26"/>
      <c r="K26"/>
      <c r="L26"/>
    </row>
    <row r="27" spans="3:12" ht="25.5" x14ac:dyDescent="0.2">
      <c r="C27" s="93" t="s">
        <v>232</v>
      </c>
      <c r="F27" s="31" t="s">
        <v>233</v>
      </c>
      <c r="G27" s="31" t="s">
        <v>234</v>
      </c>
      <c r="H27" s="31" t="s">
        <v>109</v>
      </c>
      <c r="J27"/>
      <c r="K27"/>
      <c r="L27"/>
    </row>
    <row r="28" spans="3:12" ht="25.5" customHeight="1" x14ac:dyDescent="0.2">
      <c r="C28" s="31" t="s">
        <v>82</v>
      </c>
      <c r="F28" s="31" t="s">
        <v>235</v>
      </c>
      <c r="G28" s="31" t="s">
        <v>236</v>
      </c>
      <c r="H28" s="31" t="s">
        <v>237</v>
      </c>
      <c r="J28"/>
      <c r="K28"/>
      <c r="L28"/>
    </row>
    <row r="29" spans="3:12" ht="25.5" customHeight="1" x14ac:dyDescent="0.2">
      <c r="C29" s="31" t="s">
        <v>101</v>
      </c>
      <c r="F29" s="31" t="s">
        <v>238</v>
      </c>
      <c r="G29" s="31" t="s">
        <v>239</v>
      </c>
      <c r="H29" s="31" t="s">
        <v>240</v>
      </c>
      <c r="J29"/>
      <c r="K29"/>
      <c r="L29"/>
    </row>
    <row r="30" spans="3:12" ht="25.5" customHeight="1" x14ac:dyDescent="0.2">
      <c r="C30" s="31" t="s">
        <v>241</v>
      </c>
      <c r="F30" s="31" t="s">
        <v>242</v>
      </c>
      <c r="G30" s="31" t="s">
        <v>243</v>
      </c>
      <c r="H30" s="31" t="s">
        <v>244</v>
      </c>
      <c r="J30"/>
      <c r="K30"/>
      <c r="L30"/>
    </row>
    <row r="31" spans="3:12" ht="25.5" customHeight="1" x14ac:dyDescent="0.2">
      <c r="C31" s="31" t="s">
        <v>245</v>
      </c>
      <c r="G31" s="31" t="s">
        <v>246</v>
      </c>
      <c r="H31" s="31" t="s">
        <v>247</v>
      </c>
      <c r="J31"/>
      <c r="K31"/>
      <c r="L31"/>
    </row>
    <row r="32" spans="3:12" x14ac:dyDescent="0.2">
      <c r="G32" s="31" t="s">
        <v>248</v>
      </c>
      <c r="J32"/>
      <c r="K32"/>
      <c r="L32"/>
    </row>
    <row r="33" spans="3:22" s="1" customFormat="1" x14ac:dyDescent="0.2">
      <c r="C33"/>
      <c r="D33"/>
      <c r="E33"/>
      <c r="F33" s="3"/>
      <c r="G33" s="31" t="s">
        <v>249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3:22" x14ac:dyDescent="0.2">
      <c r="G34" s="31" t="s">
        <v>235</v>
      </c>
      <c r="J34"/>
      <c r="K34"/>
      <c r="L34"/>
    </row>
    <row r="35" spans="3:22" x14ac:dyDescent="0.2">
      <c r="G35" s="31" t="s">
        <v>250</v>
      </c>
      <c r="J35"/>
      <c r="K35"/>
      <c r="L35"/>
    </row>
    <row r="36" spans="3:22" x14ac:dyDescent="0.2">
      <c r="G36" s="31" t="s">
        <v>238</v>
      </c>
      <c r="J36"/>
      <c r="K36"/>
      <c r="L36"/>
    </row>
    <row r="37" spans="3:22" ht="25.5" x14ac:dyDescent="0.2">
      <c r="G37" s="31" t="s">
        <v>224</v>
      </c>
      <c r="J37"/>
      <c r="K37"/>
      <c r="L37"/>
    </row>
    <row r="38" spans="3:22" ht="25.5" x14ac:dyDescent="0.2">
      <c r="G38" s="31" t="s">
        <v>251</v>
      </c>
      <c r="J38"/>
      <c r="K38"/>
      <c r="L38"/>
    </row>
    <row r="39" spans="3:22" ht="38.25" x14ac:dyDescent="0.2">
      <c r="G39" s="31" t="s">
        <v>252</v>
      </c>
      <c r="J39"/>
      <c r="K39"/>
      <c r="L39"/>
    </row>
    <row r="40" spans="3:22" x14ac:dyDescent="0.2">
      <c r="G40" s="31" t="s">
        <v>103</v>
      </c>
      <c r="J40"/>
      <c r="K40"/>
      <c r="L40"/>
    </row>
    <row r="41" spans="3:22" ht="25.5" x14ac:dyDescent="0.2">
      <c r="G41" s="31" t="s">
        <v>233</v>
      </c>
      <c r="J41"/>
      <c r="K41"/>
      <c r="L41"/>
    </row>
    <row r="42" spans="3:22" x14ac:dyDescent="0.2">
      <c r="G42" s="31" t="s">
        <v>253</v>
      </c>
    </row>
    <row r="43" spans="3:22" ht="25.5" x14ac:dyDescent="0.2">
      <c r="G43" s="31" t="s">
        <v>254</v>
      </c>
    </row>
    <row r="44" spans="3:22" ht="25.5" x14ac:dyDescent="0.2">
      <c r="G44" s="31" t="s">
        <v>255</v>
      </c>
    </row>
    <row r="45" spans="3:22" ht="25.5" x14ac:dyDescent="0.2">
      <c r="G45" s="31" t="s">
        <v>256</v>
      </c>
    </row>
    <row r="46" spans="3:22" ht="25.5" x14ac:dyDescent="0.2">
      <c r="G46" s="31" t="s">
        <v>257</v>
      </c>
    </row>
    <row r="47" spans="3:22" ht="25.5" x14ac:dyDescent="0.2">
      <c r="G47" s="31" t="s">
        <v>258</v>
      </c>
    </row>
    <row r="48" spans="3:22" ht="25.5" x14ac:dyDescent="0.2">
      <c r="G48" s="31" t="s">
        <v>259</v>
      </c>
    </row>
    <row r="49" spans="7:7" ht="25.5" x14ac:dyDescent="0.2">
      <c r="G49" s="31" t="s">
        <v>260</v>
      </c>
    </row>
    <row r="50" spans="7:7" ht="25.5" x14ac:dyDescent="0.2">
      <c r="G50" s="31" t="s">
        <v>261</v>
      </c>
    </row>
    <row r="51" spans="7:7" ht="25.5" x14ac:dyDescent="0.2">
      <c r="G51" s="31" t="s">
        <v>262</v>
      </c>
    </row>
    <row r="52" spans="7:7" ht="51" x14ac:dyDescent="0.2">
      <c r="G52" s="31" t="s">
        <v>263</v>
      </c>
    </row>
    <row r="53" spans="7:7" ht="25.5" x14ac:dyDescent="0.2">
      <c r="G53" s="31" t="s">
        <v>264</v>
      </c>
    </row>
    <row r="54" spans="7:7" ht="25.5" x14ac:dyDescent="0.2">
      <c r="G54" s="31" t="s">
        <v>265</v>
      </c>
    </row>
    <row r="55" spans="7:7" ht="25.5" x14ac:dyDescent="0.2">
      <c r="G55" s="31" t="s">
        <v>266</v>
      </c>
    </row>
    <row r="56" spans="7:7" ht="38.25" x14ac:dyDescent="0.2">
      <c r="G56" s="31" t="s">
        <v>267</v>
      </c>
    </row>
    <row r="57" spans="7:7" ht="38.25" x14ac:dyDescent="0.2">
      <c r="G57" s="31" t="s">
        <v>268</v>
      </c>
    </row>
    <row r="58" spans="7:7" ht="25.5" x14ac:dyDescent="0.2">
      <c r="G58" s="31" t="s">
        <v>269</v>
      </c>
    </row>
    <row r="59" spans="7:7" ht="25.5" x14ac:dyDescent="0.2">
      <c r="G59" s="31" t="s">
        <v>270</v>
      </c>
    </row>
    <row r="60" spans="7:7" ht="25.5" x14ac:dyDescent="0.2">
      <c r="G60" s="31" t="s">
        <v>271</v>
      </c>
    </row>
    <row r="61" spans="7:7" ht="25.5" x14ac:dyDescent="0.2">
      <c r="G61" s="31" t="s">
        <v>272</v>
      </c>
    </row>
    <row r="62" spans="7:7" ht="25.5" x14ac:dyDescent="0.2">
      <c r="G62" s="31" t="s">
        <v>273</v>
      </c>
    </row>
    <row r="63" spans="7:7" ht="25.5" x14ac:dyDescent="0.2">
      <c r="G63" s="31" t="s">
        <v>274</v>
      </c>
    </row>
    <row r="64" spans="7:7" ht="25.5" x14ac:dyDescent="0.2">
      <c r="G64" s="31" t="s">
        <v>275</v>
      </c>
    </row>
    <row r="65" spans="7:7" x14ac:dyDescent="0.2">
      <c r="G65" s="31" t="s">
        <v>276</v>
      </c>
    </row>
    <row r="66" spans="7:7" x14ac:dyDescent="0.2">
      <c r="G66" s="31" t="s">
        <v>277</v>
      </c>
    </row>
    <row r="67" spans="7:7" x14ac:dyDescent="0.2">
      <c r="G67" s="31" t="s">
        <v>278</v>
      </c>
    </row>
  </sheetData>
  <mergeCells count="2">
    <mergeCell ref="F3:H3"/>
    <mergeCell ref="F11:H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1853b8-d97a-4303-8bf9-1c8c7b1c2bc5" xsi:nil="true"/>
    <lcf76f155ced4ddcb4097134ff3c332f xmlns="4dfaf93a-4b77-4ec3-86c3-3036a45ac1fa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C694268B46934A897C7D3F3238C529" ma:contentTypeVersion="14" ma:contentTypeDescription="Crear nuevo documento." ma:contentTypeScope="" ma:versionID="023150900c8245d8b8eeb36b2f9d75b9">
  <xsd:schema xmlns:xsd="http://www.w3.org/2001/XMLSchema" xmlns:xs="http://www.w3.org/2001/XMLSchema" xmlns:p="http://schemas.microsoft.com/office/2006/metadata/properties" xmlns:ns2="4dfaf93a-4b77-4ec3-86c3-3036a45ac1fa" xmlns:ns3="721853b8-d97a-4303-8bf9-1c8c7b1c2bc5" targetNamespace="http://schemas.microsoft.com/office/2006/metadata/properties" ma:root="true" ma:fieldsID="657191c9a3aab031180d7cbeb249edbb" ns2:_="" ns3:_="">
    <xsd:import namespace="4dfaf93a-4b77-4ec3-86c3-3036a45ac1fa"/>
    <xsd:import namespace="721853b8-d97a-4303-8bf9-1c8c7b1c2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f93a-4b77-4ec3-86c3-3036a45ac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3b8-d97a-4303-8bf9-1c8c7b1c2b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c50207-204c-4244-8481-d943f02c69e6}" ma:internalName="TaxCatchAll" ma:showField="CatchAllData" ma:web="721853b8-d97a-4303-8bf9-1c8c7b1c2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04F48D7-29FA-4C14-BDEC-A45162B37F1F}">
  <ds:schemaRefs>
    <ds:schemaRef ds:uri="http://schemas.microsoft.com/office/2006/documentManagement/types"/>
    <ds:schemaRef ds:uri="http://schemas.microsoft.com/office/infopath/2007/PartnerControls"/>
    <ds:schemaRef ds:uri="16d7e138-2d3d-4f4a-a0eb-d0297bce95e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2e32beb-fd51-4a6f-b45e-a5ee1163e71f"/>
    <ds:schemaRef ds:uri="http://www.w3.org/XML/1998/namespace"/>
    <ds:schemaRef ds:uri="http://purl.org/dc/dcmitype/"/>
    <ds:schemaRef ds:uri="721853b8-d97a-4303-8bf9-1c8c7b1c2bc5"/>
    <ds:schemaRef ds:uri="4dfaf93a-4b77-4ec3-86c3-3036a45ac1fa"/>
  </ds:schemaRefs>
</ds:datastoreItem>
</file>

<file path=customXml/itemProps2.xml><?xml version="1.0" encoding="utf-8"?>
<ds:datastoreItem xmlns:ds="http://schemas.openxmlformats.org/officeDocument/2006/customXml" ds:itemID="{59232707-5B60-4CB0-9B48-1CABA58E642A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E69EB6E-8BA2-4448-BBFB-7B58DBFCCA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707687-0113-4D8A-AF4B-6463B2290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af93a-4b77-4ec3-86c3-3036a45ac1fa"/>
    <ds:schemaRef ds:uri="721853b8-d97a-4303-8bf9-1c8c7b1c2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A4E6285-137F-4E11-8D54-8510F54BE39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Tablas</vt:lpstr>
      <vt:lpstr>Calificación de impacto</vt:lpstr>
      <vt:lpstr>Mapa de calor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2007-05-23T11:34:18Z</dcterms:created>
  <dcterms:modified xsi:type="dcterms:W3CDTF">2024-07-26T19:20:22Z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0x010100C8C694268B46934A897C7D3F3238C529</vt:lpwstr>
  </property>
</Properties>
</file>