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4. GCSP/Aeropuertos/"/>
    </mc:Choice>
  </mc:AlternateContent>
  <xr:revisionPtr revIDLastSave="1" documentId="13_ncr:1_{AB5AB4D5-B5BC-4DE7-97F2-9C4882C384DF}" xr6:coauthVersionLast="47" xr6:coauthVersionMax="47" xr10:uidLastSave="{DB9345E9-14D1-4314-8A1C-0A869A74642E}"/>
  <bookViews>
    <workbookView xWindow="-120" yWindow="-120" windowWidth="20730" windowHeight="11160" xr2:uid="{00000000-000D-0000-FFFF-FFFF00000000}"/>
  </bookViews>
  <sheets>
    <sheet name="Formato" sheetId="3" r:id="rId1"/>
    <sheet name="PUC" sheetId="5" state="hidden" r:id="rId2"/>
    <sheet name="Hoja2" sheetId="7" state="hidden" r:id="rId3"/>
    <sheet name="SMMLV" sheetId="9" state="hidden" r:id="rId4"/>
    <sheet name="Tiempos" sheetId="10" state="hidden" r:id="rId5"/>
    <sheet name="Datos Concesionario" sheetId="6" state="hidden" r:id="rId6"/>
    <sheet name="Hoja Borrador" sheetId="11" state="hidden" r:id="rId7"/>
    <sheet name="DatosIo." sheetId="2" state="hidden" r:id="rId8"/>
  </sheets>
  <externalReferences>
    <externalReference r:id="rId9"/>
    <externalReference r:id="rId10"/>
  </externalReferences>
  <definedNames>
    <definedName name="_xlnm._FilterDatabase" localSheetId="1" hidden="1">PUC!$B$1:$N$1</definedName>
    <definedName name="AEROCALI_S.A.">'Datos Concesionario'!$G$4</definedName>
    <definedName name="AEROPUERTOS_DE_ORIENTE_SAS">'Datos Concesionario'!$C$4:$C$9</definedName>
    <definedName name="AIR_PLAN_S.A.">'Datos Concesionario'!$D$4:$D$8</definedName>
    <definedName name="Año">SMMLV!$A$9:$A$47</definedName>
    <definedName name="_xlnm.Print_Area" localSheetId="0">Formato!$A$1:$V$103</definedName>
    <definedName name="concepto">'[1]SAN ANDRES Y PROV'!$A$8:$D$23</definedName>
    <definedName name="Concesionario">'Datos Concesionario'!$B$32:$B$38</definedName>
    <definedName name="CPI">[2]BLS!$M$16:$M$17</definedName>
    <definedName name="DESCRIPCIÓN">Hoja2!$B$7:$B$14</definedName>
    <definedName name="dia">'Hoja Borrador'!$B$3:$B$34</definedName>
    <definedName name="EQUIPO_MÉDICO_Y_CIENTÍFICO">PUC!$D$84:$D$93</definedName>
    <definedName name="EQUIPOS_COMEDOR_COCINA_HOTELES">PUC!$D$123:$D$124</definedName>
    <definedName name="EQUIPOS_DE_COMUNICACIÓN_Y_COMPUTACIÓN">PUC!$D$102:$D$105</definedName>
    <definedName name="EQUIPOS_DE_TRANSPORTE_TRACCIÓN_Y_ELEVACIÓN">PUC!$D$107:$D$111</definedName>
    <definedName name="ESTADO_DE_LA_ADQUISICIÓN" localSheetId="2">Hoja2!$B$3:$B$4</definedName>
    <definedName name="Estado_de_la_Adquisición">DatosIo.!$C$19:$C$20</definedName>
    <definedName name="GENERAL">'Datos Concesionario'!$C$3:$H$24</definedName>
    <definedName name="GRUPO_AEROPORTUARIO_DEL_CARIBE_S.A.S">'Datos Concesionario'!$H$4</definedName>
    <definedName name="INTANGIBLES">PUC!$D$120:$D$121</definedName>
    <definedName name="IPC">[2]IndiceNal!$P$22:$Q$22</definedName>
    <definedName name="MAQUINARIA_Y_EQUIPO">PUC!$D$67:$D$82</definedName>
    <definedName name="mes">'Hoja Borrador'!$C$3:$C$14</definedName>
    <definedName name="MINIMO">SMMLV!$A$8:$E$47</definedName>
    <definedName name="MUEBLES_ENSERES_Y_EQUIPO_DE_OFICINA">PUC!$D$95:$D$100</definedName>
    <definedName name="OPERADORA_AEROPUERTO_INTERNACIONAL_EL_DORADO">'Datos Concesionario'!$E$4</definedName>
    <definedName name="OTRAS_PROPIEDADES_PLANTA_Y_EQUIPO_EN_CONCESIÓN">PUC!$D$118</definedName>
    <definedName name="SOCIEDAD_AEROPORTUARIA_DE_LA_COSTA_S.A.">'Datos Concesionario'!$F$4</definedName>
    <definedName name="TablaCodigo">Tabla2[[#All],[Descripcion]:[cod_JDEDWARS]]</definedName>
    <definedName name="_xlnm.Print_Titles" localSheetId="0">Formato!$1:$22</definedName>
    <definedName name="year">'Hoja Borrador'!$D$3:$D$34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6" i="3" l="1"/>
  <c r="T86" i="3"/>
  <c r="R86" i="3"/>
  <c r="S86" i="3"/>
  <c r="U86" i="3"/>
  <c r="V85" i="3"/>
  <c r="T85" i="3"/>
  <c r="R85" i="3"/>
  <c r="S85" i="3"/>
  <c r="V84" i="3"/>
  <c r="T84" i="3"/>
  <c r="R84" i="3"/>
  <c r="S84" i="3"/>
  <c r="U84" i="3"/>
  <c r="B84" i="3"/>
  <c r="A122" i="5"/>
  <c r="J16" i="3"/>
  <c r="H16" i="3"/>
  <c r="M14" i="3"/>
  <c r="G14" i="3"/>
  <c r="G15" i="3"/>
  <c r="G13" i="3"/>
  <c r="G12" i="3"/>
  <c r="G11" i="3"/>
  <c r="G10" i="3"/>
  <c r="G9" i="3"/>
  <c r="I7" i="3"/>
  <c r="G7" i="3"/>
  <c r="R23" i="3"/>
  <c r="S23" i="3"/>
  <c r="T26" i="3"/>
  <c r="N20" i="3"/>
  <c r="B24" i="3"/>
  <c r="F124" i="5"/>
  <c r="F123" i="5"/>
  <c r="B47" i="9"/>
  <c r="C45" i="9"/>
  <c r="C46" i="9"/>
  <c r="B46" i="9"/>
  <c r="T24" i="3"/>
  <c r="T25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23" i="3"/>
  <c r="R67" i="3"/>
  <c r="S67" i="3"/>
  <c r="R68" i="3"/>
  <c r="S68" i="3"/>
  <c r="R69" i="3"/>
  <c r="S69" i="3"/>
  <c r="R70" i="3"/>
  <c r="S70" i="3"/>
  <c r="U70" i="3"/>
  <c r="R71" i="3"/>
  <c r="S71" i="3"/>
  <c r="R72" i="3"/>
  <c r="S72" i="3"/>
  <c r="R73" i="3"/>
  <c r="S73" i="3"/>
  <c r="R74" i="3"/>
  <c r="S74" i="3"/>
  <c r="U74" i="3"/>
  <c r="R75" i="3"/>
  <c r="S75" i="3"/>
  <c r="R76" i="3"/>
  <c r="S76" i="3"/>
  <c r="R77" i="3"/>
  <c r="S77" i="3"/>
  <c r="R78" i="3"/>
  <c r="S78" i="3"/>
  <c r="U78" i="3"/>
  <c r="R79" i="3"/>
  <c r="S79" i="3"/>
  <c r="R80" i="3"/>
  <c r="S80" i="3"/>
  <c r="R81" i="3"/>
  <c r="S81" i="3"/>
  <c r="R82" i="3"/>
  <c r="S82" i="3"/>
  <c r="U82" i="3"/>
  <c r="R83" i="3"/>
  <c r="S83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R27" i="3"/>
  <c r="S27" i="3"/>
  <c r="D47" i="9"/>
  <c r="B45" i="9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U65" i="3"/>
  <c r="R66" i="3"/>
  <c r="S66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23" i="3"/>
  <c r="V24" i="3"/>
  <c r="V25" i="3"/>
  <c r="V26" i="3"/>
  <c r="V27" i="3"/>
  <c r="V28" i="3"/>
  <c r="R28" i="3"/>
  <c r="S28" i="3"/>
  <c r="F111" i="5"/>
  <c r="F110" i="5"/>
  <c r="F109" i="5"/>
  <c r="F108" i="5"/>
  <c r="F107" i="5"/>
  <c r="F105" i="5"/>
  <c r="F104" i="5"/>
  <c r="F103" i="5"/>
  <c r="F102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84" i="5"/>
  <c r="F85" i="5"/>
  <c r="F86" i="5"/>
  <c r="R25" i="3"/>
  <c r="S25" i="3"/>
  <c r="F87" i="5"/>
  <c r="F88" i="5"/>
  <c r="F89" i="5"/>
  <c r="F90" i="5"/>
  <c r="R26" i="3"/>
  <c r="S26" i="3"/>
  <c r="F91" i="5"/>
  <c r="F92" i="5"/>
  <c r="F93" i="5"/>
  <c r="F95" i="5"/>
  <c r="R24" i="3"/>
  <c r="S24" i="3"/>
  <c r="F96" i="5"/>
  <c r="F97" i="5"/>
  <c r="F98" i="5"/>
  <c r="F99" i="5"/>
  <c r="F100" i="5"/>
  <c r="F118" i="5"/>
  <c r="A117" i="5"/>
  <c r="A112" i="5"/>
  <c r="A106" i="5"/>
  <c r="A101" i="5"/>
  <c r="A94" i="5"/>
  <c r="A83" i="5"/>
  <c r="A66" i="5"/>
  <c r="A54" i="5"/>
  <c r="A41" i="5"/>
  <c r="A10" i="5"/>
  <c r="A3" i="5"/>
  <c r="A2" i="5"/>
  <c r="U57" i="3"/>
  <c r="B86" i="3"/>
  <c r="U25" i="3"/>
  <c r="U56" i="3"/>
  <c r="B85" i="3"/>
  <c r="U85" i="3"/>
  <c r="B71" i="3"/>
  <c r="B55" i="3"/>
  <c r="B39" i="3"/>
  <c r="U53" i="3"/>
  <c r="U24" i="3"/>
  <c r="U66" i="3"/>
  <c r="U62" i="3"/>
  <c r="U58" i="3"/>
  <c r="U54" i="3"/>
  <c r="U50" i="3"/>
  <c r="U46" i="3"/>
  <c r="U42" i="3"/>
  <c r="U34" i="3"/>
  <c r="U30" i="3"/>
  <c r="U81" i="3"/>
  <c r="U77" i="3"/>
  <c r="U73" i="3"/>
  <c r="U69" i="3"/>
  <c r="U23" i="3"/>
  <c r="B83" i="3"/>
  <c r="B67" i="3"/>
  <c r="B51" i="3"/>
  <c r="B35" i="3"/>
  <c r="U61" i="3"/>
  <c r="U38" i="3"/>
  <c r="U49" i="3"/>
  <c r="U45" i="3"/>
  <c r="U41" i="3"/>
  <c r="U37" i="3"/>
  <c r="U33" i="3"/>
  <c r="U29" i="3"/>
  <c r="B79" i="3"/>
  <c r="B63" i="3"/>
  <c r="B47" i="3"/>
  <c r="B31" i="3"/>
  <c r="B75" i="3"/>
  <c r="B59" i="3"/>
  <c r="B43" i="3"/>
  <c r="B27" i="3"/>
  <c r="B82" i="3"/>
  <c r="B78" i="3"/>
  <c r="B74" i="3"/>
  <c r="B70" i="3"/>
  <c r="B66" i="3"/>
  <c r="B62" i="3"/>
  <c r="B58" i="3"/>
  <c r="B54" i="3"/>
  <c r="B50" i="3"/>
  <c r="B46" i="3"/>
  <c r="B42" i="3"/>
  <c r="B38" i="3"/>
  <c r="B34" i="3"/>
  <c r="B30" i="3"/>
  <c r="B26" i="3"/>
  <c r="B23" i="3"/>
  <c r="B81" i="3"/>
  <c r="B77" i="3"/>
  <c r="B73" i="3"/>
  <c r="B69" i="3"/>
  <c r="B65" i="3"/>
  <c r="B61" i="3"/>
  <c r="B57" i="3"/>
  <c r="B53" i="3"/>
  <c r="B49" i="3"/>
  <c r="B45" i="3"/>
  <c r="B41" i="3"/>
  <c r="B37" i="3"/>
  <c r="B33" i="3"/>
  <c r="B29" i="3"/>
  <c r="B25" i="3"/>
  <c r="B80" i="3"/>
  <c r="B76" i="3"/>
  <c r="B72" i="3"/>
  <c r="B68" i="3"/>
  <c r="B64" i="3"/>
  <c r="B60" i="3"/>
  <c r="B56" i="3"/>
  <c r="B52" i="3"/>
  <c r="B48" i="3"/>
  <c r="B44" i="3"/>
  <c r="B40" i="3"/>
  <c r="B36" i="3"/>
  <c r="B32" i="3"/>
  <c r="B28" i="3"/>
  <c r="U71" i="3"/>
  <c r="U39" i="3"/>
  <c r="U35" i="3"/>
  <c r="U83" i="3"/>
  <c r="U67" i="3"/>
  <c r="U80" i="3"/>
  <c r="U76" i="3"/>
  <c r="U72" i="3"/>
  <c r="U68" i="3"/>
  <c r="U64" i="3"/>
  <c r="U60" i="3"/>
  <c r="U52" i="3"/>
  <c r="U48" i="3"/>
  <c r="U44" i="3"/>
  <c r="U40" i="3"/>
  <c r="U36" i="3"/>
  <c r="U32" i="3"/>
  <c r="U79" i="3"/>
  <c r="U75" i="3"/>
  <c r="U63" i="3"/>
  <c r="U59" i="3"/>
  <c r="U55" i="3"/>
  <c r="U51" i="3"/>
  <c r="U47" i="3"/>
  <c r="U43" i="3"/>
  <c r="U31" i="3"/>
  <c r="U28" i="3"/>
  <c r="U26" i="3"/>
  <c r="U27" i="3"/>
</calcChain>
</file>

<file path=xl/sharedStrings.xml><?xml version="1.0" encoding="utf-8"?>
<sst xmlns="http://schemas.openxmlformats.org/spreadsheetml/2006/main" count="1511" uniqueCount="473">
  <si>
    <t>Concesionario</t>
  </si>
  <si>
    <t>Ingresa tu cuenta</t>
  </si>
  <si>
    <t>en mis pedidos da click en devolver</t>
  </si>
  <si>
    <t>imprime y pega tu guia</t>
  </si>
  <si>
    <t>descarga desde tu mail o cuenta y pégala en un lugar visible</t>
  </si>
  <si>
    <t>usa la caja original</t>
  </si>
  <si>
    <t>empácalo como te llegó y sin señales de uso</t>
  </si>
  <si>
    <t>envíanos tu paquete</t>
  </si>
  <si>
    <t>llévalo a la transportadora o nosotros te lo recogemos</t>
  </si>
  <si>
    <t>PPYE ENTREGADA POR AEROCIVIL AL CONCESIONARIO</t>
  </si>
  <si>
    <t>PPYE ADQUIRIDA EN DESARROLLO DEL PROYECTO DE CONCESION</t>
  </si>
  <si>
    <t>Fecha puesta en Servicio/ operación
(dd/mm/aaaa)</t>
  </si>
  <si>
    <t>Valor de la Inversión Acumulada (COP$)</t>
  </si>
  <si>
    <t>Depreciación /Amortización Acumulada de la inversión 
(COP$)</t>
  </si>
  <si>
    <t>Método de Depreciación / Amortización</t>
  </si>
  <si>
    <t>1.6.83.05</t>
  </si>
  <si>
    <t>1.6.83.06</t>
  </si>
  <si>
    <t>1.6.83.07</t>
  </si>
  <si>
    <t>1.6.83.08</t>
  </si>
  <si>
    <t>1.6.83.09</t>
  </si>
  <si>
    <t>1.6.83.10</t>
  </si>
  <si>
    <t>1.6.83.90</t>
  </si>
  <si>
    <t>Descripción</t>
  </si>
  <si>
    <t>Mayor</t>
  </si>
  <si>
    <t>Codigo Contable</t>
  </si>
  <si>
    <t>Codigo Contable2</t>
  </si>
  <si>
    <t>Descripcion</t>
  </si>
  <si>
    <t>Imputable</t>
  </si>
  <si>
    <t>Clasifica</t>
  </si>
  <si>
    <t>Manual</t>
  </si>
  <si>
    <t>Reciproca</t>
  </si>
  <si>
    <t>Apl Banco</t>
  </si>
  <si>
    <t>Naturaleza</t>
  </si>
  <si>
    <t>Saldo</t>
  </si>
  <si>
    <t>Vigente</t>
  </si>
  <si>
    <t>1.6.83</t>
  </si>
  <si>
    <t>PROPIEDADES, PLANTA Y EQUIPO EN CONCESIÓN</t>
  </si>
  <si>
    <t>NO</t>
  </si>
  <si>
    <t>Ninguna</t>
  </si>
  <si>
    <t>DEBITO</t>
  </si>
  <si>
    <t>SI</t>
  </si>
  <si>
    <t>1.6.83.01</t>
  </si>
  <si>
    <t>1.6.83.01.001</t>
  </si>
  <si>
    <t>No Corriente</t>
  </si>
  <si>
    <t>1.6.83.01.002</t>
  </si>
  <si>
    <t>1.6.83.01.003</t>
  </si>
  <si>
    <t>1.6.83.01.004</t>
  </si>
  <si>
    <t>1.6.83.01.005</t>
  </si>
  <si>
    <t>1.6.83.01.006</t>
  </si>
  <si>
    <t>1.6.83.02</t>
  </si>
  <si>
    <t>1.6.83.02.001</t>
  </si>
  <si>
    <t>1.6.83.02.002</t>
  </si>
  <si>
    <t>1.6.83.02.003</t>
  </si>
  <si>
    <t>1.6.83.02.004</t>
  </si>
  <si>
    <t>1.6.83.02.005</t>
  </si>
  <si>
    <t>1.6.83.02.006</t>
  </si>
  <si>
    <t>1.6.83.02.007</t>
  </si>
  <si>
    <t>1.6.83.02.008</t>
  </si>
  <si>
    <t>1.6.83.02.009</t>
  </si>
  <si>
    <t>1.6.83.02.010</t>
  </si>
  <si>
    <t>1.6.83.02.011</t>
  </si>
  <si>
    <t>1.6.83.02.012</t>
  </si>
  <si>
    <t>1.6.83.02.013</t>
  </si>
  <si>
    <t>1.6.83.02.014</t>
  </si>
  <si>
    <t>1.6.83.02.015</t>
  </si>
  <si>
    <t>1.6.83.02.016</t>
  </si>
  <si>
    <t>1.6.83.02.017</t>
  </si>
  <si>
    <t>1.6.83.02.018</t>
  </si>
  <si>
    <t>1.6.83.02.019</t>
  </si>
  <si>
    <t>1.6.83.02.020</t>
  </si>
  <si>
    <t>1.6.83.02.021</t>
  </si>
  <si>
    <t>1.6.83.02.022</t>
  </si>
  <si>
    <t>1.6.83.02.023</t>
  </si>
  <si>
    <t>1.6.83.02.024</t>
  </si>
  <si>
    <t>1.6.83.02.025</t>
  </si>
  <si>
    <t>1.6.83.02.026</t>
  </si>
  <si>
    <t>1.6.83.02.027</t>
  </si>
  <si>
    <t>1.6.83.02.028</t>
  </si>
  <si>
    <t>1.6.83.02.029</t>
  </si>
  <si>
    <t>1.6.83.02.030</t>
  </si>
  <si>
    <t>1.6.83.03</t>
  </si>
  <si>
    <t>1.6.83.03.001</t>
  </si>
  <si>
    <t>1.6.83.03.002</t>
  </si>
  <si>
    <t>1.6.83.03.003</t>
  </si>
  <si>
    <t>1.6.83.03.004</t>
  </si>
  <si>
    <t>1.6.83.03.005</t>
  </si>
  <si>
    <t>1.6.83.03.006</t>
  </si>
  <si>
    <t>1.6.83.03.007</t>
  </si>
  <si>
    <t>1.6.83.03.008</t>
  </si>
  <si>
    <t>1.6.83.03.009</t>
  </si>
  <si>
    <t>1.6.83.03.010</t>
  </si>
  <si>
    <t>1.6.83.03.011</t>
  </si>
  <si>
    <t>1.6.83.03.012</t>
  </si>
  <si>
    <t>1.6.83.04</t>
  </si>
  <si>
    <t>1.6.83.04.001</t>
  </si>
  <si>
    <t>1.6.83.04.002</t>
  </si>
  <si>
    <t>1.6.83.04.003</t>
  </si>
  <si>
    <t>1.6.83.04.004</t>
  </si>
  <si>
    <t>1.6.83.04.005</t>
  </si>
  <si>
    <t>1.6.83.04.006</t>
  </si>
  <si>
    <t>1.6.83.04.007</t>
  </si>
  <si>
    <t>1.6.83.04.008</t>
  </si>
  <si>
    <t>1.6.83.04.009</t>
  </si>
  <si>
    <t>1.6.83.04.010</t>
  </si>
  <si>
    <t>1.6.83.04.011</t>
  </si>
  <si>
    <t>1.6.83.05.001</t>
  </si>
  <si>
    <t>1.6.83.05.002</t>
  </si>
  <si>
    <t>1.6.83.05.003</t>
  </si>
  <si>
    <t>1.6.83.05.004</t>
  </si>
  <si>
    <t>1.6.83.05.005</t>
  </si>
  <si>
    <t>1.6.83.05.006</t>
  </si>
  <si>
    <t>1.6.83.05.007</t>
  </si>
  <si>
    <t>1.6.83.05.008</t>
  </si>
  <si>
    <t>1.6.83.05.009</t>
  </si>
  <si>
    <t>1.6.83.05.010</t>
  </si>
  <si>
    <t>1.6.83.05.011</t>
  </si>
  <si>
    <t>1.6.83.05.012</t>
  </si>
  <si>
    <t>1.6.83.05.013</t>
  </si>
  <si>
    <t>1.6.83.05.014</t>
  </si>
  <si>
    <t>1.6.83.05.015</t>
  </si>
  <si>
    <t>1.6.83.05.016</t>
  </si>
  <si>
    <t>1.6.83.06.001</t>
  </si>
  <si>
    <t>1.6.83.06.002</t>
  </si>
  <si>
    <t>1.6.83.06.003</t>
  </si>
  <si>
    <t>1.6.83.06.004</t>
  </si>
  <si>
    <t>1.6.83.06.005</t>
  </si>
  <si>
    <t>1.6.83.06.006</t>
  </si>
  <si>
    <t>1.6.83.06.007</t>
  </si>
  <si>
    <t>1.6.83.06.008</t>
  </si>
  <si>
    <t>1.6.83.06.009</t>
  </si>
  <si>
    <t>1.6.83.06.010</t>
  </si>
  <si>
    <t>1.6.83.07.001</t>
  </si>
  <si>
    <t>1.6.83.07.002</t>
  </si>
  <si>
    <t>1.6.83.07.003</t>
  </si>
  <si>
    <t>1.6.83.07.004</t>
  </si>
  <si>
    <t>1.6.83.07.005</t>
  </si>
  <si>
    <t>1.6.83.07.006</t>
  </si>
  <si>
    <t>1.6.83.08.001</t>
  </si>
  <si>
    <t>1.6.83.08.002</t>
  </si>
  <si>
    <t>1.6.83.08.003</t>
  </si>
  <si>
    <t>1.6.83.08.004</t>
  </si>
  <si>
    <t>1.6.83.09.001</t>
  </si>
  <si>
    <t>1.6.83.09.002</t>
  </si>
  <si>
    <t>1.6.83.09.003</t>
  </si>
  <si>
    <t>1.6.83.09.004</t>
  </si>
  <si>
    <t>1.6.83.09.005</t>
  </si>
  <si>
    <t>1.6.83.10.001</t>
  </si>
  <si>
    <t>1.6.83.10.002</t>
  </si>
  <si>
    <t>1.6.83.10.003</t>
  </si>
  <si>
    <t>1.6.83.10.004</t>
  </si>
  <si>
    <t>1.6.83.90.001</t>
  </si>
  <si>
    <t>Equipo_médico_y_científico</t>
  </si>
  <si>
    <t>Equipos_de_comunicación_y_computación</t>
  </si>
  <si>
    <t>Maquinaria_y_equipo</t>
  </si>
  <si>
    <t>Muebles_enseres_y_equipo_de_oficina</t>
  </si>
  <si>
    <t>Otras_propiedades_planta_y_equipo_en_concesión</t>
  </si>
  <si>
    <t>Equipos_de_transporte_tracción_y_elevación</t>
  </si>
  <si>
    <t>Activo</t>
  </si>
  <si>
    <t>Estado_de_la_Adquisición</t>
  </si>
  <si>
    <t>Placa de inventario Aerocivil</t>
  </si>
  <si>
    <t>Origen</t>
  </si>
  <si>
    <t>Vida útil total
(meses)</t>
  </si>
  <si>
    <t>Alicuota de Depreciación (COP$)</t>
  </si>
  <si>
    <t>Codigo Contable3</t>
  </si>
  <si>
    <t>Vida Útil MPoC</t>
  </si>
  <si>
    <t>Tipo Activo</t>
  </si>
  <si>
    <t>INFORME DE PROPIEDADES PLANTA Y EQUIPO ENTREGADA, CONSTRUIDA O DESARROLLADAS POR EL CONCESIONARIO PARA SER REVERTIDAS A LA ENTIDAD CONCEDENTE SEGÚN EL MARCO NORMATIVO PARA ENTIDADES DEL GOBIERNO</t>
  </si>
  <si>
    <t>GESTIÓN CONTRACTUAL Y SEGUIMIENTO DE PROYECTOS DE INFRAESTRUCTURA DE TRANSPORTE</t>
  </si>
  <si>
    <t>CÓDIGO</t>
  </si>
  <si>
    <t>GCSP-F-283</t>
  </si>
  <si>
    <t>VERSIÓN</t>
  </si>
  <si>
    <t>FECHA</t>
  </si>
  <si>
    <t>DATOS</t>
  </si>
  <si>
    <t>10000078-OK-2010</t>
  </si>
  <si>
    <t xml:space="preserve">del </t>
  </si>
  <si>
    <t>Concesionario:</t>
  </si>
  <si>
    <t xml:space="preserve">NIT: </t>
  </si>
  <si>
    <t>900.373.778-6</t>
  </si>
  <si>
    <t>Gerente de la Concesión:</t>
  </si>
  <si>
    <t>DANIEL LOZANO ESCOBAR</t>
  </si>
  <si>
    <t>Correo(s) electrónico(s) de contacto:</t>
  </si>
  <si>
    <t>Teléfono:</t>
  </si>
  <si>
    <t xml:space="preserve">7433073  Ext. 1103 </t>
  </si>
  <si>
    <t>Dirección:</t>
  </si>
  <si>
    <t>Calle 72 A N° 8 - 24 Bogotá</t>
  </si>
  <si>
    <t>Plazo inicial de la concesión (años):</t>
  </si>
  <si>
    <t>Permanencia Mínima 15 años/ Permanencia Máxima 25 años</t>
  </si>
  <si>
    <t>Otrosí/Resolución que prorrogó la concesión y fecha de suscripción:</t>
  </si>
  <si>
    <t xml:space="preserve">Otrosí No. </t>
  </si>
  <si>
    <t>del</t>
  </si>
  <si>
    <t>Plazo de la prórroga (años prórroga / fecha):</t>
  </si>
  <si>
    <t xml:space="preserve">hasta el </t>
  </si>
  <si>
    <t>Periodo del reporte:</t>
  </si>
  <si>
    <t xml:space="preserve">Desde el </t>
  </si>
  <si>
    <t>del mes de :</t>
  </si>
  <si>
    <t>del año:</t>
  </si>
  <si>
    <t>Hasta el</t>
  </si>
  <si>
    <t>Firma Interventora:</t>
  </si>
  <si>
    <t>Cto.Concesión</t>
  </si>
  <si>
    <t>06/08/2010</t>
  </si>
  <si>
    <t>Bucaramanga</t>
  </si>
  <si>
    <t>Daniel.Lozano@aerooriente.com.co , Sandra.Florez@aerooriente.com.co</t>
  </si>
  <si>
    <t>Barrancabermeja</t>
  </si>
  <si>
    <t>Riohacha</t>
  </si>
  <si>
    <t>Aeropuerto</t>
  </si>
  <si>
    <t>TERRENOS</t>
  </si>
  <si>
    <t>URBANOS</t>
  </si>
  <si>
    <t>RURALES</t>
  </si>
  <si>
    <t>TERRENOS CON DESTINACIÓN AMBIENTAL</t>
  </si>
  <si>
    <t>TERRENOS PENDIENTES DE LEGALIZAR</t>
  </si>
  <si>
    <t>TERRENOS DE PROPIEDAD DE TERCEROS</t>
  </si>
  <si>
    <t>TERRENOS CON USO FUTURO INDETERMINADO</t>
  </si>
  <si>
    <t>EDIFICACIONES</t>
  </si>
  <si>
    <t>EDIFICIOS Y CASAS</t>
  </si>
  <si>
    <t>OFICINAS</t>
  </si>
  <si>
    <t>ALMACENES</t>
  </si>
  <si>
    <t>LOCALES</t>
  </si>
  <si>
    <t>FÁBRICAS</t>
  </si>
  <si>
    <t>SALAS DE EXHIBICIÓN, CONFERENCIAS Y VENTAS</t>
  </si>
  <si>
    <t>CAFETERÍAS Y CASINOS</t>
  </si>
  <si>
    <t>COLEGIOS Y ESCUELAS</t>
  </si>
  <si>
    <t>CLÍNICAS Y HOSPITALES</t>
  </si>
  <si>
    <t>CLUBES</t>
  </si>
  <si>
    <t>HOTELES, HOSTALES Y PARADORES</t>
  </si>
  <si>
    <t>SILOS</t>
  </si>
  <si>
    <t>INVERNADEROS</t>
  </si>
  <si>
    <t>CASETAS Y CAMPAMENTOS</t>
  </si>
  <si>
    <t>PARQUEADEROS Y GARAJES</t>
  </si>
  <si>
    <t>BODEGAS</t>
  </si>
  <si>
    <t>INSTALACIONES DEPORTIVAS Y RECREACIONALES</t>
  </si>
  <si>
    <t>ESTANQUES</t>
  </si>
  <si>
    <t>POZOS</t>
  </si>
  <si>
    <t>TANQUES DE ALMACENAMIENTO</t>
  </si>
  <si>
    <t>ESTACIONES REPETIDORAS</t>
  </si>
  <si>
    <t>EDIFICACIONES PENDIENTES DE LEGALIZAR</t>
  </si>
  <si>
    <t>EDIFICACIONES DE PROPIEDAD DE TERCEROS</t>
  </si>
  <si>
    <t>INFRAESTRUCTURA PORTUARIA</t>
  </si>
  <si>
    <t>AEROPUERTOS MILITARES Y DE POLICÍA</t>
  </si>
  <si>
    <t>EDIFICACIONES CON USO FUTURO INDETERMINADO</t>
  </si>
  <si>
    <t>INFRAESTRUCTURA FÉRREA</t>
  </si>
  <si>
    <t>OTRAS EDIFICACIONES</t>
  </si>
  <si>
    <t>PESEBRERAS</t>
  </si>
  <si>
    <t>GUARDIAS</t>
  </si>
  <si>
    <t>PLANTAS, DUCTOS Y TÚNELES</t>
  </si>
  <si>
    <t>PLANTAS DE GENERACIÓN</t>
  </si>
  <si>
    <t>PLANTAS DE TRATAMIENTO</t>
  </si>
  <si>
    <t>PLANTAS DE TRANSMISIÓN</t>
  </si>
  <si>
    <t>PLANTAS DE DISTRIBUCIÓN</t>
  </si>
  <si>
    <t>PLANTAS DE PRODUCCIÓN</t>
  </si>
  <si>
    <t>PLANTAS DE CONDUCCIÓN</t>
  </si>
  <si>
    <t>PLANTAS DE TELECOMUNICACIONES</t>
  </si>
  <si>
    <t>SUBESTACIONES Y/O ESTACIONES DE REGULACIÓN</t>
  </si>
  <si>
    <t>ACUEDUCTO Y CANALIZACIÓN</t>
  </si>
  <si>
    <t>ESTACIONES DE BOMBEO</t>
  </si>
  <si>
    <t>PLANTAS, DUCTOS Y TÚNELES DE PROPIEDAD DE TERCEROS</t>
  </si>
  <si>
    <t>OTRAS PLANTAS, DUCTOS Y TÚNELES</t>
  </si>
  <si>
    <t>REDES, LÍNEAS Y CABLES</t>
  </si>
  <si>
    <t>REDES DE DISTRIBUCIÓN</t>
  </si>
  <si>
    <t>REDES DE RECOLECCIÓN DE AGUAS</t>
  </si>
  <si>
    <t>REDES DE DISTRIBUCIÓN DE VAPOR</t>
  </si>
  <si>
    <t>REDES DE AIRE</t>
  </si>
  <si>
    <t>REDES DE ALIMENTACIÓN DE GAS</t>
  </si>
  <si>
    <t>LÍNEAS Y CABLES DE INTERCONEXIÓN</t>
  </si>
  <si>
    <t>LÍNEAS Y CABLES DE TRANSMISIÓN</t>
  </si>
  <si>
    <t>LÍNEAS Y CABLES DE CONDUCCIÓN</t>
  </si>
  <si>
    <t>LÍNEAS Y CABLES DE TELECOMUNICACIONES</t>
  </si>
  <si>
    <t>REDES, LÍNEAS Y CABLES DE PROPIEDAD DE TERCEROS</t>
  </si>
  <si>
    <t>OTRAS REDES, LÍNEAS Y CABLES</t>
  </si>
  <si>
    <t>MAQUINARIA Y EQUIPO</t>
  </si>
  <si>
    <t>EQUIPO DE CONSTRUCCIÓN</t>
  </si>
  <si>
    <t>ARMAMENTO Y EQUIPO RESERVADO</t>
  </si>
  <si>
    <t>EQUIPO DE PERFORACIÓN</t>
  </si>
  <si>
    <t>MAQUINARIA INDUSTRIAL</t>
  </si>
  <si>
    <t>EQUIPO DE MÚSICA</t>
  </si>
  <si>
    <t>EQUIPO DE RECREACIÓN Y DEPORTE</t>
  </si>
  <si>
    <t>EQUIPO AGROPECUARIO, DE SILVICULTURA, AVICULTURA Y PESCA</t>
  </si>
  <si>
    <t>EQUIPO DE ENSEÑANZA</t>
  </si>
  <si>
    <t>HERRAMIENTAS Y ACCESORIOS</t>
  </si>
  <si>
    <t>EQUIPO PARA ESTACIONES DE BOMBEO</t>
  </si>
  <si>
    <t>EQUIPO DE CENTROS DE CONTROL</t>
  </si>
  <si>
    <t>EQUIPO DE AYUDA AUDIOVISUAL</t>
  </si>
  <si>
    <t>EQUIPO DE ASEO</t>
  </si>
  <si>
    <t>MAQUINARIA Y EQUIPO DE PROPIEDAD DE TERCEROS</t>
  </si>
  <si>
    <t>EQUIPO DE SEGURIDAD Y RESCATE</t>
  </si>
  <si>
    <t>OTRA MAQUINARIA Y EQUIPO</t>
  </si>
  <si>
    <t>EQUIPO_MÉDICO_Y_CIENTÍFICO</t>
  </si>
  <si>
    <t>EQUIPO DE INVESTIGACIÓN</t>
  </si>
  <si>
    <t>EQUIPO DE LABORATORIO</t>
  </si>
  <si>
    <t>EQUIPO DE URGENCIAS</t>
  </si>
  <si>
    <t>EQUIPO DE HOSPITALIZACIÓN</t>
  </si>
  <si>
    <t>EQUIPO DE QUIRÓFANOS Y SALAS DE PARTO</t>
  </si>
  <si>
    <t>EQUIPO DE APOYO DIAGNÓSTICO</t>
  </si>
  <si>
    <t>EQUIPO DE APOYO TERAPÉUTICO</t>
  </si>
  <si>
    <t>EQUIPO DE SERVICIO AMBULATORIO</t>
  </si>
  <si>
    <t>EQUIPO MÉDICO Y CIENTÍFICO DE PROPIEDAD DE TERCEROS</t>
  </si>
  <si>
    <t>OTRO EQUIPO MÉDICO Y CIENTÍFICO</t>
  </si>
  <si>
    <t>MUEBLES_ENSERES_Y_EQUIPO_DE_OFICINA</t>
  </si>
  <si>
    <t>MUEBLES Y ENSERES</t>
  </si>
  <si>
    <t>EQUIPO Y MÁQUINA DE OFICINA</t>
  </si>
  <si>
    <t>MUEBLES, ENSERES Y EQUIPO DE OFICINA PENDIENTES DE LEGALIZAR</t>
  </si>
  <si>
    <t>MUEBLES, ENSERES Y EQUIPO DE OFICINA DE PROPIEDAD DE TERCEROS</t>
  </si>
  <si>
    <t>OTROS MUEBLES, ENSERES Y EQUIPO DE OFICINA</t>
  </si>
  <si>
    <t>CONTENEDORES</t>
  </si>
  <si>
    <t>EQUIPOS_DE_COMUNICACIÓN_Y_COMPUTACIÓN</t>
  </si>
  <si>
    <t>EQUIPO DE COMUNICACIÓN</t>
  </si>
  <si>
    <t>EQUIPO DE COMPUTACIÓN</t>
  </si>
  <si>
    <t>SATÉLITES Y ANTENAS</t>
  </si>
  <si>
    <t>EQUIPOS DE RADARES</t>
  </si>
  <si>
    <t>EQUIPOS_DE_TRANSPORTE_TRACCIÓN_Y_ELEVACIÓN</t>
  </si>
  <si>
    <t>AÉREO</t>
  </si>
  <si>
    <t>TERRESTRE</t>
  </si>
  <si>
    <t>MARÍTIMO Y FLUVIAL</t>
  </si>
  <si>
    <t>DE TRACCIÓN</t>
  </si>
  <si>
    <t>DE ELEVACIÓN</t>
  </si>
  <si>
    <t>CONSTRUCCIONES_EN_CURSO</t>
  </si>
  <si>
    <t>CONSTRUCCIONES EN CURSO - EDIFICACIONES</t>
  </si>
  <si>
    <t>CONSTRUCCIONES EN CURSO - PLANTAS, DUCTOS Y TÚNELES</t>
  </si>
  <si>
    <t>CONSTRUCCIONES EN CURSO - REDES, LÍNEAS Y CABLES</t>
  </si>
  <si>
    <t>CONSTRUCCIONES EN CURSO - OTRAS CONSTRUCCIONES EN CURSO</t>
  </si>
  <si>
    <t>OTRAS_PROPIEDADES_PLANTA_Y_EQUIPO_EN_CONCESIÓN</t>
  </si>
  <si>
    <t>OTRAS PROPIEDADES, PLANTA Y EQUIPO EN CONCESIÓN</t>
  </si>
  <si>
    <t>MAQUINARIA_Y_EQUIPO</t>
  </si>
  <si>
    <t>ESTADO_DE_LA_ADQUISICIÓN</t>
  </si>
  <si>
    <t>DESCRIPCION</t>
  </si>
  <si>
    <t>Vida útil consumida
(meses)</t>
  </si>
  <si>
    <t>Salario mínimo legal en Colombia</t>
  </si>
  <si>
    <t>1.1.1. Serie histórica en pesos colombianos_periodicidad anual</t>
  </si>
  <si>
    <t/>
  </si>
  <si>
    <t>Información disponible desde el 1 de julio de 1984.</t>
  </si>
  <si>
    <r>
      <rPr>
        <sz val="9"/>
        <color theme="1"/>
        <rFont val="Helvetica"/>
      </rPr>
      <t xml:space="preserve"> </t>
    </r>
    <r>
      <rPr>
        <i/>
        <sz val="9"/>
        <color theme="1"/>
        <rFont val="Helvetica"/>
      </rPr>
      <t>Banco de la República - Gerencia Técnica - información extraída de la bodega de datos -Serankua- el 12/12/2019 11:50:42</t>
    </r>
  </si>
  <si>
    <t>Año</t>
  </si>
  <si>
    <t>Salario mínimo diario</t>
  </si>
  <si>
    <t>Salario mínimo mensual</t>
  </si>
  <si>
    <t>Variación porcentual anual ¹</t>
  </si>
  <si>
    <t>Decretos del Gobierno Nacional</t>
  </si>
  <si>
    <t xml:space="preserve">N/A </t>
  </si>
  <si>
    <t xml:space="preserve">0001 de enero de 1985 </t>
  </si>
  <si>
    <t xml:space="preserve">3754 de diciembre de 1985 </t>
  </si>
  <si>
    <t xml:space="preserve">3732 de diciembre de 1986 </t>
  </si>
  <si>
    <t xml:space="preserve">2545 de diciembre de 1987 </t>
  </si>
  <si>
    <t xml:space="preserve">2662 de diciembre de 1988 </t>
  </si>
  <si>
    <t xml:space="preserve">3000 de diciembre de 1989 </t>
  </si>
  <si>
    <t xml:space="preserve">3074 de diciembre de 1990 </t>
  </si>
  <si>
    <t xml:space="preserve">2867 de diciembre de 1991 </t>
  </si>
  <si>
    <t xml:space="preserve">2061 de diciembre de 1992 </t>
  </si>
  <si>
    <t xml:space="preserve">2548 de diciembre de 1993 </t>
  </si>
  <si>
    <t xml:space="preserve">2872 de diciembre de 1994 </t>
  </si>
  <si>
    <t xml:space="preserve">2310 de diciembre de 1995 </t>
  </si>
  <si>
    <t xml:space="preserve">2334 de diciembre de 1996 </t>
  </si>
  <si>
    <t xml:space="preserve">3106 de diciembre de 1997 </t>
  </si>
  <si>
    <t xml:space="preserve">2560 de diciembre de 1998 </t>
  </si>
  <si>
    <t xml:space="preserve">2647 de diciembre 23 de 1999 </t>
  </si>
  <si>
    <t xml:space="preserve">2579 de diciembre 13 de 2000 </t>
  </si>
  <si>
    <t xml:space="preserve">2910 de diciembre 31 de 2001 </t>
  </si>
  <si>
    <t xml:space="preserve">3232 de diciembre 27 de 2002 </t>
  </si>
  <si>
    <t xml:space="preserve">3770 de diciembre 26 de 2003 </t>
  </si>
  <si>
    <t xml:space="preserve">4360 de diciembre 22 de 2004 </t>
  </si>
  <si>
    <t xml:space="preserve">4686 de diciembre 21 de 2005 </t>
  </si>
  <si>
    <t xml:space="preserve">4580 de diciembre 27 de 2006 </t>
  </si>
  <si>
    <t xml:space="preserve">4965 de diciembre 27 de 2007 </t>
  </si>
  <si>
    <t xml:space="preserve">4868 de diciembre 30 de 2008 </t>
  </si>
  <si>
    <t xml:space="preserve">5053 de diciembre 30 de 2009 </t>
  </si>
  <si>
    <t xml:space="preserve">033 de enero 11 de 2011 </t>
  </si>
  <si>
    <t xml:space="preserve">4919 de diciembre 26 de 2011 </t>
  </si>
  <si>
    <t>2738 de diciembre 28 de 2012</t>
  </si>
  <si>
    <t>3068 de diciembre 30 de 2013</t>
  </si>
  <si>
    <t>2731 de diciembre 30 de 2014</t>
  </si>
  <si>
    <t>2552 de diciembre 30 de 2015</t>
  </si>
  <si>
    <t>2209 de diciembre 30 de 2016</t>
  </si>
  <si>
    <t>2269 de diciembre 30 de 2017</t>
  </si>
  <si>
    <t>2451 de diciembre 27 de 2018</t>
  </si>
  <si>
    <t>2360 de diciembre 26 de 2019</t>
  </si>
  <si>
    <t>1785 de diciembre 29 de 2020</t>
  </si>
  <si>
    <r>
      <rPr>
        <b/>
        <sz val="9"/>
        <color theme="1"/>
        <rFont val="Helvetica"/>
      </rPr>
      <t xml:space="preserve">Fuente: </t>
    </r>
    <r>
      <rPr>
        <sz val="9"/>
        <color theme="1"/>
        <rFont val="Helvetica"/>
      </rPr>
      <t>Ministerio del Trabajo (</t>
    </r>
    <r>
      <rPr>
        <u/>
        <sz val="9"/>
        <color rgb="FF0000FF"/>
        <rFont val="Helvetica"/>
      </rPr>
      <t>www.mintrabajo.gov.co</t>
    </r>
    <r>
      <rPr>
        <sz val="9"/>
        <color theme="1"/>
        <rFont val="Helvetica"/>
      </rPr>
      <t>) y decretos del Gobierno Nacional (</t>
    </r>
    <r>
      <rPr>
        <u/>
        <sz val="9"/>
        <color rgb="FF0000FF"/>
        <rFont val="Helvetica"/>
      </rPr>
      <t>www.presidencia.gov.co</t>
    </r>
    <r>
      <rPr>
        <sz val="9"/>
        <color theme="1"/>
        <rFont val="Helvetica"/>
      </rPr>
      <t>).</t>
    </r>
  </si>
  <si>
    <r>
      <rPr>
        <sz val="9"/>
        <color theme="1"/>
        <rFont val="Helvetica"/>
      </rPr>
      <t xml:space="preserve"> </t>
    </r>
    <r>
      <rPr>
        <b/>
        <sz val="9"/>
        <color theme="1"/>
        <rFont val="Helvetica"/>
      </rPr>
      <t xml:space="preserve">Nota: </t>
    </r>
    <r>
      <rPr>
        <sz val="9"/>
        <color theme="1"/>
        <rFont val="Helvetica"/>
      </rPr>
      <t xml:space="preserve"> desde el 1 de julio de 1984 se unificó el salario mínimo para todos los sectores de la economía.</t>
    </r>
  </si>
  <si>
    <r>
      <rPr>
        <sz val="9"/>
        <color theme="1"/>
        <rFont val="Helvetica"/>
      </rPr>
      <t xml:space="preserve"> </t>
    </r>
    <r>
      <rPr>
        <b/>
        <sz val="9"/>
        <color theme="1"/>
        <rFont val="Helvetica"/>
      </rPr>
      <t>¹</t>
    </r>
    <r>
      <rPr>
        <sz val="9"/>
        <color theme="1"/>
        <rFont val="Helvetica"/>
      </rPr>
      <t xml:space="preserve"> Variación porcentual con respecto al dato del año imediatamente anterior. </t>
    </r>
  </si>
  <si>
    <r>
      <rPr>
        <sz val="9"/>
        <color theme="1"/>
        <rFont val="Helvetica"/>
      </rPr>
      <t xml:space="preserve"> </t>
    </r>
    <r>
      <rPr>
        <b/>
        <sz val="9"/>
        <color theme="1"/>
        <rFont val="Helvetica"/>
      </rPr>
      <t xml:space="preserve">(N/A) </t>
    </r>
    <r>
      <rPr>
        <sz val="9"/>
        <color theme="1"/>
        <rFont val="Helvetica"/>
      </rPr>
      <t xml:space="preserve"> No aplica</t>
    </r>
  </si>
  <si>
    <t>1724 de diciembre 15 de 2021</t>
  </si>
  <si>
    <t>LICENCIAS</t>
  </si>
  <si>
    <t>SOFTWARE</t>
  </si>
  <si>
    <t>EQUIPO DE HOTELERÍA</t>
  </si>
  <si>
    <t>EQ.RESTAURANTE,CAFETER</t>
  </si>
  <si>
    <t>cod_JDEDWARS</t>
  </si>
  <si>
    <t>INTANGIBLES</t>
  </si>
  <si>
    <t>EQUIPOS_COMEDOR_COCINA_HOTELES</t>
  </si>
  <si>
    <t>SALARIO MINIMO REFERENCIA</t>
  </si>
  <si>
    <t>Valledupar</t>
  </si>
  <si>
    <t>Cúcuta</t>
  </si>
  <si>
    <t>Santa Marta</t>
  </si>
  <si>
    <t>Rionegro</t>
  </si>
  <si>
    <t>Quibdó</t>
  </si>
  <si>
    <t>Montería</t>
  </si>
  <si>
    <t>Carepa</t>
  </si>
  <si>
    <t>Corozal</t>
  </si>
  <si>
    <t>Medellín</t>
  </si>
  <si>
    <t>AIR_PLAN_S.A.</t>
  </si>
  <si>
    <t>OPERADORA_AEROPUERTO_INTERNACIONAL_EL_DORADO</t>
  </si>
  <si>
    <t>SOCIEDAD_AEROPORTUARIA_DE_LA_COSTA_S.A.</t>
  </si>
  <si>
    <t>AEROCALI_S.A.</t>
  </si>
  <si>
    <t>GRUPO_AEROPORTUARIO_DEL_CARIBE_S.A.S</t>
  </si>
  <si>
    <t>El Dorado</t>
  </si>
  <si>
    <t>Cartagena</t>
  </si>
  <si>
    <t>Cali</t>
  </si>
  <si>
    <t>Barranquilla</t>
  </si>
  <si>
    <t>AEROPUERTOS_DE_ORIENTE_SAS</t>
  </si>
  <si>
    <t>a</t>
  </si>
  <si>
    <t>b</t>
  </si>
  <si>
    <t>C</t>
  </si>
  <si>
    <t>d</t>
  </si>
  <si>
    <t>e</t>
  </si>
  <si>
    <t>YYYY</t>
  </si>
  <si>
    <t>ZZZ</t>
  </si>
  <si>
    <t>AAAAA</t>
  </si>
  <si>
    <t>BBBBBB</t>
  </si>
  <si>
    <t>CCCCCCCC</t>
  </si>
  <si>
    <t>CONSORCIO JET</t>
  </si>
  <si>
    <t>Cuenta Aerocivil</t>
  </si>
  <si>
    <t>Placa de inventario Concesión</t>
  </si>
  <si>
    <t>Marca</t>
  </si>
  <si>
    <t>Modelo</t>
  </si>
  <si>
    <t>Serie</t>
  </si>
  <si>
    <t>Situación</t>
  </si>
  <si>
    <t>Estado</t>
  </si>
  <si>
    <t>Meses</t>
  </si>
  <si>
    <t>EQUIPO MÉDICO Y CIENTÍFICO</t>
  </si>
  <si>
    <t>MUEBLES ENSERES Y EQUIPO DE OFICINA</t>
  </si>
  <si>
    <t>EQUIPOS DE TRANSPORTE TRACCIÓN Y ELEVACIÓN</t>
  </si>
  <si>
    <t>EQUIPOS DE COMUNICACIÓN Y COMPUTACIÓN</t>
  </si>
  <si>
    <t>EQUIPOS COMEDOR COCINA HOTELES</t>
  </si>
  <si>
    <t>OTRAS PROPIEDADES PLANTA Y EQUIPO EN CONCESIÓN</t>
  </si>
  <si>
    <t>correo electrónico firma interventora</t>
  </si>
  <si>
    <t>XXXX@interventoria.com</t>
  </si>
  <si>
    <t>Otrosí que prorrogó la concesión:</t>
  </si>
  <si>
    <t>y fecha de suscripción:</t>
  </si>
  <si>
    <t>x</t>
  </si>
  <si>
    <t>00/00/99</t>
  </si>
  <si>
    <t>Permanencia Mínima 281 meses/ Permanencia Máxima 461 meses</t>
  </si>
  <si>
    <t>Permanencia Mínima:</t>
  </si>
  <si>
    <t>281 meses</t>
  </si>
  <si>
    <t>Permanencia Máxima:</t>
  </si>
  <si>
    <t>461 meses</t>
  </si>
  <si>
    <t>dia</t>
  </si>
  <si>
    <t>mes</t>
  </si>
  <si>
    <t>year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</si>
  <si>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</si>
  <si>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</si>
  <si>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</si>
  <si>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</si>
  <si>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</si>
  <si>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</si>
  <si>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</si>
  <si>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</si>
  <si>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</si>
  <si>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</si>
  <si>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</si>
  <si>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</si>
  <si>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Los hechos económicos de las concesiones deben registrarse en la Contabilidad de acuerdo con los lineamientos señalados en las Resoluciones  602 y 582 de 2018 emanada de la Contaduría General de la Nación.</t>
  </si>
  <si>
    <t>Ubicación</t>
  </si>
  <si>
    <t>Firma Representante legal del concesionario</t>
  </si>
  <si>
    <r>
      <t xml:space="preserve">Interventor del Contrato de Concesión </t>
    </r>
    <r>
      <rPr>
        <sz val="14"/>
        <rFont val="Arial"/>
        <family val="2"/>
      </rPr>
      <t>(en caso que aplique)</t>
    </r>
  </si>
  <si>
    <t>Firma:</t>
  </si>
  <si>
    <t>Nombre:</t>
  </si>
  <si>
    <t xml:space="preserve">Cargo: </t>
  </si>
  <si>
    <t>REVISIÓN DOCUMENTAL AGENCIA NACIONAL DE INFRAESTRUCTURA (ANI)</t>
  </si>
  <si>
    <t>Revisado por:</t>
  </si>
  <si>
    <t>Aprobado por:</t>
  </si>
  <si>
    <t>Aspectos técnicos</t>
  </si>
  <si>
    <t>Aspectos Financieros</t>
  </si>
  <si>
    <t>Cargo:</t>
  </si>
  <si>
    <t xml:space="preserve">Apoyo técnico </t>
  </si>
  <si>
    <t xml:space="preserve">Apoyo financiero </t>
  </si>
  <si>
    <t>Gerente</t>
  </si>
  <si>
    <t xml:space="preserve">No. de Contrato: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</si>
</sst>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00000"/>
    <numFmt numFmtId="166" formatCode="dd\-mmm\-yyyy"/>
    <numFmt numFmtId="167" formatCode="&quot;00&quot;#"/>
    <numFmt numFmtId="168" formatCode="[$-C0A]d\ &quot;de&quot;\ mmmm\ &quot;de&quot;\ yyyy;@"/>
    <numFmt numFmtId="169" formatCode="0\ &quot;años&quot;"/>
    <numFmt numFmtId="170" formatCode="d/mm/yyyy;@"/>
    <numFmt numFmtId="171" formatCode="[$-C0A]d\-mmm\-yy;@"/>
    <numFmt numFmtId="172" formatCode="mmmm"/>
    <numFmt numFmtId="173" formatCode="dd"/>
    <numFmt numFmtId="174" formatCode="yyyy"/>
    <numFmt numFmtId="175" formatCode="[$$]\ #,##0.00;\-[$$]\ #,##0.00"/>
    <numFmt numFmtId="176" formatCode="_-&quot;$&quot;* #,##0_-;\-&quot;$&quot;* #,##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9"/>
      <color theme="1"/>
      <name val="Helvetica"/>
    </font>
    <font>
      <i/>
      <sz val="9"/>
      <color theme="1"/>
      <name val="Helvetica"/>
    </font>
    <font>
      <b/>
      <sz val="9"/>
      <color theme="1"/>
      <name val="Helvetica"/>
    </font>
    <font>
      <u/>
      <sz val="9"/>
      <color rgb="FF0000FF"/>
      <name val="Helvetica"/>
    </font>
    <font>
      <b/>
      <sz val="11"/>
      <color theme="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5"/>
      <color theme="1"/>
      <name val="Arial"/>
      <family val="2"/>
    </font>
    <font>
      <sz val="15"/>
      <name val="Arial"/>
      <family val="2"/>
    </font>
    <font>
      <u/>
      <sz val="15"/>
      <color theme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1"/>
      <name val="Harlow Solid Italic"/>
      <family val="5"/>
    </font>
    <font>
      <b/>
      <u/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CFE0F1"/>
      </patternFill>
    </fill>
    <fill>
      <patternFill patternType="solid">
        <fgColor rgb="FFF2F5F9"/>
      </patternFill>
    </fill>
    <fill>
      <patternFill patternType="solid">
        <fgColor rgb="FFCFE0F1"/>
        <bgColor indexed="64"/>
      </patternFill>
    </fill>
    <fill>
      <patternFill patternType="solid">
        <fgColor rgb="FFF2F5F9"/>
        <bgColor indexed="64"/>
      </patternFill>
    </fill>
    <fill>
      <patternFill patternType="solid">
        <fgColor theme="1"/>
        <bgColor theme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rgb="FFA3BED8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theme="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medium">
        <color theme="1"/>
      </bottom>
      <diagonal/>
    </border>
    <border>
      <left style="thin">
        <color theme="1"/>
      </left>
      <right/>
      <top style="thin">
        <color rgb="FF979991"/>
      </top>
      <bottom style="medium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  <xf numFmtId="0" fontId="13" fillId="0" borderId="0"/>
  </cellStyleXfs>
  <cellXfs count="176">
    <xf numFmtId="0" fontId="0" fillId="0" borderId="0" xfId="0"/>
    <xf numFmtId="0" fontId="4" fillId="0" borderId="0" xfId="0" applyFont="1"/>
    <xf numFmtId="0" fontId="0" fillId="4" borderId="6" xfId="0" applyFill="1" applyBorder="1"/>
    <xf numFmtId="0" fontId="0" fillId="0" borderId="6" xfId="0" applyBorder="1"/>
    <xf numFmtId="0" fontId="6" fillId="5" borderId="8" xfId="0" applyFont="1" applyFill="1" applyBorder="1"/>
    <xf numFmtId="0" fontId="6" fillId="5" borderId="6" xfId="0" applyFont="1" applyFill="1" applyBorder="1"/>
    <xf numFmtId="0" fontId="0" fillId="4" borderId="8" xfId="0" applyFill="1" applyBorder="1"/>
    <xf numFmtId="0" fontId="0" fillId="0" borderId="8" xfId="0" applyBorder="1"/>
    <xf numFmtId="0" fontId="0" fillId="4" borderId="9" xfId="0" applyFill="1" applyBorder="1"/>
    <xf numFmtId="0" fontId="0" fillId="4" borderId="7" xfId="0" applyFill="1" applyBorder="1"/>
    <xf numFmtId="0" fontId="6" fillId="6" borderId="6" xfId="0" applyFont="1" applyFill="1" applyBorder="1"/>
    <xf numFmtId="0" fontId="5" fillId="7" borderId="6" xfId="0" applyFont="1" applyFill="1" applyBorder="1"/>
    <xf numFmtId="0" fontId="5" fillId="8" borderId="6" xfId="0" applyFont="1" applyFill="1" applyBorder="1"/>
    <xf numFmtId="0" fontId="5" fillId="8" borderId="7" xfId="0" applyFont="1" applyFill="1" applyBorder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165" fontId="2" fillId="3" borderId="0" xfId="0" applyNumberFormat="1" applyFont="1" applyFill="1" applyAlignment="1" applyProtection="1">
      <alignment horizontal="right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3" fontId="7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0" fillId="9" borderId="0" xfId="0" applyFill="1"/>
    <xf numFmtId="43" fontId="8" fillId="0" borderId="0" xfId="2" applyFont="1"/>
    <xf numFmtId="14" fontId="4" fillId="0" borderId="0" xfId="0" applyNumberFormat="1" applyFont="1"/>
    <xf numFmtId="43" fontId="4" fillId="0" borderId="0" xfId="2" applyFont="1"/>
    <xf numFmtId="0" fontId="13" fillId="0" borderId="0" xfId="6"/>
    <xf numFmtId="0" fontId="13" fillId="0" borderId="0" xfId="6" applyAlignment="1">
      <alignment horizontal="center" vertical="top" wrapText="1"/>
    </xf>
    <xf numFmtId="0" fontId="16" fillId="0" borderId="0" xfId="6" applyFont="1" applyAlignment="1">
      <alignment horizontal="left" wrapText="1"/>
    </xf>
    <xf numFmtId="0" fontId="13" fillId="0" borderId="0" xfId="6" applyAlignment="1">
      <alignment horizontal="left" vertical="top" wrapText="1"/>
    </xf>
    <xf numFmtId="0" fontId="0" fillId="4" borderId="0" xfId="0" applyFill="1"/>
    <xf numFmtId="0" fontId="20" fillId="17" borderId="20" xfId="6" applyFont="1" applyFill="1" applyBorder="1" applyAlignment="1">
      <alignment horizontal="center" vertical="center" wrapText="1"/>
    </xf>
    <xf numFmtId="0" fontId="20" fillId="17" borderId="22" xfId="6" applyFont="1" applyFill="1" applyBorder="1" applyAlignment="1">
      <alignment horizontal="center" vertical="center" wrapText="1"/>
    </xf>
    <xf numFmtId="1" fontId="13" fillId="13" borderId="20" xfId="6" applyNumberFormat="1" applyFill="1" applyBorder="1" applyAlignment="1">
      <alignment horizontal="right" vertical="center" wrapText="1"/>
    </xf>
    <xf numFmtId="175" fontId="13" fillId="12" borderId="20" xfId="6" applyNumberFormat="1" applyFill="1" applyBorder="1" applyAlignment="1">
      <alignment horizontal="right" vertical="center" wrapText="1"/>
    </xf>
    <xf numFmtId="10" fontId="13" fillId="12" borderId="20" xfId="6" applyNumberFormat="1" applyFill="1" applyBorder="1" applyAlignment="1">
      <alignment horizontal="right" vertical="center" wrapText="1"/>
    </xf>
    <xf numFmtId="0" fontId="13" fillId="12" borderId="22" xfId="6" applyFill="1" applyBorder="1" applyAlignment="1">
      <alignment horizontal="right" vertical="center" wrapText="1"/>
    </xf>
    <xf numFmtId="175" fontId="13" fillId="14" borderId="20" xfId="6" applyNumberFormat="1" applyFill="1" applyBorder="1" applyAlignment="1">
      <alignment horizontal="right" vertical="center" wrapText="1"/>
    </xf>
    <xf numFmtId="10" fontId="13" fillId="14" borderId="20" xfId="6" applyNumberFormat="1" applyFill="1" applyBorder="1" applyAlignment="1">
      <alignment horizontal="right" vertical="center" wrapText="1"/>
    </xf>
    <xf numFmtId="0" fontId="13" fillId="14" borderId="22" xfId="6" applyFill="1" applyBorder="1" applyAlignment="1">
      <alignment horizontal="right" vertical="center" wrapText="1"/>
    </xf>
    <xf numFmtId="1" fontId="13" fillId="13" borderId="23" xfId="6" applyNumberFormat="1" applyFill="1" applyBorder="1" applyAlignment="1">
      <alignment horizontal="right" vertical="center" wrapText="1"/>
    </xf>
    <xf numFmtId="10" fontId="13" fillId="14" borderId="23" xfId="6" applyNumberFormat="1" applyFill="1" applyBorder="1" applyAlignment="1">
      <alignment horizontal="right" vertical="center" wrapText="1"/>
    </xf>
    <xf numFmtId="1" fontId="13" fillId="15" borderId="24" xfId="6" applyNumberFormat="1" applyFill="1" applyBorder="1" applyAlignment="1">
      <alignment horizontal="right" vertical="center" wrapText="1"/>
    </xf>
    <xf numFmtId="175" fontId="13" fillId="16" borderId="24" xfId="6" applyNumberFormat="1" applyFill="1" applyBorder="1" applyAlignment="1">
      <alignment horizontal="right" vertical="center" wrapText="1"/>
    </xf>
    <xf numFmtId="10" fontId="13" fillId="16" borderId="25" xfId="3" applyNumberFormat="1" applyFont="1" applyFill="1" applyBorder="1" applyAlignment="1">
      <alignment horizontal="right" vertical="center" wrapText="1"/>
    </xf>
    <xf numFmtId="0" fontId="13" fillId="14" borderId="21" xfId="6" applyFill="1" applyBorder="1" applyAlignment="1">
      <alignment horizontal="right" vertical="center" wrapText="1"/>
    </xf>
    <xf numFmtId="168" fontId="7" fillId="9" borderId="3" xfId="0" applyNumberFormat="1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6" xfId="0" applyBorder="1" applyAlignment="1">
      <alignment wrapText="1"/>
    </xf>
    <xf numFmtId="0" fontId="0" fillId="4" borderId="6" xfId="0" applyFill="1" applyBorder="1" applyAlignment="1">
      <alignment wrapText="1"/>
    </xf>
    <xf numFmtId="0" fontId="12" fillId="9" borderId="0" xfId="5" applyFill="1"/>
    <xf numFmtId="0" fontId="5" fillId="9" borderId="0" xfId="0" applyFont="1" applyFill="1"/>
    <xf numFmtId="0" fontId="21" fillId="0" borderId="0" xfId="4" applyFont="1" applyAlignment="1">
      <alignment horizontal="left" vertical="center" wrapText="1"/>
    </xf>
    <xf numFmtId="0" fontId="22" fillId="0" borderId="0" xfId="4" applyFont="1" applyAlignment="1">
      <alignment vertical="center"/>
    </xf>
    <xf numFmtId="0" fontId="23" fillId="0" borderId="0" xfId="0" applyFont="1"/>
    <xf numFmtId="168" fontId="24" fillId="9" borderId="3" xfId="0" applyNumberFormat="1" applyFont="1" applyFill="1" applyBorder="1" applyAlignment="1" applyProtection="1">
      <alignment vertical="center" wrapText="1"/>
      <protection locked="0"/>
    </xf>
    <xf numFmtId="3" fontId="24" fillId="0" borderId="3" xfId="0" applyNumberFormat="1" applyFont="1" applyBorder="1" applyAlignment="1">
      <alignment horizontal="center" vertical="center" wrapText="1"/>
    </xf>
    <xf numFmtId="168" fontId="24" fillId="9" borderId="4" xfId="0" applyNumberFormat="1" applyFont="1" applyFill="1" applyBorder="1" applyAlignment="1" applyProtection="1">
      <alignment vertical="center" wrapText="1"/>
      <protection locked="0"/>
    </xf>
    <xf numFmtId="170" fontId="24" fillId="0" borderId="15" xfId="0" applyNumberFormat="1" applyFont="1" applyBorder="1" applyAlignment="1">
      <alignment horizontal="center" vertical="center"/>
    </xf>
    <xf numFmtId="3" fontId="24" fillId="9" borderId="15" xfId="2" applyNumberFormat="1" applyFont="1" applyFill="1" applyBorder="1" applyAlignment="1" applyProtection="1">
      <alignment horizontal="center" vertical="center"/>
      <protection locked="0"/>
    </xf>
    <xf numFmtId="0" fontId="24" fillId="3" borderId="17" xfId="0" applyFont="1" applyFill="1" applyBorder="1" applyAlignment="1">
      <alignment horizontal="right" vertical="center"/>
    </xf>
    <xf numFmtId="173" fontId="24" fillId="11" borderId="17" xfId="0" applyNumberFormat="1" applyFont="1" applyFill="1" applyBorder="1" applyAlignment="1" applyProtection="1">
      <alignment horizontal="center" vertical="center"/>
      <protection locked="0"/>
    </xf>
    <xf numFmtId="0" fontId="24" fillId="3" borderId="17" xfId="0" applyFont="1" applyFill="1" applyBorder="1" applyAlignment="1">
      <alignment horizontal="center" vertical="center"/>
    </xf>
    <xf numFmtId="174" fontId="24" fillId="11" borderId="18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3" xfId="0" applyFont="1" applyFill="1" applyBorder="1" applyAlignment="1">
      <alignment horizontal="right" vertical="center"/>
    </xf>
    <xf numFmtId="0" fontId="24" fillId="3" borderId="3" xfId="0" applyFont="1" applyFill="1" applyBorder="1" applyAlignment="1">
      <alignment horizontal="center" vertical="center"/>
    </xf>
    <xf numFmtId="174" fontId="24" fillId="11" borderId="4" xfId="0" applyNumberFormat="1" applyFont="1" applyFill="1" applyBorder="1" applyAlignment="1" applyProtection="1">
      <alignment horizontal="center" vertical="center" wrapText="1"/>
      <protection locked="0"/>
    </xf>
    <xf numFmtId="14" fontId="23" fillId="0" borderId="0" xfId="0" applyNumberFormat="1" applyFont="1"/>
    <xf numFmtId="0" fontId="26" fillId="9" borderId="15" xfId="0" applyFont="1" applyFill="1" applyBorder="1" applyAlignment="1">
      <alignment vertical="center" wrapText="1"/>
    </xf>
    <xf numFmtId="0" fontId="26" fillId="9" borderId="5" xfId="0" applyFont="1" applyFill="1" applyBorder="1" applyAlignment="1">
      <alignment vertical="center" wrapText="1"/>
    </xf>
    <xf numFmtId="0" fontId="24" fillId="11" borderId="5" xfId="0" applyFont="1" applyFill="1" applyBorder="1" applyAlignment="1" applyProtection="1">
      <alignment vertical="center" wrapText="1"/>
      <protection locked="0"/>
    </xf>
    <xf numFmtId="176" fontId="24" fillId="11" borderId="1" xfId="1" applyNumberFormat="1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10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horizontal="right" vertical="center" wrapText="1"/>
    </xf>
    <xf numFmtId="166" fontId="7" fillId="4" borderId="1" xfId="0" applyNumberFormat="1" applyFont="1" applyFill="1" applyBorder="1" applyAlignment="1">
      <alignment vertical="center"/>
    </xf>
    <xf numFmtId="3" fontId="7" fillId="4" borderId="1" xfId="1" applyNumberFormat="1" applyFont="1" applyFill="1" applyBorder="1" applyAlignment="1">
      <alignment vertical="center" wrapText="1"/>
    </xf>
    <xf numFmtId="165" fontId="9" fillId="4" borderId="1" xfId="0" applyNumberFormat="1" applyFont="1" applyFill="1" applyBorder="1" applyAlignment="1">
      <alignment horizontal="right" vertical="center" wrapText="1"/>
    </xf>
    <xf numFmtId="0" fontId="8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horizontal="right" vertical="center"/>
    </xf>
    <xf numFmtId="1" fontId="7" fillId="9" borderId="1" xfId="0" applyNumberFormat="1" applyFont="1" applyFill="1" applyBorder="1" applyAlignment="1">
      <alignment horizontal="right" vertical="center" wrapText="1"/>
    </xf>
    <xf numFmtId="3" fontId="2" fillId="9" borderId="1" xfId="1" applyNumberFormat="1" applyFont="1" applyFill="1" applyBorder="1" applyAlignment="1">
      <alignment horizontal="right" vertical="center" wrapText="1"/>
    </xf>
    <xf numFmtId="164" fontId="3" fillId="4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3" fontId="7" fillId="0" borderId="1" xfId="1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4" fontId="3" fillId="0" borderId="1" xfId="1" applyFont="1" applyBorder="1" applyAlignment="1">
      <alignment vertical="center" wrapText="1"/>
    </xf>
    <xf numFmtId="0" fontId="7" fillId="0" borderId="0" xfId="0" applyFont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/>
      <protection locked="0"/>
    </xf>
    <xf numFmtId="2" fontId="0" fillId="0" borderId="0" xfId="0" applyNumberFormat="1"/>
    <xf numFmtId="0" fontId="0" fillId="0" borderId="32" xfId="0" applyBorder="1"/>
    <xf numFmtId="0" fontId="7" fillId="0" borderId="0" xfId="0" applyFont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7" fillId="10" borderId="26" xfId="0" applyFont="1" applyFill="1" applyBorder="1" applyAlignment="1" applyProtection="1">
      <alignment horizontal="center" vertical="center" wrapText="1"/>
      <protection locked="0"/>
    </xf>
    <xf numFmtId="0" fontId="27" fillId="10" borderId="28" xfId="0" applyFont="1" applyFill="1" applyBorder="1" applyAlignment="1" applyProtection="1">
      <alignment horizontal="center" vertical="center" wrapText="1"/>
      <protection locked="0"/>
    </xf>
    <xf numFmtId="0" fontId="27" fillId="10" borderId="27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7" fillId="3" borderId="16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left" vertical="center" wrapText="1"/>
      <protection locked="0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 applyProtection="1">
      <alignment horizontal="center" vertical="center" wrapText="1"/>
      <protection locked="0"/>
    </xf>
    <xf numFmtId="0" fontId="24" fillId="3" borderId="16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24" fillId="9" borderId="15" xfId="0" applyFont="1" applyFill="1" applyBorder="1" applyAlignment="1" applyProtection="1">
      <alignment horizontal="left" vertical="center" wrapText="1" indent="3"/>
      <protection locked="0"/>
    </xf>
    <xf numFmtId="0" fontId="24" fillId="9" borderId="5" xfId="0" applyFont="1" applyFill="1" applyBorder="1" applyAlignment="1" applyProtection="1">
      <alignment horizontal="left" vertical="center" wrapText="1" indent="3"/>
      <protection locked="0"/>
    </xf>
    <xf numFmtId="0" fontId="24" fillId="3" borderId="1" xfId="0" applyFont="1" applyFill="1" applyBorder="1" applyAlignment="1">
      <alignment horizontal="left" vertical="center" wrapText="1"/>
    </xf>
    <xf numFmtId="0" fontId="25" fillId="9" borderId="15" xfId="5" applyFont="1" applyFill="1" applyBorder="1" applyAlignment="1" applyProtection="1">
      <alignment horizontal="left" vertical="center" wrapText="1" indent="3"/>
      <protection locked="0"/>
    </xf>
    <xf numFmtId="0" fontId="0" fillId="0" borderId="29" xfId="0" applyBorder="1" applyAlignment="1">
      <alignment horizontal="center"/>
    </xf>
    <xf numFmtId="169" fontId="24" fillId="9" borderId="15" xfId="0" applyNumberFormat="1" applyFont="1" applyFill="1" applyBorder="1" applyAlignment="1" applyProtection="1">
      <alignment horizontal="left" vertical="center" indent="4"/>
      <protection locked="0"/>
    </xf>
    <xf numFmtId="169" fontId="24" fillId="9" borderId="5" xfId="0" applyNumberFormat="1" applyFont="1" applyFill="1" applyBorder="1" applyAlignment="1" applyProtection="1">
      <alignment horizontal="left" vertical="center" indent="4"/>
      <protection locked="0"/>
    </xf>
    <xf numFmtId="14" fontId="7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7" xfId="0" applyFont="1" applyFill="1" applyBorder="1" applyAlignment="1" applyProtection="1">
      <alignment horizontal="center" vertical="center" wrapText="1"/>
      <protection locked="0"/>
    </xf>
    <xf numFmtId="171" fontId="24" fillId="9" borderId="15" xfId="0" applyNumberFormat="1" applyFont="1" applyFill="1" applyBorder="1" applyAlignment="1" applyProtection="1">
      <alignment vertical="center"/>
      <protection locked="0"/>
    </xf>
    <xf numFmtId="171" fontId="24" fillId="9" borderId="5" xfId="0" applyNumberFormat="1" applyFont="1" applyFill="1" applyBorder="1" applyAlignment="1" applyProtection="1">
      <alignment vertical="center"/>
      <protection locked="0"/>
    </xf>
    <xf numFmtId="0" fontId="24" fillId="3" borderId="14" xfId="0" applyFont="1" applyFill="1" applyBorder="1" applyAlignment="1">
      <alignment horizontal="left" vertical="center" wrapText="1"/>
    </xf>
    <xf numFmtId="0" fontId="24" fillId="11" borderId="15" xfId="0" applyFont="1" applyFill="1" applyBorder="1" applyAlignment="1" applyProtection="1">
      <alignment horizontal="left" vertical="center" wrapText="1" indent="3"/>
      <protection locked="0"/>
    </xf>
    <xf numFmtId="0" fontId="24" fillId="11" borderId="5" xfId="0" applyFont="1" applyFill="1" applyBorder="1" applyAlignment="1" applyProtection="1">
      <alignment horizontal="left" vertical="center" wrapText="1" indent="3"/>
      <protection locked="0"/>
    </xf>
    <xf numFmtId="167" fontId="11" fillId="0" borderId="26" xfId="4" applyNumberFormat="1" applyFont="1" applyBorder="1" applyAlignment="1">
      <alignment horizontal="center" vertical="center"/>
    </xf>
    <xf numFmtId="167" fontId="11" fillId="0" borderId="28" xfId="4" applyNumberFormat="1" applyFont="1" applyBorder="1" applyAlignment="1">
      <alignment horizontal="center" vertical="center"/>
    </xf>
    <xf numFmtId="167" fontId="11" fillId="0" borderId="27" xfId="4" applyNumberFormat="1" applyFont="1" applyBorder="1" applyAlignment="1">
      <alignment horizontal="center" vertical="center"/>
    </xf>
    <xf numFmtId="172" fontId="24" fillId="11" borderId="17" xfId="0" applyNumberFormat="1" applyFont="1" applyFill="1" applyBorder="1" applyAlignment="1" applyProtection="1">
      <alignment horizontal="center" vertical="center" wrapText="1"/>
      <protection locked="0"/>
    </xf>
    <xf numFmtId="172" fontId="24" fillId="11" borderId="1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169" fontId="24" fillId="9" borderId="15" xfId="0" applyNumberFormat="1" applyFont="1" applyFill="1" applyBorder="1" applyAlignment="1" applyProtection="1">
      <alignment vertical="center"/>
      <protection locked="0"/>
    </xf>
    <xf numFmtId="168" fontId="24" fillId="9" borderId="15" xfId="0" applyNumberFormat="1" applyFont="1" applyFill="1" applyBorder="1" applyAlignment="1" applyProtection="1">
      <alignment horizontal="left" vertical="center" indent="2"/>
      <protection locked="0"/>
    </xf>
    <xf numFmtId="168" fontId="24" fillId="9" borderId="5" xfId="0" applyNumberFormat="1" applyFont="1" applyFill="1" applyBorder="1" applyAlignment="1" applyProtection="1">
      <alignment horizontal="left" vertical="center" indent="2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9" fillId="0" borderId="32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4" fillId="0" borderId="0" xfId="6" applyFont="1" applyAlignment="1">
      <alignment horizontal="left" vertical="top" wrapText="1"/>
    </xf>
    <xf numFmtId="0" fontId="15" fillId="0" borderId="19" xfId="6" applyFont="1" applyBorder="1" applyAlignment="1">
      <alignment horizontal="left" vertical="top" wrapText="1"/>
    </xf>
  </cellXfs>
  <cellStyles count="7">
    <cellStyle name="Hipervínculo" xfId="5" builtinId="8"/>
    <cellStyle name="Millares" xfId="2" builtinId="3"/>
    <cellStyle name="Moneda" xfId="1" builtinId="4"/>
    <cellStyle name="Normal" xfId="0" builtinId="0"/>
    <cellStyle name="Normal 5 2" xfId="6" xr:uid="{00000000-0005-0000-0000-000004000000}"/>
    <cellStyle name="Normal_5.2.2.01.13 Formato" xfId="4" xr:uid="{00000000-0005-0000-0000-000005000000}"/>
    <cellStyle name="Porcentaje" xfId="3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numFmt numFmtId="0" formatCode="General"/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outline="0">
        <right style="thin">
          <color theme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19050</xdr:rowOff>
    </xdr:from>
    <xdr:to>
      <xdr:col>2</xdr:col>
      <xdr:colOff>425084</xdr:colOff>
      <xdr:row>2</xdr:row>
      <xdr:rowOff>318150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C05C0E-0490-4C64-80A9-C13D1518D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19050"/>
          <a:ext cx="1187084" cy="140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$GermanRamirez\COMINV%202015\9.%20Todas%20Concesiones\TARIFAS%202015\6%20CASYP\AD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$GermanRamirez\COMINV%202015\9.%20Todas%20Concesiones\TARIFAS%202015\HISTORICO%20TARIFAS%20CS%20Work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N ANDRES Y PROV"/>
    </sheetNames>
    <sheetDataSet>
      <sheetData sheetId="0">
        <row r="8">
          <cell r="A8" t="str">
            <v>Aeropuerto Gustavo Rojas Pinilla de San Andres</v>
          </cell>
        </row>
        <row r="10">
          <cell r="A10" t="str">
            <v>Derechos de aeródromo Internacional</v>
          </cell>
          <cell r="B10" t="str">
            <v>PBMO</v>
          </cell>
          <cell r="C10">
            <v>0</v>
          </cell>
        </row>
        <row r="11">
          <cell r="A11">
            <v>0</v>
          </cell>
          <cell r="B11" t="str">
            <v>Menor</v>
          </cell>
          <cell r="C11">
            <v>5000</v>
          </cell>
        </row>
        <row r="12">
          <cell r="A12">
            <v>0</v>
          </cell>
          <cell r="B12">
            <v>5001</v>
          </cell>
          <cell r="C12">
            <v>10000</v>
          </cell>
        </row>
        <row r="13">
          <cell r="A13">
            <v>0</v>
          </cell>
          <cell r="B13">
            <v>10001</v>
          </cell>
          <cell r="C13">
            <v>20000</v>
          </cell>
        </row>
        <row r="14">
          <cell r="A14">
            <v>0</v>
          </cell>
          <cell r="B14">
            <v>20001</v>
          </cell>
          <cell r="C14">
            <v>30000</v>
          </cell>
        </row>
        <row r="15">
          <cell r="A15">
            <v>0</v>
          </cell>
          <cell r="B15">
            <v>30001</v>
          </cell>
          <cell r="C15">
            <v>50000</v>
          </cell>
        </row>
        <row r="16">
          <cell r="A16">
            <v>0</v>
          </cell>
          <cell r="B16">
            <v>50001</v>
          </cell>
          <cell r="C16">
            <v>75000</v>
          </cell>
        </row>
        <row r="17">
          <cell r="A17">
            <v>0</v>
          </cell>
          <cell r="B17">
            <v>75001</v>
          </cell>
          <cell r="C17">
            <v>100000</v>
          </cell>
        </row>
        <row r="18">
          <cell r="A18">
            <v>0</v>
          </cell>
          <cell r="B18">
            <v>100001</v>
          </cell>
          <cell r="C18" t="str">
            <v>mayor</v>
          </cell>
        </row>
        <row r="19">
          <cell r="A19">
            <v>0</v>
          </cell>
        </row>
        <row r="20">
          <cell r="A20" t="str">
            <v>Derecho de uso de puentes de abordaje Internacional</v>
          </cell>
          <cell r="B20" t="str">
            <v>por 3 horas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</row>
        <row r="22">
          <cell r="A22" t="str">
            <v>Tasa Aeroportuaria Internacional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 BQ"/>
      <sheetName val="VariaNal"/>
      <sheetName val="IndiceNal"/>
      <sheetName val="BLS"/>
      <sheetName val="TRM"/>
      <sheetName val="USD"/>
      <sheetName val="2. CTG 1S15"/>
      <sheetName val="2. CTG 2S15"/>
      <sheetName val="4. AEROCALI"/>
      <sheetName val="5. OPAIN"/>
      <sheetName val="6. CASYP"/>
      <sheetName val="7. CENTRONORTE"/>
      <sheetName val="8. NORORIENTE"/>
      <sheetName val="1. CODAD"/>
    </sheetNames>
    <sheetDataSet>
      <sheetData sheetId="0"/>
      <sheetData sheetId="1"/>
      <sheetData sheetId="2">
        <row r="15">
          <cell r="R15">
            <v>121.95</v>
          </cell>
        </row>
        <row r="22">
          <cell r="P22">
            <v>113.982542</v>
          </cell>
          <cell r="Q22">
            <v>118.15</v>
          </cell>
        </row>
      </sheetData>
      <sheetData sheetId="3">
        <row r="16">
          <cell r="M16">
            <v>233049</v>
          </cell>
        </row>
        <row r="17">
          <cell r="M17">
            <v>234812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1:O124" totalsRowShown="0" headerRowDxfId="16" dataDxfId="15" tableBorderDxfId="14">
  <autoFilter ref="A1:O124" xr:uid="{00000000-0009-0000-0100-000001000000}"/>
  <tableColumns count="15">
    <tableColumn id="1" xr3:uid="{00000000-0010-0000-0000-000001000000}" name="Mayor"/>
    <tableColumn id="2" xr3:uid="{00000000-0010-0000-0000-000002000000}" name="Codigo Contable" dataDxfId="13"/>
    <tableColumn id="3" xr3:uid="{00000000-0010-0000-0000-000003000000}" name="Codigo Contable2" dataDxfId="12"/>
    <tableColumn id="4" xr3:uid="{00000000-0010-0000-0000-000004000000}" name="Descripcion" dataDxfId="11"/>
    <tableColumn id="14" xr3:uid="{00000000-0010-0000-0000-00000E000000}" name="Codigo Contable3" dataDxfId="10"/>
    <tableColumn id="13" xr3:uid="{00000000-0010-0000-0000-00000D000000}" name="Vida Útil MPoC" dataDxfId="9">
      <calculatedColumnFormula>30*12</calculatedColumnFormula>
    </tableColumn>
    <tableColumn id="5" xr3:uid="{00000000-0010-0000-0000-000005000000}" name="Imputable" dataDxfId="8"/>
    <tableColumn id="6" xr3:uid="{00000000-0010-0000-0000-000006000000}" name="Clasifica" dataDxfId="7"/>
    <tableColumn id="7" xr3:uid="{00000000-0010-0000-0000-000007000000}" name="Manual" dataDxfId="6"/>
    <tableColumn id="8" xr3:uid="{00000000-0010-0000-0000-000008000000}" name="Reciproca" dataDxfId="5"/>
    <tableColumn id="9" xr3:uid="{00000000-0010-0000-0000-000009000000}" name="Apl Banco" dataDxfId="4"/>
    <tableColumn id="10" xr3:uid="{00000000-0010-0000-0000-00000A000000}" name="Naturaleza" dataDxfId="3"/>
    <tableColumn id="11" xr3:uid="{00000000-0010-0000-0000-00000B000000}" name="Saldo" dataDxfId="2"/>
    <tableColumn id="12" xr3:uid="{00000000-0010-0000-0000-00000C000000}" name="Vigente" dataDxfId="1"/>
    <tableColumn id="15" xr3:uid="{00000000-0010-0000-0000-00000F000000}" name="cod_JDEDWAR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esidencia.gov.c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XXXX@intervento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3"/>
  <sheetViews>
    <sheetView tabSelected="1" view="pageBreakPreview" zoomScale="50" zoomScaleNormal="50" zoomScaleSheetLayoutView="50" workbookViewId="0">
      <selection activeCell="D7" sqref="D7:F7"/>
    </sheetView>
  </sheetViews>
  <sheetFormatPr baseColWidth="10" defaultColWidth="0" defaultRowHeight="15" zeroHeight="1" x14ac:dyDescent="0.2"/>
  <cols>
    <col min="1" max="1" width="8.42578125" style="1" customWidth="1"/>
    <col min="2" max="2" width="18.85546875" style="1" customWidth="1"/>
    <col min="3" max="3" width="21" style="1" customWidth="1"/>
    <col min="4" max="4" width="81.5703125" style="1" customWidth="1"/>
    <col min="5" max="5" width="73.7109375" style="1" customWidth="1"/>
    <col min="6" max="8" width="27.7109375" style="1" customWidth="1"/>
    <col min="9" max="9" width="33.28515625" style="1" customWidth="1"/>
    <col min="10" max="11" width="22.85546875" style="1" customWidth="1"/>
    <col min="12" max="12" width="67.7109375" style="1" customWidth="1"/>
    <col min="13" max="13" width="59.7109375" style="1" customWidth="1"/>
    <col min="14" max="14" width="23.85546875" style="1" customWidth="1"/>
    <col min="15" max="15" width="28.28515625" style="1" customWidth="1"/>
    <col min="16" max="16" width="24.85546875" style="1" customWidth="1"/>
    <col min="17" max="17" width="18.85546875" style="1" customWidth="1"/>
    <col min="18" max="20" width="22.5703125" style="1" customWidth="1"/>
    <col min="21" max="21" width="24.42578125" style="1" customWidth="1"/>
    <col min="22" max="22" width="23.28515625" style="1" customWidth="1"/>
    <col min="23" max="23" width="40" style="1" customWidth="1"/>
    <col min="24" max="25" width="0" style="1" hidden="1" customWidth="1"/>
    <col min="26" max="16384" width="40" style="1" hidden="1"/>
  </cols>
  <sheetData>
    <row r="1" spans="1:19" customFormat="1" ht="54.95" customHeight="1" x14ac:dyDescent="0.25">
      <c r="A1" s="114"/>
      <c r="B1" s="114"/>
      <c r="C1" s="121"/>
      <c r="D1" s="115" t="s">
        <v>166</v>
      </c>
      <c r="E1" s="116"/>
      <c r="F1" s="116"/>
      <c r="G1" s="116"/>
      <c r="H1" s="116"/>
      <c r="I1" s="116"/>
      <c r="J1" s="116"/>
      <c r="K1" s="116"/>
      <c r="L1" s="116"/>
      <c r="M1" s="116"/>
      <c r="N1" s="117"/>
      <c r="O1" s="1"/>
      <c r="P1" s="1"/>
    </row>
    <row r="2" spans="1:19" customFormat="1" ht="30.95" customHeight="1" x14ac:dyDescent="0.25">
      <c r="A2" s="114"/>
      <c r="B2" s="114"/>
      <c r="C2" s="121"/>
      <c r="D2" s="118" t="s">
        <v>167</v>
      </c>
      <c r="E2" s="119"/>
      <c r="F2" s="119"/>
      <c r="G2" s="119"/>
      <c r="H2" s="119"/>
      <c r="I2" s="119"/>
      <c r="J2" s="119"/>
      <c r="K2" s="119"/>
      <c r="L2" s="119"/>
      <c r="M2" s="119"/>
      <c r="N2" s="120"/>
      <c r="O2" s="1"/>
      <c r="P2" s="1"/>
    </row>
    <row r="3" spans="1:19" customFormat="1" ht="30.95" customHeight="1" x14ac:dyDescent="0.25">
      <c r="A3" s="114"/>
      <c r="B3" s="114"/>
      <c r="C3" s="121"/>
      <c r="D3" s="16" t="s">
        <v>168</v>
      </c>
      <c r="E3" s="73" t="s">
        <v>169</v>
      </c>
      <c r="F3" s="118" t="s">
        <v>170</v>
      </c>
      <c r="G3" s="119"/>
      <c r="H3" s="120"/>
      <c r="I3" s="144">
        <v>5</v>
      </c>
      <c r="J3" s="145"/>
      <c r="K3" s="146"/>
      <c r="L3" s="16" t="s">
        <v>171</v>
      </c>
      <c r="M3" s="137">
        <v>45538</v>
      </c>
      <c r="N3" s="138"/>
      <c r="O3" s="1"/>
      <c r="P3" s="1"/>
    </row>
    <row r="4" spans="1:19" customFormat="1" ht="3.75" customHeight="1" x14ac:dyDescent="0.25">
      <c r="A4" s="114"/>
      <c r="B4" s="114"/>
      <c r="C4" s="114"/>
      <c r="D4" s="18"/>
      <c r="E4" s="19"/>
      <c r="F4" s="19"/>
      <c r="G4" s="20"/>
      <c r="H4" s="21"/>
      <c r="I4" s="20"/>
      <c r="J4" s="20"/>
      <c r="K4" s="20"/>
      <c r="L4" s="20"/>
      <c r="M4" s="20"/>
      <c r="N4" s="18"/>
      <c r="O4" s="1"/>
      <c r="P4" s="1"/>
    </row>
    <row r="5" spans="1:19" customFormat="1" ht="3.75" customHeight="1" x14ac:dyDescent="0.25">
      <c r="A5" s="114"/>
      <c r="B5" s="114"/>
      <c r="C5" s="114"/>
      <c r="D5" s="18"/>
      <c r="E5" s="19"/>
      <c r="F5" s="19"/>
      <c r="G5" s="20"/>
      <c r="H5" s="21"/>
      <c r="I5" s="20"/>
      <c r="J5" s="20"/>
      <c r="K5" s="20"/>
      <c r="L5" s="20"/>
      <c r="M5" s="20"/>
      <c r="N5" s="18"/>
      <c r="O5" s="1"/>
      <c r="P5" s="1"/>
    </row>
    <row r="6" spans="1:19" customFormat="1" ht="22.5" customHeight="1" thickBot="1" x14ac:dyDescent="0.3">
      <c r="A6" s="114"/>
      <c r="B6" s="114"/>
      <c r="C6" s="134"/>
      <c r="D6" s="124" t="s">
        <v>172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"/>
      <c r="P6" s="1"/>
    </row>
    <row r="7" spans="1:19" s="55" customFormat="1" ht="24" customHeight="1" thickTop="1" x14ac:dyDescent="0.25">
      <c r="A7" s="114"/>
      <c r="B7" s="114"/>
      <c r="C7" s="134"/>
      <c r="D7" s="141" t="s">
        <v>472</v>
      </c>
      <c r="E7" s="141"/>
      <c r="F7" s="141"/>
      <c r="G7" s="47" t="str">
        <f>_xlfn.IFNA(HLOOKUP($G$8,GENERAL,8,FALSE)," ")</f>
        <v xml:space="preserve"> </v>
      </c>
      <c r="H7" s="57" t="s">
        <v>174</v>
      </c>
      <c r="I7" s="56" t="str">
        <f>_xlfn.IFNA(HLOOKUP($G$8,GENERAL,9,FALSE)," ")</f>
        <v xml:space="preserve"> </v>
      </c>
      <c r="J7" s="56"/>
      <c r="K7" s="56"/>
      <c r="L7" s="56"/>
      <c r="M7" s="56"/>
      <c r="N7" s="58"/>
      <c r="O7" s="1"/>
      <c r="P7" s="1"/>
    </row>
    <row r="8" spans="1:19" s="55" customFormat="1" ht="24" customHeight="1" x14ac:dyDescent="0.25">
      <c r="A8" s="114"/>
      <c r="B8" s="114"/>
      <c r="C8" s="134"/>
      <c r="D8" s="132" t="s">
        <v>175</v>
      </c>
      <c r="E8" s="132"/>
      <c r="F8" s="132"/>
      <c r="G8" s="142"/>
      <c r="H8" s="142"/>
      <c r="I8" s="142"/>
      <c r="J8" s="142"/>
      <c r="K8" s="142"/>
      <c r="L8" s="142"/>
      <c r="M8" s="142"/>
      <c r="N8" s="143"/>
      <c r="O8" s="1"/>
      <c r="P8" s="1"/>
    </row>
    <row r="9" spans="1:19" s="55" customFormat="1" ht="24" customHeight="1" x14ac:dyDescent="0.25">
      <c r="A9" s="114"/>
      <c r="B9" s="114"/>
      <c r="C9" s="134"/>
      <c r="D9" s="127" t="s">
        <v>176</v>
      </c>
      <c r="E9" s="128"/>
      <c r="F9" s="129"/>
      <c r="G9" s="130" t="str">
        <f>_xlfn.IFNA(HLOOKUP($G$8,GENERAL,10,FALSE)," ")</f>
        <v xml:space="preserve"> </v>
      </c>
      <c r="H9" s="130"/>
      <c r="I9" s="130"/>
      <c r="J9" s="130"/>
      <c r="K9" s="130"/>
      <c r="L9" s="130"/>
      <c r="M9" s="130"/>
      <c r="N9" s="131"/>
    </row>
    <row r="10" spans="1:19" s="55" customFormat="1" ht="24" customHeight="1" x14ac:dyDescent="0.25">
      <c r="A10" s="114"/>
      <c r="B10" s="114"/>
      <c r="C10" s="134"/>
      <c r="D10" s="132" t="s">
        <v>178</v>
      </c>
      <c r="E10" s="132"/>
      <c r="F10" s="132"/>
      <c r="G10" s="130" t="str">
        <f>_xlfn.IFNA(HLOOKUP($G$8,GENERAL,11,FALSE)," ")</f>
        <v xml:space="preserve"> </v>
      </c>
      <c r="H10" s="130"/>
      <c r="I10" s="130"/>
      <c r="J10" s="130"/>
      <c r="K10" s="130"/>
      <c r="L10" s="130"/>
      <c r="M10" s="130"/>
      <c r="N10" s="131"/>
    </row>
    <row r="11" spans="1:19" s="55" customFormat="1" ht="24" customHeight="1" x14ac:dyDescent="0.25">
      <c r="A11" s="114"/>
      <c r="B11" s="114"/>
      <c r="C11" s="134"/>
      <c r="D11" s="132" t="s">
        <v>180</v>
      </c>
      <c r="E11" s="132"/>
      <c r="F11" s="132"/>
      <c r="G11" s="133" t="str">
        <f>_xlfn.IFNA(HLOOKUP($G$8,GENERAL,12,FALSE)," ")</f>
        <v xml:space="preserve"> </v>
      </c>
      <c r="H11" s="130"/>
      <c r="I11" s="130"/>
      <c r="J11" s="130"/>
      <c r="K11" s="130"/>
      <c r="L11" s="130"/>
      <c r="M11" s="130"/>
      <c r="N11" s="131"/>
    </row>
    <row r="12" spans="1:19" s="55" customFormat="1" ht="24" customHeight="1" x14ac:dyDescent="0.25">
      <c r="A12" s="114"/>
      <c r="B12" s="114"/>
      <c r="C12" s="134"/>
      <c r="D12" s="132" t="s">
        <v>181</v>
      </c>
      <c r="E12" s="132"/>
      <c r="F12" s="132"/>
      <c r="G12" s="130" t="str">
        <f>_xlfn.IFNA(HLOOKUP($G$8,GENERAL,13,FALSE)," ")</f>
        <v xml:space="preserve"> </v>
      </c>
      <c r="H12" s="130"/>
      <c r="I12" s="130"/>
      <c r="J12" s="130"/>
      <c r="K12" s="130"/>
      <c r="L12" s="130"/>
      <c r="M12" s="130"/>
      <c r="N12" s="131"/>
    </row>
    <row r="13" spans="1:19" s="55" customFormat="1" ht="24" customHeight="1" x14ac:dyDescent="0.25">
      <c r="A13" s="114"/>
      <c r="B13" s="114"/>
      <c r="C13" s="134"/>
      <c r="D13" s="132" t="s">
        <v>183</v>
      </c>
      <c r="E13" s="132"/>
      <c r="F13" s="132"/>
      <c r="G13" s="130" t="str">
        <f>_xlfn.IFNA(HLOOKUP($G$8,GENERAL,14,FALSE)," ")</f>
        <v xml:space="preserve"> </v>
      </c>
      <c r="H13" s="130"/>
      <c r="I13" s="130"/>
      <c r="J13" s="130"/>
      <c r="K13" s="130"/>
      <c r="L13" s="130"/>
      <c r="M13" s="130"/>
      <c r="N13" s="131"/>
    </row>
    <row r="14" spans="1:19" s="55" customFormat="1" ht="26.25" customHeight="1" x14ac:dyDescent="0.25">
      <c r="A14" s="114"/>
      <c r="B14" s="114"/>
      <c r="C14" s="134"/>
      <c r="D14" s="149" t="s">
        <v>197</v>
      </c>
      <c r="E14" s="150"/>
      <c r="F14" s="151"/>
      <c r="G14" s="153" t="str">
        <f>_xlfn.IFNA(HLOOKUP($G$8,GENERAL,21,FALSE)," ")</f>
        <v xml:space="preserve"> </v>
      </c>
      <c r="H14" s="154"/>
      <c r="J14" s="152" t="s">
        <v>430</v>
      </c>
      <c r="K14" s="152"/>
      <c r="L14" s="152"/>
      <c r="M14" s="69" t="str">
        <f>_xlfn.IFNA(HLOOKUP($G$8,GENERAL,22,FALSE)," ")</f>
        <v xml:space="preserve"> </v>
      </c>
      <c r="N14" s="70"/>
      <c r="S14" s="68"/>
    </row>
    <row r="15" spans="1:19" s="55" customFormat="1" ht="24" customHeight="1" x14ac:dyDescent="0.25">
      <c r="A15" s="114"/>
      <c r="B15" s="114"/>
      <c r="C15" s="134"/>
      <c r="D15" s="132" t="s">
        <v>185</v>
      </c>
      <c r="E15" s="132"/>
      <c r="F15" s="132"/>
      <c r="G15" s="135" t="str">
        <f>_xlfn.IFNA(HLOOKUP($G$8,GENERAL,15,FALSE)," ")</f>
        <v xml:space="preserve"> </v>
      </c>
      <c r="H15" s="135"/>
      <c r="I15" s="135"/>
      <c r="J15" s="135"/>
      <c r="K15" s="135"/>
      <c r="L15" s="135"/>
      <c r="M15" s="135"/>
      <c r="N15" s="136"/>
    </row>
    <row r="16" spans="1:19" s="55" customFormat="1" ht="24" customHeight="1" x14ac:dyDescent="0.25">
      <c r="A16" s="114"/>
      <c r="B16" s="114"/>
      <c r="C16" s="134"/>
      <c r="D16" s="132" t="s">
        <v>187</v>
      </c>
      <c r="E16" s="132"/>
      <c r="F16" s="132"/>
      <c r="G16" s="59" t="s">
        <v>188</v>
      </c>
      <c r="H16" s="60" t="str">
        <f>_xlfn.IFNA(HLOOKUP($G$8,GENERAL,16,FALSE)," ")</f>
        <v xml:space="preserve"> </v>
      </c>
      <c r="I16" s="59" t="s">
        <v>189</v>
      </c>
      <c r="J16" s="156" t="str">
        <f>_xlfn.IFNA(HLOOKUP($G$8,GENERAL,17,FALSE)," ")</f>
        <v xml:space="preserve"> </v>
      </c>
      <c r="K16" s="156"/>
      <c r="L16" s="156"/>
      <c r="M16" s="156"/>
      <c r="N16" s="157"/>
    </row>
    <row r="17" spans="1:25" s="55" customFormat="1" ht="24" customHeight="1" x14ac:dyDescent="0.25">
      <c r="A17" s="114"/>
      <c r="B17" s="114"/>
      <c r="C17" s="134"/>
      <c r="D17" s="132" t="s">
        <v>190</v>
      </c>
      <c r="E17" s="132"/>
      <c r="F17" s="132"/>
      <c r="G17" s="155"/>
      <c r="H17" s="155"/>
      <c r="I17" s="59" t="s">
        <v>191</v>
      </c>
      <c r="J17" s="139"/>
      <c r="K17" s="139"/>
      <c r="L17" s="139"/>
      <c r="M17" s="139"/>
      <c r="N17" s="140"/>
    </row>
    <row r="18" spans="1:25" s="55" customFormat="1" ht="24" customHeight="1" x14ac:dyDescent="0.25">
      <c r="A18" s="114"/>
      <c r="B18" s="114"/>
      <c r="C18" s="134"/>
      <c r="D18" s="132" t="s">
        <v>192</v>
      </c>
      <c r="E18" s="132"/>
      <c r="F18" s="132"/>
      <c r="G18" s="61" t="s">
        <v>193</v>
      </c>
      <c r="H18" s="62"/>
      <c r="I18" s="61" t="s">
        <v>194</v>
      </c>
      <c r="J18" s="147"/>
      <c r="K18" s="147"/>
      <c r="L18" s="148"/>
      <c r="M18" s="63" t="s">
        <v>195</v>
      </c>
      <c r="N18" s="64"/>
    </row>
    <row r="19" spans="1:25" s="55" customFormat="1" ht="24" customHeight="1" x14ac:dyDescent="0.25">
      <c r="A19" s="114"/>
      <c r="B19" s="114"/>
      <c r="C19" s="134"/>
      <c r="D19" s="132"/>
      <c r="E19" s="132"/>
      <c r="F19" s="132"/>
      <c r="G19" s="65" t="s">
        <v>196</v>
      </c>
      <c r="H19" s="62"/>
      <c r="I19" s="65" t="s">
        <v>194</v>
      </c>
      <c r="J19" s="147"/>
      <c r="K19" s="147"/>
      <c r="L19" s="148"/>
      <c r="M19" s="66" t="s">
        <v>195</v>
      </c>
      <c r="N19" s="67"/>
      <c r="S19" s="68"/>
    </row>
    <row r="20" spans="1:25" s="55" customFormat="1" ht="24.75" customHeight="1" x14ac:dyDescent="0.25">
      <c r="A20" s="114"/>
      <c r="B20" s="114"/>
      <c r="C20" s="134"/>
      <c r="D20" s="122" t="s">
        <v>456</v>
      </c>
      <c r="E20" s="123"/>
      <c r="F20" s="123"/>
      <c r="G20" s="123"/>
      <c r="H20" s="123"/>
      <c r="I20" s="123"/>
      <c r="J20" s="126" t="s">
        <v>385</v>
      </c>
      <c r="K20" s="126"/>
      <c r="L20" s="126"/>
      <c r="M20" s="71"/>
      <c r="N20" s="72" t="e">
        <f>VLOOKUP(M20,MINIMO,3,FALSE)</f>
        <v>#N/A</v>
      </c>
    </row>
    <row r="21" spans="1:25" customFormat="1" ht="24.75" customHeight="1" x14ac:dyDescent="0.25">
      <c r="B21" s="17"/>
      <c r="C21" s="17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55"/>
    </row>
    <row r="22" spans="1:25" s="15" customFormat="1" ht="113.25" customHeight="1" x14ac:dyDescent="0.25">
      <c r="B22" s="74" t="s">
        <v>416</v>
      </c>
      <c r="C22" s="75" t="s">
        <v>204</v>
      </c>
      <c r="D22" s="75" t="s">
        <v>160</v>
      </c>
      <c r="E22" s="75" t="s">
        <v>157</v>
      </c>
      <c r="F22" s="75" t="s">
        <v>418</v>
      </c>
      <c r="G22" s="75" t="s">
        <v>419</v>
      </c>
      <c r="H22" s="75" t="s">
        <v>420</v>
      </c>
      <c r="I22" s="76" t="s">
        <v>417</v>
      </c>
      <c r="J22" s="76" t="s">
        <v>159</v>
      </c>
      <c r="K22" s="76" t="s">
        <v>457</v>
      </c>
      <c r="L22" s="77" t="s">
        <v>165</v>
      </c>
      <c r="M22" s="77" t="s">
        <v>22</v>
      </c>
      <c r="N22" s="75" t="s">
        <v>11</v>
      </c>
      <c r="O22" s="78" t="s">
        <v>12</v>
      </c>
      <c r="P22" s="75" t="s">
        <v>421</v>
      </c>
      <c r="Q22" s="75" t="s">
        <v>422</v>
      </c>
      <c r="R22" s="74" t="s">
        <v>161</v>
      </c>
      <c r="S22" s="74" t="s">
        <v>162</v>
      </c>
      <c r="T22" s="74" t="s">
        <v>324</v>
      </c>
      <c r="U22" s="79" t="s">
        <v>13</v>
      </c>
      <c r="V22" s="79" t="s">
        <v>14</v>
      </c>
    </row>
    <row r="23" spans="1:25" s="14" customFormat="1" ht="27.75" customHeight="1" x14ac:dyDescent="0.25">
      <c r="B23" s="80" t="str">
        <f t="shared" ref="B23:B54" si="0">_xlfn.IFNA(IF(O23&lt;=(2.5*$N$20),VLOOKUP(M23,TablaCodigo,12,FALSE),VLOOKUP(M23,TablaCodigo,2,FALSE))," ")</f>
        <v xml:space="preserve"> </v>
      </c>
      <c r="C23" s="80"/>
      <c r="D23" s="81"/>
      <c r="E23" s="81"/>
      <c r="F23" s="81"/>
      <c r="G23" s="81"/>
      <c r="H23" s="81"/>
      <c r="I23" s="82"/>
      <c r="J23" s="82"/>
      <c r="K23" s="82"/>
      <c r="L23" s="80"/>
      <c r="M23" s="80"/>
      <c r="N23" s="83"/>
      <c r="O23" s="84"/>
      <c r="P23" s="85"/>
      <c r="Q23" s="85"/>
      <c r="R23" s="86" t="str">
        <f>IFERROR(VLOOKUP(M23,TablaCodigo,3,FALSE)," ")</f>
        <v xml:space="preserve"> </v>
      </c>
      <c r="S23" s="87" t="str">
        <f>IFERROR(ROUND(Formato!$O23/Formato!$R23,0)," ")</f>
        <v xml:space="preserve"> </v>
      </c>
      <c r="T23" s="88" t="str">
        <f>IF(Formato!$N23="","",DATEDIF(Formato!$N23,#REF!,"m"))</f>
        <v/>
      </c>
      <c r="U23" s="89" t="str">
        <f>IFERROR(Formato!$S23*Formato!$T23," ")</f>
        <v xml:space="preserve"> </v>
      </c>
      <c r="V23" s="90" t="str">
        <f>IF(Formato!$O23&lt;&gt;0,"lineal"," ")</f>
        <v xml:space="preserve"> </v>
      </c>
      <c r="X23" s="24"/>
    </row>
    <row r="24" spans="1:25" ht="27.75" customHeight="1" x14ac:dyDescent="0.2">
      <c r="B24" s="80" t="str">
        <f t="shared" si="0"/>
        <v xml:space="preserve"> </v>
      </c>
      <c r="C24" s="91"/>
      <c r="D24" s="91"/>
      <c r="E24" s="91"/>
      <c r="F24" s="91"/>
      <c r="G24" s="91"/>
      <c r="H24" s="91"/>
      <c r="I24" s="92"/>
      <c r="J24" s="92"/>
      <c r="K24" s="92"/>
      <c r="L24" s="93"/>
      <c r="M24" s="93"/>
      <c r="N24" s="94"/>
      <c r="O24" s="95"/>
      <c r="P24" s="96"/>
      <c r="Q24" s="96"/>
      <c r="R24" s="86" t="str">
        <f t="shared" ref="R24:R28" si="1">IFERROR(VLOOKUP(M24,TablaCodigo,3,FALSE)," ")</f>
        <v xml:space="preserve"> </v>
      </c>
      <c r="S24" s="87" t="str">
        <f>IFERROR(ROUND(Formato!$O24/Formato!$R24,0)," ")</f>
        <v xml:space="preserve"> </v>
      </c>
      <c r="T24" s="88" t="str">
        <f>IF(Formato!$N24="","",DATEDIF(Formato!$N24,#REF!,"m"))</f>
        <v/>
      </c>
      <c r="U24" s="89" t="str">
        <f>IFERROR(Formato!$S24*Formato!$T24," ")</f>
        <v xml:space="preserve"> </v>
      </c>
      <c r="V24" s="97" t="str">
        <f>IF(Formato!$O24&lt;&gt;0,"lineal"," ")</f>
        <v xml:space="preserve"> </v>
      </c>
      <c r="X24" s="25"/>
      <c r="Y24" s="25"/>
    </row>
    <row r="25" spans="1:25" ht="27.75" customHeight="1" x14ac:dyDescent="0.2">
      <c r="B25" s="80" t="str">
        <f t="shared" si="0"/>
        <v xml:space="preserve"> </v>
      </c>
      <c r="C25" s="80"/>
      <c r="D25" s="81"/>
      <c r="E25" s="81"/>
      <c r="F25" s="81"/>
      <c r="G25" s="81"/>
      <c r="H25" s="81"/>
      <c r="I25" s="82"/>
      <c r="J25" s="82"/>
      <c r="K25" s="82"/>
      <c r="L25" s="80"/>
      <c r="M25" s="80"/>
      <c r="N25" s="83"/>
      <c r="O25" s="84"/>
      <c r="P25" s="85"/>
      <c r="Q25" s="85"/>
      <c r="R25" s="86" t="str">
        <f t="shared" si="1"/>
        <v xml:space="preserve"> </v>
      </c>
      <c r="S25" s="87" t="str">
        <f>IFERROR(ROUND(Formato!$O25/Formato!$R25,0)," ")</f>
        <v xml:space="preserve"> </v>
      </c>
      <c r="T25" s="88" t="str">
        <f>IF(Formato!$N25="","",DATEDIF(Formato!$N25,#REF!,"m"))</f>
        <v/>
      </c>
      <c r="U25" s="89" t="str">
        <f>IFERROR(Formato!$S25*Formato!$T25," ")</f>
        <v xml:space="preserve"> </v>
      </c>
      <c r="V25" s="90" t="str">
        <f>IF(Formato!$O25&lt;&gt;0,"lineal"," ")</f>
        <v xml:space="preserve"> </v>
      </c>
      <c r="Y25" s="26"/>
    </row>
    <row r="26" spans="1:25" ht="27.75" customHeight="1" x14ac:dyDescent="0.2">
      <c r="B26" s="80" t="str">
        <f t="shared" si="0"/>
        <v xml:space="preserve"> </v>
      </c>
      <c r="C26" s="91"/>
      <c r="D26" s="91"/>
      <c r="E26" s="91"/>
      <c r="F26" s="91"/>
      <c r="G26" s="91"/>
      <c r="H26" s="91"/>
      <c r="I26" s="92"/>
      <c r="J26" s="92"/>
      <c r="K26" s="92"/>
      <c r="L26" s="93"/>
      <c r="M26" s="93"/>
      <c r="N26" s="94"/>
      <c r="O26" s="95"/>
      <c r="P26" s="96"/>
      <c r="Q26" s="96"/>
      <c r="R26" s="86" t="str">
        <f t="shared" si="1"/>
        <v xml:space="preserve"> </v>
      </c>
      <c r="S26" s="87" t="str">
        <f>IFERROR(ROUND(Formato!$O26/Formato!$R26,0)," ")</f>
        <v xml:space="preserve"> </v>
      </c>
      <c r="T26" s="88" t="str">
        <f>IF(Formato!$N26="","",DATEDIF(Formato!$N26,#REF!,"m"))</f>
        <v/>
      </c>
      <c r="U26" s="89" t="str">
        <f>IFERROR(Formato!$S26*Formato!$T26," ")</f>
        <v xml:space="preserve"> </v>
      </c>
      <c r="V26" s="97" t="str">
        <f>IF(Formato!$O26&lt;&gt;0,"lineal"," ")</f>
        <v xml:space="preserve"> </v>
      </c>
    </row>
    <row r="27" spans="1:25" ht="27.75" customHeight="1" x14ac:dyDescent="0.2">
      <c r="B27" s="80" t="str">
        <f t="shared" si="0"/>
        <v xml:space="preserve"> </v>
      </c>
      <c r="C27" s="80"/>
      <c r="D27" s="81"/>
      <c r="E27" s="81"/>
      <c r="F27" s="81"/>
      <c r="G27" s="81"/>
      <c r="H27" s="81"/>
      <c r="I27" s="82"/>
      <c r="J27" s="82"/>
      <c r="K27" s="82"/>
      <c r="L27" s="80"/>
      <c r="M27" s="80"/>
      <c r="N27" s="83"/>
      <c r="O27" s="84"/>
      <c r="P27" s="85"/>
      <c r="Q27" s="85"/>
      <c r="R27" s="86" t="str">
        <f>IFERROR(VLOOKUP(M27,TablaCodigo,3,FALSE)," ")</f>
        <v xml:space="preserve"> </v>
      </c>
      <c r="S27" s="87" t="str">
        <f>IFERROR(ROUND(Formato!$O27/Formato!$R27,0)," ")</f>
        <v xml:space="preserve"> </v>
      </c>
      <c r="T27" s="88" t="str">
        <f>IF(Formato!$N27="","",DATEDIF(Formato!$N27,#REF!,"m"))</f>
        <v/>
      </c>
      <c r="U27" s="89" t="str">
        <f>IFERROR(Formato!$S27*Formato!$T27," ")</f>
        <v xml:space="preserve"> </v>
      </c>
      <c r="V27" s="90" t="str">
        <f>IF(Formato!$O27&lt;&gt;0,"lineal"," ")</f>
        <v xml:space="preserve"> </v>
      </c>
    </row>
    <row r="28" spans="1:25" ht="27.75" customHeight="1" x14ac:dyDescent="0.2">
      <c r="B28" s="80" t="str">
        <f t="shared" si="0"/>
        <v xml:space="preserve"> </v>
      </c>
      <c r="C28" s="91"/>
      <c r="D28" s="91"/>
      <c r="E28" s="91"/>
      <c r="F28" s="91"/>
      <c r="G28" s="91"/>
      <c r="H28" s="91"/>
      <c r="I28" s="92"/>
      <c r="J28" s="92"/>
      <c r="K28" s="92"/>
      <c r="L28" s="93"/>
      <c r="M28" s="93"/>
      <c r="N28" s="94"/>
      <c r="O28" s="95"/>
      <c r="P28" s="96"/>
      <c r="Q28" s="96"/>
      <c r="R28" s="86" t="str">
        <f t="shared" si="1"/>
        <v xml:space="preserve"> </v>
      </c>
      <c r="S28" s="87" t="str">
        <f>IFERROR(ROUND(Formato!$O28/Formato!$R28,0)," ")</f>
        <v xml:space="preserve"> </v>
      </c>
      <c r="T28" s="88" t="str">
        <f>IF(Formato!$N28="","",DATEDIF(Formato!$N28,#REF!,"m"))</f>
        <v/>
      </c>
      <c r="U28" s="89" t="str">
        <f>IFERROR(Formato!$S28*Formato!$T28," ")</f>
        <v xml:space="preserve"> </v>
      </c>
      <c r="V28" s="97" t="str">
        <f>IF(Formato!$O28&lt;&gt;0,"lineal"," ")</f>
        <v xml:space="preserve"> </v>
      </c>
    </row>
    <row r="29" spans="1:25" ht="27.75" customHeight="1" x14ac:dyDescent="0.2">
      <c r="B29" s="80" t="str">
        <f t="shared" si="0"/>
        <v xml:space="preserve"> </v>
      </c>
      <c r="C29" s="80"/>
      <c r="D29" s="81"/>
      <c r="E29" s="81"/>
      <c r="F29" s="81"/>
      <c r="G29" s="81"/>
      <c r="H29" s="81"/>
      <c r="I29" s="82"/>
      <c r="J29" s="82"/>
      <c r="K29" s="82"/>
      <c r="L29" s="80"/>
      <c r="M29" s="80"/>
      <c r="N29" s="83"/>
      <c r="O29" s="84"/>
      <c r="P29" s="85"/>
      <c r="Q29" s="85"/>
      <c r="R29" s="86" t="str">
        <f t="shared" ref="R29:R60" si="2">IFERROR(VLOOKUP(M29,TablaCodigo,3,FALSE)," ")</f>
        <v xml:space="preserve"> </v>
      </c>
      <c r="S29" s="87" t="str">
        <f>IFERROR(ROUND(Formato!$O29/Formato!$R29,0)," ")</f>
        <v xml:space="preserve"> </v>
      </c>
      <c r="T29" s="88" t="str">
        <f>IF(Formato!$N29="","",DATEDIF(Formato!$N29,#REF!,"m"))</f>
        <v/>
      </c>
      <c r="U29" s="89" t="str">
        <f>IFERROR(Formato!$S29*Formato!$T29," ")</f>
        <v xml:space="preserve"> </v>
      </c>
      <c r="V29" s="90" t="str">
        <f>IF(Formato!$O29&lt;&gt;0,"lineal"," ")</f>
        <v xml:space="preserve"> </v>
      </c>
    </row>
    <row r="30" spans="1:25" ht="27.75" customHeight="1" x14ac:dyDescent="0.2">
      <c r="B30" s="80" t="str">
        <f t="shared" si="0"/>
        <v xml:space="preserve"> </v>
      </c>
      <c r="C30" s="91"/>
      <c r="D30" s="91"/>
      <c r="E30" s="91"/>
      <c r="F30" s="91"/>
      <c r="G30" s="91"/>
      <c r="H30" s="91"/>
      <c r="I30" s="92"/>
      <c r="J30" s="92"/>
      <c r="K30" s="92"/>
      <c r="L30" s="93"/>
      <c r="M30" s="93"/>
      <c r="N30" s="94"/>
      <c r="O30" s="95"/>
      <c r="P30" s="96"/>
      <c r="Q30" s="96"/>
      <c r="R30" s="86" t="str">
        <f t="shared" si="2"/>
        <v xml:space="preserve"> </v>
      </c>
      <c r="S30" s="87" t="str">
        <f>IFERROR(ROUND(Formato!$O30/Formato!$R30,0)," ")</f>
        <v xml:space="preserve"> </v>
      </c>
      <c r="T30" s="88" t="str">
        <f>IF(Formato!$N30="","",DATEDIF(Formato!$N30,#REF!,"m"))</f>
        <v/>
      </c>
      <c r="U30" s="89" t="str">
        <f>IFERROR(Formato!$S30*Formato!$T30," ")</f>
        <v xml:space="preserve"> </v>
      </c>
      <c r="V30" s="97" t="str">
        <f>IF(Formato!$O30&lt;&gt;0,"lineal"," ")</f>
        <v xml:space="preserve"> </v>
      </c>
    </row>
    <row r="31" spans="1:25" ht="27.75" customHeight="1" x14ac:dyDescent="0.2">
      <c r="B31" s="80" t="str">
        <f t="shared" si="0"/>
        <v xml:space="preserve"> </v>
      </c>
      <c r="C31" s="80"/>
      <c r="D31" s="81"/>
      <c r="E31" s="81"/>
      <c r="F31" s="81"/>
      <c r="G31" s="81"/>
      <c r="H31" s="81"/>
      <c r="I31" s="82"/>
      <c r="J31" s="82"/>
      <c r="K31" s="82"/>
      <c r="L31" s="80"/>
      <c r="M31" s="80"/>
      <c r="N31" s="83"/>
      <c r="O31" s="84"/>
      <c r="P31" s="85"/>
      <c r="Q31" s="85"/>
      <c r="R31" s="86" t="str">
        <f t="shared" si="2"/>
        <v xml:space="preserve"> </v>
      </c>
      <c r="S31" s="87" t="str">
        <f>IFERROR(ROUND(Formato!$O31/Formato!$R31,0)," ")</f>
        <v xml:space="preserve"> </v>
      </c>
      <c r="T31" s="88" t="str">
        <f>IF(Formato!$N31="","",DATEDIF(Formato!$N31,#REF!,"m"))</f>
        <v/>
      </c>
      <c r="U31" s="89" t="str">
        <f>IFERROR(Formato!$S31*Formato!$T31," ")</f>
        <v xml:space="preserve"> </v>
      </c>
      <c r="V31" s="90" t="str">
        <f>IF(Formato!$O31&lt;&gt;0,"lineal"," ")</f>
        <v xml:space="preserve"> </v>
      </c>
    </row>
    <row r="32" spans="1:25" ht="27.75" customHeight="1" x14ac:dyDescent="0.2">
      <c r="B32" s="80" t="str">
        <f t="shared" si="0"/>
        <v xml:space="preserve"> </v>
      </c>
      <c r="C32" s="91"/>
      <c r="D32" s="91"/>
      <c r="E32" s="91"/>
      <c r="F32" s="91"/>
      <c r="G32" s="91"/>
      <c r="H32" s="91"/>
      <c r="I32" s="92"/>
      <c r="J32" s="92"/>
      <c r="K32" s="92"/>
      <c r="L32" s="93"/>
      <c r="M32" s="93"/>
      <c r="N32" s="94"/>
      <c r="O32" s="95"/>
      <c r="P32" s="96"/>
      <c r="Q32" s="96"/>
      <c r="R32" s="86" t="str">
        <f t="shared" si="2"/>
        <v xml:space="preserve"> </v>
      </c>
      <c r="S32" s="87" t="str">
        <f>IFERROR(ROUND(Formato!$O32/Formato!$R32,0)," ")</f>
        <v xml:space="preserve"> </v>
      </c>
      <c r="T32" s="88" t="str">
        <f>IF(Formato!$N32="","",DATEDIF(Formato!$N32,#REF!,"m"))</f>
        <v/>
      </c>
      <c r="U32" s="89" t="str">
        <f>IFERROR(Formato!$S32*Formato!$T32," ")</f>
        <v xml:space="preserve"> </v>
      </c>
      <c r="V32" s="97" t="str">
        <f>IF(Formato!$O32&lt;&gt;0,"lineal"," ")</f>
        <v xml:space="preserve"> </v>
      </c>
    </row>
    <row r="33" spans="2:22" ht="27.75" customHeight="1" x14ac:dyDescent="0.2">
      <c r="B33" s="80" t="str">
        <f t="shared" si="0"/>
        <v xml:space="preserve"> </v>
      </c>
      <c r="C33" s="80"/>
      <c r="D33" s="81"/>
      <c r="E33" s="81"/>
      <c r="F33" s="81"/>
      <c r="G33" s="81"/>
      <c r="H33" s="81"/>
      <c r="I33" s="82"/>
      <c r="J33" s="82"/>
      <c r="K33" s="82"/>
      <c r="L33" s="80"/>
      <c r="M33" s="80"/>
      <c r="N33" s="83"/>
      <c r="O33" s="84"/>
      <c r="P33" s="85"/>
      <c r="Q33" s="85"/>
      <c r="R33" s="86" t="str">
        <f t="shared" si="2"/>
        <v xml:space="preserve"> </v>
      </c>
      <c r="S33" s="87" t="str">
        <f>IFERROR(ROUND(Formato!$O33/Formato!$R33,0)," ")</f>
        <v xml:space="preserve"> </v>
      </c>
      <c r="T33" s="88" t="str">
        <f>IF(Formato!$N33="","",DATEDIF(Formato!$N33,#REF!,"m"))</f>
        <v/>
      </c>
      <c r="U33" s="89" t="str">
        <f>IFERROR(Formato!$S33*Formato!$T33," ")</f>
        <v xml:space="preserve"> </v>
      </c>
      <c r="V33" s="90" t="str">
        <f>IF(Formato!$O33&lt;&gt;0,"lineal"," ")</f>
        <v xml:space="preserve"> </v>
      </c>
    </row>
    <row r="34" spans="2:22" ht="27.75" customHeight="1" x14ac:dyDescent="0.2">
      <c r="B34" s="80" t="str">
        <f t="shared" si="0"/>
        <v xml:space="preserve"> </v>
      </c>
      <c r="C34" s="91"/>
      <c r="D34" s="91"/>
      <c r="E34" s="91"/>
      <c r="F34" s="91"/>
      <c r="G34" s="91"/>
      <c r="H34" s="91"/>
      <c r="I34" s="92"/>
      <c r="J34" s="92"/>
      <c r="K34" s="92"/>
      <c r="L34" s="93"/>
      <c r="M34" s="93"/>
      <c r="N34" s="94"/>
      <c r="O34" s="95"/>
      <c r="P34" s="96"/>
      <c r="Q34" s="96"/>
      <c r="R34" s="86" t="str">
        <f t="shared" si="2"/>
        <v xml:space="preserve"> </v>
      </c>
      <c r="S34" s="87" t="str">
        <f>IFERROR(ROUND(Formato!$O34/Formato!$R34,0)," ")</f>
        <v xml:space="preserve"> </v>
      </c>
      <c r="T34" s="88" t="str">
        <f>IF(Formato!$N34="","",DATEDIF(Formato!$N34,#REF!,"m"))</f>
        <v/>
      </c>
      <c r="U34" s="89" t="str">
        <f>IFERROR(Formato!$S34*Formato!$T34," ")</f>
        <v xml:space="preserve"> </v>
      </c>
      <c r="V34" s="97" t="str">
        <f>IF(Formato!$O34&lt;&gt;0,"lineal"," ")</f>
        <v xml:space="preserve"> </v>
      </c>
    </row>
    <row r="35" spans="2:22" ht="27.75" customHeight="1" x14ac:dyDescent="0.2">
      <c r="B35" s="80" t="str">
        <f t="shared" si="0"/>
        <v xml:space="preserve"> </v>
      </c>
      <c r="C35" s="80"/>
      <c r="D35" s="81"/>
      <c r="E35" s="81"/>
      <c r="F35" s="81"/>
      <c r="G35" s="81"/>
      <c r="H35" s="81"/>
      <c r="I35" s="82"/>
      <c r="J35" s="82"/>
      <c r="K35" s="82"/>
      <c r="L35" s="80"/>
      <c r="M35" s="80"/>
      <c r="N35" s="83"/>
      <c r="O35" s="84"/>
      <c r="P35" s="85"/>
      <c r="Q35" s="85"/>
      <c r="R35" s="86" t="str">
        <f t="shared" si="2"/>
        <v xml:space="preserve"> </v>
      </c>
      <c r="S35" s="87" t="str">
        <f>IFERROR(ROUND(Formato!$O35/Formato!$R35,0)," ")</f>
        <v xml:space="preserve"> </v>
      </c>
      <c r="T35" s="88" t="str">
        <f>IF(Formato!$N35="","",DATEDIF(Formato!$N35,#REF!,"m"))</f>
        <v/>
      </c>
      <c r="U35" s="89" t="str">
        <f>IFERROR(Formato!$S35*Formato!$T35," ")</f>
        <v xml:space="preserve"> </v>
      </c>
      <c r="V35" s="90" t="str">
        <f>IF(Formato!$O35&lt;&gt;0,"lineal"," ")</f>
        <v xml:space="preserve"> </v>
      </c>
    </row>
    <row r="36" spans="2:22" ht="27.75" customHeight="1" x14ac:dyDescent="0.2">
      <c r="B36" s="80" t="str">
        <f t="shared" si="0"/>
        <v xml:space="preserve"> </v>
      </c>
      <c r="C36" s="91"/>
      <c r="D36" s="91"/>
      <c r="E36" s="91"/>
      <c r="F36" s="91"/>
      <c r="G36" s="91"/>
      <c r="H36" s="91"/>
      <c r="I36" s="92"/>
      <c r="J36" s="92"/>
      <c r="K36" s="92"/>
      <c r="L36" s="93"/>
      <c r="M36" s="93"/>
      <c r="N36" s="94"/>
      <c r="O36" s="95"/>
      <c r="P36" s="96"/>
      <c r="Q36" s="96"/>
      <c r="R36" s="86" t="str">
        <f t="shared" si="2"/>
        <v xml:space="preserve"> </v>
      </c>
      <c r="S36" s="87" t="str">
        <f>IFERROR(ROUND(Formato!$O36/Formato!$R36,0)," ")</f>
        <v xml:space="preserve"> </v>
      </c>
      <c r="T36" s="88" t="str">
        <f>IF(Formato!$N36="","",DATEDIF(Formato!$N36,#REF!,"m"))</f>
        <v/>
      </c>
      <c r="U36" s="89" t="str">
        <f>IFERROR(Formato!$S36*Formato!$T36," ")</f>
        <v xml:space="preserve"> </v>
      </c>
      <c r="V36" s="97" t="str">
        <f>IF(Formato!$O36&lt;&gt;0,"lineal"," ")</f>
        <v xml:space="preserve"> </v>
      </c>
    </row>
    <row r="37" spans="2:22" ht="27.75" customHeight="1" x14ac:dyDescent="0.2">
      <c r="B37" s="80" t="str">
        <f t="shared" si="0"/>
        <v xml:space="preserve"> </v>
      </c>
      <c r="C37" s="80"/>
      <c r="D37" s="81"/>
      <c r="E37" s="81"/>
      <c r="F37" s="81"/>
      <c r="G37" s="81"/>
      <c r="H37" s="81"/>
      <c r="I37" s="82"/>
      <c r="J37" s="82"/>
      <c r="K37" s="82"/>
      <c r="L37" s="80"/>
      <c r="M37" s="80"/>
      <c r="N37" s="83"/>
      <c r="O37" s="84"/>
      <c r="P37" s="85"/>
      <c r="Q37" s="85"/>
      <c r="R37" s="86" t="str">
        <f t="shared" si="2"/>
        <v xml:space="preserve"> </v>
      </c>
      <c r="S37" s="87" t="str">
        <f>IFERROR(ROUND(Formato!$O37/Formato!$R37,0)," ")</f>
        <v xml:space="preserve"> </v>
      </c>
      <c r="T37" s="88" t="str">
        <f>IF(Formato!$N37="","",DATEDIF(Formato!$N37,#REF!,"m"))</f>
        <v/>
      </c>
      <c r="U37" s="89" t="str">
        <f>IFERROR(Formato!$S37*Formato!$T37," ")</f>
        <v xml:space="preserve"> </v>
      </c>
      <c r="V37" s="90" t="str">
        <f>IF(Formato!$O37&lt;&gt;0,"lineal"," ")</f>
        <v xml:space="preserve"> </v>
      </c>
    </row>
    <row r="38" spans="2:22" ht="27.75" customHeight="1" x14ac:dyDescent="0.2">
      <c r="B38" s="80" t="str">
        <f t="shared" si="0"/>
        <v xml:space="preserve"> </v>
      </c>
      <c r="C38" s="91"/>
      <c r="D38" s="91"/>
      <c r="E38" s="91"/>
      <c r="F38" s="91"/>
      <c r="G38" s="91"/>
      <c r="H38" s="91"/>
      <c r="I38" s="92"/>
      <c r="J38" s="92"/>
      <c r="K38" s="92"/>
      <c r="L38" s="93"/>
      <c r="M38" s="93"/>
      <c r="N38" s="94"/>
      <c r="O38" s="95"/>
      <c r="P38" s="96"/>
      <c r="Q38" s="96"/>
      <c r="R38" s="86" t="str">
        <f t="shared" si="2"/>
        <v xml:space="preserve"> </v>
      </c>
      <c r="S38" s="87" t="str">
        <f>IFERROR(ROUND(Formato!$O38/Formato!$R38,0)," ")</f>
        <v xml:space="preserve"> </v>
      </c>
      <c r="T38" s="88" t="str">
        <f>IF(Formato!$N38="","",DATEDIF(Formato!$N38,#REF!,"m"))</f>
        <v/>
      </c>
      <c r="U38" s="89" t="str">
        <f>IFERROR(Formato!$S38*Formato!$T38," ")</f>
        <v xml:space="preserve"> </v>
      </c>
      <c r="V38" s="97" t="str">
        <f>IF(Formato!$O38&lt;&gt;0,"lineal"," ")</f>
        <v xml:space="preserve"> </v>
      </c>
    </row>
    <row r="39" spans="2:22" ht="27.75" customHeight="1" x14ac:dyDescent="0.2">
      <c r="B39" s="80" t="str">
        <f t="shared" si="0"/>
        <v xml:space="preserve"> </v>
      </c>
      <c r="C39" s="80"/>
      <c r="D39" s="81"/>
      <c r="E39" s="81"/>
      <c r="F39" s="81"/>
      <c r="G39" s="81"/>
      <c r="H39" s="81"/>
      <c r="I39" s="82"/>
      <c r="J39" s="82"/>
      <c r="K39" s="82"/>
      <c r="L39" s="80"/>
      <c r="M39" s="80"/>
      <c r="N39" s="83"/>
      <c r="O39" s="84"/>
      <c r="P39" s="85"/>
      <c r="Q39" s="85"/>
      <c r="R39" s="86" t="str">
        <f t="shared" si="2"/>
        <v xml:space="preserve"> </v>
      </c>
      <c r="S39" s="87" t="str">
        <f>IFERROR(ROUND(Formato!$O39/Formato!$R39,0)," ")</f>
        <v xml:space="preserve"> </v>
      </c>
      <c r="T39" s="88" t="str">
        <f>IF(Formato!$N39="","",DATEDIF(Formato!$N39,#REF!,"m"))</f>
        <v/>
      </c>
      <c r="U39" s="89" t="str">
        <f>IFERROR(Formato!$S39*Formato!$T39," ")</f>
        <v xml:space="preserve"> </v>
      </c>
      <c r="V39" s="90" t="str">
        <f>IF(Formato!$O39&lt;&gt;0,"lineal"," ")</f>
        <v xml:space="preserve"> </v>
      </c>
    </row>
    <row r="40" spans="2:22" ht="27.75" customHeight="1" x14ac:dyDescent="0.2">
      <c r="B40" s="80" t="str">
        <f t="shared" si="0"/>
        <v xml:space="preserve"> </v>
      </c>
      <c r="C40" s="91"/>
      <c r="D40" s="91"/>
      <c r="E40" s="91"/>
      <c r="F40" s="91"/>
      <c r="G40" s="91"/>
      <c r="H40" s="91"/>
      <c r="I40" s="92"/>
      <c r="J40" s="92"/>
      <c r="K40" s="92"/>
      <c r="L40" s="93"/>
      <c r="M40" s="93"/>
      <c r="N40" s="94"/>
      <c r="O40" s="95"/>
      <c r="P40" s="96"/>
      <c r="Q40" s="96"/>
      <c r="R40" s="86" t="str">
        <f t="shared" si="2"/>
        <v xml:space="preserve"> </v>
      </c>
      <c r="S40" s="87" t="str">
        <f>IFERROR(ROUND(Formato!$O40/Formato!$R40,0)," ")</f>
        <v xml:space="preserve"> </v>
      </c>
      <c r="T40" s="88" t="str">
        <f>IF(Formato!$N40="","",DATEDIF(Formato!$N40,#REF!,"m"))</f>
        <v/>
      </c>
      <c r="U40" s="89" t="str">
        <f>IFERROR(Formato!$S40*Formato!$T40," ")</f>
        <v xml:space="preserve"> </v>
      </c>
      <c r="V40" s="97" t="str">
        <f>IF(Formato!$O40&lt;&gt;0,"lineal"," ")</f>
        <v xml:space="preserve"> </v>
      </c>
    </row>
    <row r="41" spans="2:22" ht="27.75" customHeight="1" x14ac:dyDescent="0.2">
      <c r="B41" s="80" t="str">
        <f t="shared" si="0"/>
        <v xml:space="preserve"> </v>
      </c>
      <c r="C41" s="80"/>
      <c r="D41" s="81"/>
      <c r="E41" s="81"/>
      <c r="F41" s="81"/>
      <c r="G41" s="81"/>
      <c r="H41" s="81"/>
      <c r="I41" s="82"/>
      <c r="J41" s="82"/>
      <c r="K41" s="82"/>
      <c r="L41" s="80"/>
      <c r="M41" s="80"/>
      <c r="N41" s="83"/>
      <c r="O41" s="84"/>
      <c r="P41" s="85"/>
      <c r="Q41" s="85"/>
      <c r="R41" s="86" t="str">
        <f t="shared" si="2"/>
        <v xml:space="preserve"> </v>
      </c>
      <c r="S41" s="87" t="str">
        <f>IFERROR(ROUND(Formato!$O41/Formato!$R41,0)," ")</f>
        <v xml:space="preserve"> </v>
      </c>
      <c r="T41" s="88" t="str">
        <f>IF(Formato!$N41="","",DATEDIF(Formato!$N41,#REF!,"m"))</f>
        <v/>
      </c>
      <c r="U41" s="89" t="str">
        <f>IFERROR(Formato!$S41*Formato!$T41," ")</f>
        <v xml:space="preserve"> </v>
      </c>
      <c r="V41" s="90" t="str">
        <f>IF(Formato!$O41&lt;&gt;0,"lineal"," ")</f>
        <v xml:space="preserve"> </v>
      </c>
    </row>
    <row r="42" spans="2:22" ht="27.75" customHeight="1" x14ac:dyDescent="0.2">
      <c r="B42" s="80" t="str">
        <f t="shared" si="0"/>
        <v xml:space="preserve"> </v>
      </c>
      <c r="C42" s="91"/>
      <c r="D42" s="91"/>
      <c r="E42" s="91"/>
      <c r="F42" s="91"/>
      <c r="G42" s="91"/>
      <c r="H42" s="91"/>
      <c r="I42" s="92"/>
      <c r="J42" s="92"/>
      <c r="K42" s="92"/>
      <c r="L42" s="93"/>
      <c r="M42" s="93"/>
      <c r="N42" s="94"/>
      <c r="O42" s="95"/>
      <c r="P42" s="96"/>
      <c r="Q42" s="96"/>
      <c r="R42" s="86" t="str">
        <f t="shared" si="2"/>
        <v xml:space="preserve"> </v>
      </c>
      <c r="S42" s="87" t="str">
        <f>IFERROR(ROUND(Formato!$O42/Formato!$R42,0)," ")</f>
        <v xml:space="preserve"> </v>
      </c>
      <c r="T42" s="88" t="str">
        <f>IF(Formato!$N42="","",DATEDIF(Formato!$N42,#REF!,"m"))</f>
        <v/>
      </c>
      <c r="U42" s="89" t="str">
        <f>IFERROR(Formato!$S42*Formato!$T42," ")</f>
        <v xml:space="preserve"> </v>
      </c>
      <c r="V42" s="97" t="str">
        <f>IF(Formato!$O42&lt;&gt;0,"lineal"," ")</f>
        <v xml:space="preserve"> </v>
      </c>
    </row>
    <row r="43" spans="2:22" ht="27.75" customHeight="1" x14ac:dyDescent="0.2">
      <c r="B43" s="80" t="str">
        <f t="shared" si="0"/>
        <v xml:space="preserve"> </v>
      </c>
      <c r="C43" s="80"/>
      <c r="D43" s="81"/>
      <c r="E43" s="81"/>
      <c r="F43" s="81"/>
      <c r="G43" s="81"/>
      <c r="H43" s="81"/>
      <c r="I43" s="82"/>
      <c r="J43" s="82"/>
      <c r="K43" s="82"/>
      <c r="L43" s="80"/>
      <c r="M43" s="80"/>
      <c r="N43" s="83"/>
      <c r="O43" s="84"/>
      <c r="P43" s="85"/>
      <c r="Q43" s="85"/>
      <c r="R43" s="86" t="str">
        <f t="shared" si="2"/>
        <v xml:space="preserve"> </v>
      </c>
      <c r="S43" s="87" t="str">
        <f>IFERROR(ROUND(Formato!$O43/Formato!$R43,0)," ")</f>
        <v xml:space="preserve"> </v>
      </c>
      <c r="T43" s="88" t="str">
        <f>IF(Formato!$N43="","",DATEDIF(Formato!$N43,#REF!,"m"))</f>
        <v/>
      </c>
      <c r="U43" s="89" t="str">
        <f>IFERROR(Formato!$S43*Formato!$T43," ")</f>
        <v xml:space="preserve"> </v>
      </c>
      <c r="V43" s="90" t="str">
        <f>IF(Formato!$O43&lt;&gt;0,"lineal"," ")</f>
        <v xml:space="preserve"> </v>
      </c>
    </row>
    <row r="44" spans="2:22" ht="27.75" customHeight="1" x14ac:dyDescent="0.2">
      <c r="B44" s="80" t="str">
        <f t="shared" si="0"/>
        <v xml:space="preserve"> </v>
      </c>
      <c r="C44" s="91"/>
      <c r="D44" s="91"/>
      <c r="E44" s="91"/>
      <c r="F44" s="91"/>
      <c r="G44" s="91"/>
      <c r="H44" s="91"/>
      <c r="I44" s="92"/>
      <c r="J44" s="92"/>
      <c r="K44" s="92"/>
      <c r="L44" s="93"/>
      <c r="M44" s="93"/>
      <c r="N44" s="94"/>
      <c r="O44" s="95"/>
      <c r="P44" s="96"/>
      <c r="Q44" s="96"/>
      <c r="R44" s="86" t="str">
        <f t="shared" si="2"/>
        <v xml:space="preserve"> </v>
      </c>
      <c r="S44" s="87" t="str">
        <f>IFERROR(ROUND(Formato!$O44/Formato!$R44,0)," ")</f>
        <v xml:space="preserve"> </v>
      </c>
      <c r="T44" s="88" t="str">
        <f>IF(Formato!$N44="","",DATEDIF(Formato!$N44,#REF!,"m"))</f>
        <v/>
      </c>
      <c r="U44" s="89" t="str">
        <f>IFERROR(Formato!$S44*Formato!$T44," ")</f>
        <v xml:space="preserve"> </v>
      </c>
      <c r="V44" s="97" t="str">
        <f>IF(Formato!$O44&lt;&gt;0,"lineal"," ")</f>
        <v xml:space="preserve"> </v>
      </c>
    </row>
    <row r="45" spans="2:22" ht="27.75" customHeight="1" x14ac:dyDescent="0.2">
      <c r="B45" s="80" t="str">
        <f t="shared" si="0"/>
        <v xml:space="preserve"> </v>
      </c>
      <c r="C45" s="80"/>
      <c r="D45" s="81"/>
      <c r="E45" s="81"/>
      <c r="F45" s="81"/>
      <c r="G45" s="81"/>
      <c r="H45" s="81"/>
      <c r="I45" s="82"/>
      <c r="J45" s="82"/>
      <c r="K45" s="82"/>
      <c r="L45" s="80"/>
      <c r="M45" s="80"/>
      <c r="N45" s="83"/>
      <c r="O45" s="84"/>
      <c r="P45" s="85"/>
      <c r="Q45" s="85"/>
      <c r="R45" s="86" t="str">
        <f t="shared" si="2"/>
        <v xml:space="preserve"> </v>
      </c>
      <c r="S45" s="87" t="str">
        <f>IFERROR(ROUND(Formato!$O45/Formato!$R45,0)," ")</f>
        <v xml:space="preserve"> </v>
      </c>
      <c r="T45" s="88" t="str">
        <f>IF(Formato!$N45="","",DATEDIF(Formato!$N45,#REF!,"m"))</f>
        <v/>
      </c>
      <c r="U45" s="89" t="str">
        <f>IFERROR(Formato!$S45*Formato!$T45," ")</f>
        <v xml:space="preserve"> </v>
      </c>
      <c r="V45" s="90" t="str">
        <f>IF(Formato!$O45&lt;&gt;0,"lineal"," ")</f>
        <v xml:space="preserve"> </v>
      </c>
    </row>
    <row r="46" spans="2:22" ht="27.75" customHeight="1" x14ac:dyDescent="0.2">
      <c r="B46" s="80" t="str">
        <f t="shared" si="0"/>
        <v xml:space="preserve"> </v>
      </c>
      <c r="C46" s="91"/>
      <c r="D46" s="91"/>
      <c r="E46" s="91"/>
      <c r="F46" s="91"/>
      <c r="G46" s="91"/>
      <c r="H46" s="91"/>
      <c r="I46" s="92"/>
      <c r="J46" s="92"/>
      <c r="K46" s="92"/>
      <c r="L46" s="93"/>
      <c r="M46" s="93"/>
      <c r="N46" s="94"/>
      <c r="O46" s="95"/>
      <c r="P46" s="96"/>
      <c r="Q46" s="96"/>
      <c r="R46" s="86" t="str">
        <f t="shared" si="2"/>
        <v xml:space="preserve"> </v>
      </c>
      <c r="S46" s="87" t="str">
        <f>IFERROR(ROUND(Formato!$O46/Formato!$R46,0)," ")</f>
        <v xml:space="preserve"> </v>
      </c>
      <c r="T46" s="88" t="str">
        <f>IF(Formato!$N46="","",DATEDIF(Formato!$N46,#REF!,"m"))</f>
        <v/>
      </c>
      <c r="U46" s="89" t="str">
        <f>IFERROR(Formato!$S46*Formato!$T46," ")</f>
        <v xml:space="preserve"> </v>
      </c>
      <c r="V46" s="97" t="str">
        <f>IF(Formato!$O46&lt;&gt;0,"lineal"," ")</f>
        <v xml:space="preserve"> </v>
      </c>
    </row>
    <row r="47" spans="2:22" ht="27.75" customHeight="1" x14ac:dyDescent="0.2">
      <c r="B47" s="80" t="str">
        <f t="shared" si="0"/>
        <v xml:space="preserve"> </v>
      </c>
      <c r="C47" s="80"/>
      <c r="D47" s="81"/>
      <c r="E47" s="81"/>
      <c r="F47" s="81"/>
      <c r="G47" s="81"/>
      <c r="H47" s="81"/>
      <c r="I47" s="82"/>
      <c r="J47" s="82"/>
      <c r="K47" s="82"/>
      <c r="L47" s="80"/>
      <c r="M47" s="80"/>
      <c r="N47" s="83"/>
      <c r="O47" s="84"/>
      <c r="P47" s="85"/>
      <c r="Q47" s="85"/>
      <c r="R47" s="86" t="str">
        <f t="shared" si="2"/>
        <v xml:space="preserve"> </v>
      </c>
      <c r="S47" s="87" t="str">
        <f>IFERROR(ROUND(Formato!$O47/Formato!$R47,0)," ")</f>
        <v xml:space="preserve"> </v>
      </c>
      <c r="T47" s="88" t="str">
        <f>IF(Formato!$N47="","",DATEDIF(Formato!$N47,#REF!,"m"))</f>
        <v/>
      </c>
      <c r="U47" s="89" t="str">
        <f>IFERROR(Formato!$S47*Formato!$T47," ")</f>
        <v xml:space="preserve"> </v>
      </c>
      <c r="V47" s="90" t="str">
        <f>IF(Formato!$O47&lt;&gt;0,"lineal"," ")</f>
        <v xml:space="preserve"> </v>
      </c>
    </row>
    <row r="48" spans="2:22" ht="27.75" customHeight="1" x14ac:dyDescent="0.2">
      <c r="B48" s="80" t="str">
        <f t="shared" si="0"/>
        <v xml:space="preserve"> </v>
      </c>
      <c r="C48" s="91"/>
      <c r="D48" s="91"/>
      <c r="E48" s="91"/>
      <c r="F48" s="91"/>
      <c r="G48" s="91"/>
      <c r="H48" s="91"/>
      <c r="I48" s="92"/>
      <c r="J48" s="92"/>
      <c r="K48" s="92"/>
      <c r="L48" s="93"/>
      <c r="M48" s="93"/>
      <c r="N48" s="94"/>
      <c r="O48" s="95"/>
      <c r="P48" s="96"/>
      <c r="Q48" s="96"/>
      <c r="R48" s="86" t="str">
        <f t="shared" si="2"/>
        <v xml:space="preserve"> </v>
      </c>
      <c r="S48" s="87" t="str">
        <f>IFERROR(ROUND(Formato!$O48/Formato!$R48,0)," ")</f>
        <v xml:space="preserve"> </v>
      </c>
      <c r="T48" s="88" t="str">
        <f>IF(Formato!$N48="","",DATEDIF(Formato!$N48,#REF!,"m"))</f>
        <v/>
      </c>
      <c r="U48" s="89" t="str">
        <f>IFERROR(Formato!$S48*Formato!$T48," ")</f>
        <v xml:space="preserve"> </v>
      </c>
      <c r="V48" s="97" t="str">
        <f>IF(Formato!$O48&lt;&gt;0,"lineal"," ")</f>
        <v xml:space="preserve"> </v>
      </c>
    </row>
    <row r="49" spans="2:22" ht="27.75" customHeight="1" x14ac:dyDescent="0.2">
      <c r="B49" s="80" t="str">
        <f t="shared" si="0"/>
        <v xml:space="preserve"> </v>
      </c>
      <c r="C49" s="80"/>
      <c r="D49" s="81"/>
      <c r="E49" s="81"/>
      <c r="F49" s="81"/>
      <c r="G49" s="81"/>
      <c r="H49" s="81"/>
      <c r="I49" s="82"/>
      <c r="J49" s="82"/>
      <c r="K49" s="82"/>
      <c r="L49" s="80"/>
      <c r="M49" s="80"/>
      <c r="N49" s="83"/>
      <c r="O49" s="84"/>
      <c r="P49" s="85"/>
      <c r="Q49" s="85"/>
      <c r="R49" s="86" t="str">
        <f t="shared" si="2"/>
        <v xml:space="preserve"> </v>
      </c>
      <c r="S49" s="87" t="str">
        <f>IFERROR(ROUND(Formato!$O49/Formato!$R49,0)," ")</f>
        <v xml:space="preserve"> </v>
      </c>
      <c r="T49" s="88" t="str">
        <f>IF(Formato!$N49="","",DATEDIF(Formato!$N49,#REF!,"m"))</f>
        <v/>
      </c>
      <c r="U49" s="89" t="str">
        <f>IFERROR(Formato!$S49*Formato!$T49," ")</f>
        <v xml:space="preserve"> </v>
      </c>
      <c r="V49" s="90" t="str">
        <f>IF(Formato!$O49&lt;&gt;0,"lineal"," ")</f>
        <v xml:space="preserve"> </v>
      </c>
    </row>
    <row r="50" spans="2:22" ht="27.75" customHeight="1" x14ac:dyDescent="0.2">
      <c r="B50" s="80" t="str">
        <f t="shared" si="0"/>
        <v xml:space="preserve"> </v>
      </c>
      <c r="C50" s="91"/>
      <c r="D50" s="91"/>
      <c r="E50" s="91"/>
      <c r="F50" s="91"/>
      <c r="G50" s="91"/>
      <c r="H50" s="91"/>
      <c r="I50" s="92"/>
      <c r="J50" s="92"/>
      <c r="K50" s="92"/>
      <c r="L50" s="93"/>
      <c r="M50" s="93"/>
      <c r="N50" s="94"/>
      <c r="O50" s="95"/>
      <c r="P50" s="96"/>
      <c r="Q50" s="96"/>
      <c r="R50" s="86" t="str">
        <f t="shared" si="2"/>
        <v xml:space="preserve"> </v>
      </c>
      <c r="S50" s="87" t="str">
        <f>IFERROR(ROUND(Formato!$O50/Formato!$R50,0)," ")</f>
        <v xml:space="preserve"> </v>
      </c>
      <c r="T50" s="88" t="str">
        <f>IF(Formato!$N50="","",DATEDIF(Formato!$N50,#REF!,"m"))</f>
        <v/>
      </c>
      <c r="U50" s="89" t="str">
        <f>IFERROR(Formato!$S50*Formato!$T50," ")</f>
        <v xml:space="preserve"> </v>
      </c>
      <c r="V50" s="97" t="str">
        <f>IF(Formato!$O50&lt;&gt;0,"lineal"," ")</f>
        <v xml:space="preserve"> </v>
      </c>
    </row>
    <row r="51" spans="2:22" ht="27.75" customHeight="1" x14ac:dyDescent="0.2">
      <c r="B51" s="80" t="str">
        <f t="shared" si="0"/>
        <v xml:space="preserve"> </v>
      </c>
      <c r="C51" s="80"/>
      <c r="D51" s="81"/>
      <c r="E51" s="81"/>
      <c r="F51" s="81"/>
      <c r="G51" s="81"/>
      <c r="H51" s="81"/>
      <c r="I51" s="82"/>
      <c r="J51" s="82"/>
      <c r="K51" s="82"/>
      <c r="L51" s="80"/>
      <c r="M51" s="80"/>
      <c r="N51" s="83"/>
      <c r="O51" s="84"/>
      <c r="P51" s="85"/>
      <c r="Q51" s="85"/>
      <c r="R51" s="86" t="str">
        <f t="shared" si="2"/>
        <v xml:space="preserve"> </v>
      </c>
      <c r="S51" s="87" t="str">
        <f>IFERROR(ROUND(Formato!$O51/Formato!$R51,0)," ")</f>
        <v xml:space="preserve"> </v>
      </c>
      <c r="T51" s="88" t="str">
        <f>IF(Formato!$N51="","",DATEDIF(Formato!$N51,#REF!,"m"))</f>
        <v/>
      </c>
      <c r="U51" s="89" t="str">
        <f>IFERROR(Formato!$S51*Formato!$T51," ")</f>
        <v xml:space="preserve"> </v>
      </c>
      <c r="V51" s="90" t="str">
        <f>IF(Formato!$O51&lt;&gt;0,"lineal"," ")</f>
        <v xml:space="preserve"> </v>
      </c>
    </row>
    <row r="52" spans="2:22" ht="27.75" customHeight="1" x14ac:dyDescent="0.2">
      <c r="B52" s="80" t="str">
        <f t="shared" si="0"/>
        <v xml:space="preserve"> </v>
      </c>
      <c r="C52" s="91"/>
      <c r="D52" s="91"/>
      <c r="E52" s="91"/>
      <c r="F52" s="91"/>
      <c r="G52" s="91"/>
      <c r="H52" s="91"/>
      <c r="I52" s="92"/>
      <c r="J52" s="92"/>
      <c r="K52" s="92"/>
      <c r="L52" s="93"/>
      <c r="M52" s="93"/>
      <c r="N52" s="94"/>
      <c r="O52" s="95"/>
      <c r="P52" s="96"/>
      <c r="Q52" s="96"/>
      <c r="R52" s="86" t="str">
        <f t="shared" si="2"/>
        <v xml:space="preserve"> </v>
      </c>
      <c r="S52" s="87" t="str">
        <f>IFERROR(ROUND(Formato!$O52/Formato!$R52,0)," ")</f>
        <v xml:space="preserve"> </v>
      </c>
      <c r="T52" s="88" t="str">
        <f>IF(Formato!$N52="","",DATEDIF(Formato!$N52,#REF!,"m"))</f>
        <v/>
      </c>
      <c r="U52" s="89" t="str">
        <f>IFERROR(Formato!$S52*Formato!$T52," ")</f>
        <v xml:space="preserve"> </v>
      </c>
      <c r="V52" s="97" t="str">
        <f>IF(Formato!$O52&lt;&gt;0,"lineal"," ")</f>
        <v xml:space="preserve"> </v>
      </c>
    </row>
    <row r="53" spans="2:22" ht="27.75" customHeight="1" x14ac:dyDescent="0.2">
      <c r="B53" s="80" t="str">
        <f t="shared" si="0"/>
        <v xml:space="preserve"> </v>
      </c>
      <c r="C53" s="80"/>
      <c r="D53" s="81"/>
      <c r="E53" s="81"/>
      <c r="F53" s="81"/>
      <c r="G53" s="81"/>
      <c r="H53" s="81"/>
      <c r="I53" s="82"/>
      <c r="J53" s="82"/>
      <c r="K53" s="82"/>
      <c r="L53" s="80"/>
      <c r="M53" s="80"/>
      <c r="N53" s="83"/>
      <c r="O53" s="84"/>
      <c r="P53" s="85"/>
      <c r="Q53" s="85"/>
      <c r="R53" s="86" t="str">
        <f t="shared" si="2"/>
        <v xml:space="preserve"> </v>
      </c>
      <c r="S53" s="87" t="str">
        <f>IFERROR(ROUND(Formato!$O53/Formato!$R53,0)," ")</f>
        <v xml:space="preserve"> </v>
      </c>
      <c r="T53" s="88" t="str">
        <f>IF(Formato!$N53="","",DATEDIF(Formato!$N53,#REF!,"m"))</f>
        <v/>
      </c>
      <c r="U53" s="89" t="str">
        <f>IFERROR(Formato!$S53*Formato!$T53," ")</f>
        <v xml:space="preserve"> </v>
      </c>
      <c r="V53" s="90" t="str">
        <f>IF(Formato!$O53&lt;&gt;0,"lineal"," ")</f>
        <v xml:space="preserve"> </v>
      </c>
    </row>
    <row r="54" spans="2:22" ht="27.75" customHeight="1" x14ac:dyDescent="0.2">
      <c r="B54" s="80" t="str">
        <f t="shared" si="0"/>
        <v xml:space="preserve"> </v>
      </c>
      <c r="C54" s="91"/>
      <c r="D54" s="91"/>
      <c r="E54" s="91"/>
      <c r="F54" s="91"/>
      <c r="G54" s="91"/>
      <c r="H54" s="91"/>
      <c r="I54" s="92"/>
      <c r="J54" s="92"/>
      <c r="K54" s="92"/>
      <c r="L54" s="93"/>
      <c r="M54" s="93"/>
      <c r="N54" s="94"/>
      <c r="O54" s="95"/>
      <c r="P54" s="96"/>
      <c r="Q54" s="96"/>
      <c r="R54" s="86" t="str">
        <f t="shared" si="2"/>
        <v xml:space="preserve"> </v>
      </c>
      <c r="S54" s="87" t="str">
        <f>IFERROR(ROUND(Formato!$O54/Formato!$R54,0)," ")</f>
        <v xml:space="preserve"> </v>
      </c>
      <c r="T54" s="88" t="str">
        <f>IF(Formato!$N54="","",DATEDIF(Formato!$N54,#REF!,"m"))</f>
        <v/>
      </c>
      <c r="U54" s="89" t="str">
        <f>IFERROR(Formato!$S54*Formato!$T54," ")</f>
        <v xml:space="preserve"> </v>
      </c>
      <c r="V54" s="97" t="str">
        <f>IF(Formato!$O54&lt;&gt;0,"lineal"," ")</f>
        <v xml:space="preserve"> </v>
      </c>
    </row>
    <row r="55" spans="2:22" ht="27.75" customHeight="1" x14ac:dyDescent="0.2">
      <c r="B55" s="80" t="str">
        <f t="shared" ref="B55:B83" si="3">_xlfn.IFNA(IF(O55&lt;=(2.5*$N$20),VLOOKUP(M55,TablaCodigo,12,FALSE),VLOOKUP(M55,TablaCodigo,2,FALSE))," ")</f>
        <v xml:space="preserve"> </v>
      </c>
      <c r="C55" s="80"/>
      <c r="D55" s="81"/>
      <c r="E55" s="81"/>
      <c r="F55" s="81"/>
      <c r="G55" s="81"/>
      <c r="H55" s="81"/>
      <c r="I55" s="82"/>
      <c r="J55" s="82"/>
      <c r="K55" s="82"/>
      <c r="L55" s="80"/>
      <c r="M55" s="80"/>
      <c r="N55" s="83"/>
      <c r="O55" s="84"/>
      <c r="P55" s="85"/>
      <c r="Q55" s="85"/>
      <c r="R55" s="86" t="str">
        <f t="shared" si="2"/>
        <v xml:space="preserve"> </v>
      </c>
      <c r="S55" s="87" t="str">
        <f>IFERROR(ROUND(Formato!$O55/Formato!$R55,0)," ")</f>
        <v xml:space="preserve"> </v>
      </c>
      <c r="T55" s="88" t="str">
        <f>IF(Formato!$N55="","",DATEDIF(Formato!$N55,#REF!,"m"))</f>
        <v/>
      </c>
      <c r="U55" s="89" t="str">
        <f>IFERROR(Formato!$S55*Formato!$T55," ")</f>
        <v xml:space="preserve"> </v>
      </c>
      <c r="V55" s="90" t="str">
        <f>IF(Formato!$O55&lt;&gt;0,"lineal"," ")</f>
        <v xml:space="preserve"> </v>
      </c>
    </row>
    <row r="56" spans="2:22" ht="27.75" customHeight="1" x14ac:dyDescent="0.2">
      <c r="B56" s="80" t="str">
        <f t="shared" si="3"/>
        <v xml:space="preserve"> </v>
      </c>
      <c r="C56" s="91"/>
      <c r="D56" s="91"/>
      <c r="E56" s="91"/>
      <c r="F56" s="91"/>
      <c r="G56" s="91"/>
      <c r="H56" s="91"/>
      <c r="I56" s="92"/>
      <c r="J56" s="92"/>
      <c r="K56" s="92"/>
      <c r="L56" s="93"/>
      <c r="M56" s="93"/>
      <c r="N56" s="94"/>
      <c r="O56" s="95"/>
      <c r="P56" s="96"/>
      <c r="Q56" s="96"/>
      <c r="R56" s="86" t="str">
        <f t="shared" si="2"/>
        <v xml:space="preserve"> </v>
      </c>
      <c r="S56" s="87" t="str">
        <f>IFERROR(ROUND(Formato!$O56/Formato!$R56,0)," ")</f>
        <v xml:space="preserve"> </v>
      </c>
      <c r="T56" s="88" t="str">
        <f>IF(Formato!$N56="","",DATEDIF(Formato!$N56,#REF!,"m"))</f>
        <v/>
      </c>
      <c r="U56" s="89" t="str">
        <f>IFERROR(Formato!$S56*Formato!$T56," ")</f>
        <v xml:space="preserve"> </v>
      </c>
      <c r="V56" s="97" t="str">
        <f>IF(Formato!$O56&lt;&gt;0,"lineal"," ")</f>
        <v xml:space="preserve"> </v>
      </c>
    </row>
    <row r="57" spans="2:22" ht="27.75" customHeight="1" x14ac:dyDescent="0.2">
      <c r="B57" s="80" t="str">
        <f t="shared" si="3"/>
        <v xml:space="preserve"> </v>
      </c>
      <c r="C57" s="80"/>
      <c r="D57" s="81"/>
      <c r="E57" s="81"/>
      <c r="F57" s="81"/>
      <c r="G57" s="81"/>
      <c r="H57" s="81"/>
      <c r="I57" s="82"/>
      <c r="J57" s="82"/>
      <c r="K57" s="82"/>
      <c r="L57" s="80"/>
      <c r="M57" s="80"/>
      <c r="N57" s="83"/>
      <c r="O57" s="84"/>
      <c r="P57" s="85"/>
      <c r="Q57" s="85"/>
      <c r="R57" s="86" t="str">
        <f t="shared" si="2"/>
        <v xml:space="preserve"> </v>
      </c>
      <c r="S57" s="87" t="str">
        <f>IFERROR(ROUND(Formato!$O57/Formato!$R57,0)," ")</f>
        <v xml:space="preserve"> </v>
      </c>
      <c r="T57" s="88" t="str">
        <f>IF(Formato!$N57="","",DATEDIF(Formato!$N57,#REF!,"m"))</f>
        <v/>
      </c>
      <c r="U57" s="89" t="str">
        <f>IFERROR(Formato!$S57*Formato!$T57," ")</f>
        <v xml:space="preserve"> </v>
      </c>
      <c r="V57" s="90" t="str">
        <f>IF(Formato!$O57&lt;&gt;0,"lineal"," ")</f>
        <v xml:space="preserve"> </v>
      </c>
    </row>
    <row r="58" spans="2:22" ht="27.75" customHeight="1" x14ac:dyDescent="0.2">
      <c r="B58" s="80" t="str">
        <f t="shared" si="3"/>
        <v xml:space="preserve"> </v>
      </c>
      <c r="C58" s="91"/>
      <c r="D58" s="91"/>
      <c r="E58" s="91"/>
      <c r="F58" s="91"/>
      <c r="G58" s="91"/>
      <c r="H58" s="91"/>
      <c r="I58" s="92"/>
      <c r="J58" s="92"/>
      <c r="K58" s="92"/>
      <c r="L58" s="93"/>
      <c r="M58" s="93"/>
      <c r="N58" s="94"/>
      <c r="O58" s="95"/>
      <c r="P58" s="96"/>
      <c r="Q58" s="96"/>
      <c r="R58" s="86" t="str">
        <f t="shared" si="2"/>
        <v xml:space="preserve"> </v>
      </c>
      <c r="S58" s="87" t="str">
        <f>IFERROR(ROUND(Formato!$O58/Formato!$R58,0)," ")</f>
        <v xml:space="preserve"> </v>
      </c>
      <c r="T58" s="88" t="str">
        <f>IF(Formato!$N58="","",DATEDIF(Formato!$N58,#REF!,"m"))</f>
        <v/>
      </c>
      <c r="U58" s="89" t="str">
        <f>IFERROR(Formato!$S58*Formato!$T58," ")</f>
        <v xml:space="preserve"> </v>
      </c>
      <c r="V58" s="97" t="str">
        <f>IF(Formato!$O58&lt;&gt;0,"lineal"," ")</f>
        <v xml:space="preserve"> </v>
      </c>
    </row>
    <row r="59" spans="2:22" ht="27.75" customHeight="1" x14ac:dyDescent="0.2">
      <c r="B59" s="80" t="str">
        <f t="shared" si="3"/>
        <v xml:space="preserve"> </v>
      </c>
      <c r="C59" s="80"/>
      <c r="D59" s="81"/>
      <c r="E59" s="81"/>
      <c r="F59" s="81"/>
      <c r="G59" s="81"/>
      <c r="H59" s="81"/>
      <c r="I59" s="82"/>
      <c r="J59" s="82"/>
      <c r="K59" s="82"/>
      <c r="L59" s="80"/>
      <c r="M59" s="80"/>
      <c r="N59" s="83"/>
      <c r="O59" s="84"/>
      <c r="P59" s="85"/>
      <c r="Q59" s="85"/>
      <c r="R59" s="86" t="str">
        <f t="shared" si="2"/>
        <v xml:space="preserve"> </v>
      </c>
      <c r="S59" s="87" t="str">
        <f>IFERROR(ROUND(Formato!$O59/Formato!$R59,0)," ")</f>
        <v xml:space="preserve"> </v>
      </c>
      <c r="T59" s="88" t="str">
        <f>IF(Formato!$N59="","",DATEDIF(Formato!$N59,#REF!,"m"))</f>
        <v/>
      </c>
      <c r="U59" s="89" t="str">
        <f>IFERROR(Formato!$S59*Formato!$T59," ")</f>
        <v xml:space="preserve"> </v>
      </c>
      <c r="V59" s="90" t="str">
        <f>IF(Formato!$O59&lt;&gt;0,"lineal"," ")</f>
        <v xml:space="preserve"> </v>
      </c>
    </row>
    <row r="60" spans="2:22" ht="27.75" customHeight="1" x14ac:dyDescent="0.2">
      <c r="B60" s="80" t="str">
        <f t="shared" si="3"/>
        <v xml:space="preserve"> </v>
      </c>
      <c r="C60" s="91"/>
      <c r="D60" s="91"/>
      <c r="E60" s="91"/>
      <c r="F60" s="91"/>
      <c r="G60" s="91"/>
      <c r="H60" s="91"/>
      <c r="I60" s="92"/>
      <c r="J60" s="92"/>
      <c r="K60" s="92"/>
      <c r="L60" s="93"/>
      <c r="M60" s="93"/>
      <c r="N60" s="94"/>
      <c r="O60" s="95"/>
      <c r="P60" s="96"/>
      <c r="Q60" s="96"/>
      <c r="R60" s="86" t="str">
        <f t="shared" si="2"/>
        <v xml:space="preserve"> </v>
      </c>
      <c r="S60" s="87" t="str">
        <f>IFERROR(ROUND(Formato!$O60/Formato!$R60,0)," ")</f>
        <v xml:space="preserve"> </v>
      </c>
      <c r="T60" s="88" t="str">
        <f>IF(Formato!$N60="","",DATEDIF(Formato!$N60,#REF!,"m"))</f>
        <v/>
      </c>
      <c r="U60" s="89" t="str">
        <f>IFERROR(Formato!$S60*Formato!$T60," ")</f>
        <v xml:space="preserve"> </v>
      </c>
      <c r="V60" s="97" t="str">
        <f>IF(Formato!$O60&lt;&gt;0,"lineal"," ")</f>
        <v xml:space="preserve"> </v>
      </c>
    </row>
    <row r="61" spans="2:22" ht="27.75" customHeight="1" x14ac:dyDescent="0.2">
      <c r="B61" s="80" t="str">
        <f t="shared" si="3"/>
        <v xml:space="preserve"> </v>
      </c>
      <c r="C61" s="80"/>
      <c r="D61" s="81"/>
      <c r="E61" s="81"/>
      <c r="F61" s="81"/>
      <c r="G61" s="81"/>
      <c r="H61" s="81"/>
      <c r="I61" s="82"/>
      <c r="J61" s="82"/>
      <c r="K61" s="82"/>
      <c r="L61" s="80"/>
      <c r="M61" s="80"/>
      <c r="N61" s="83"/>
      <c r="O61" s="84"/>
      <c r="P61" s="85"/>
      <c r="Q61" s="85"/>
      <c r="R61" s="86" t="str">
        <f t="shared" ref="R61:R83" si="4">IFERROR(VLOOKUP(M61,TablaCodigo,3,FALSE)," ")</f>
        <v xml:space="preserve"> </v>
      </c>
      <c r="S61" s="87" t="str">
        <f>IFERROR(ROUND(Formato!$O61/Formato!$R61,0)," ")</f>
        <v xml:space="preserve"> </v>
      </c>
      <c r="T61" s="88" t="str">
        <f>IF(Formato!$N61="","",DATEDIF(Formato!$N61,#REF!,"m"))</f>
        <v/>
      </c>
      <c r="U61" s="89" t="str">
        <f>IFERROR(Formato!$S61*Formato!$T61," ")</f>
        <v xml:space="preserve"> </v>
      </c>
      <c r="V61" s="90" t="str">
        <f>IF(Formato!$O61&lt;&gt;0,"lineal"," ")</f>
        <v xml:space="preserve"> </v>
      </c>
    </row>
    <row r="62" spans="2:22" ht="27.75" customHeight="1" x14ac:dyDescent="0.2">
      <c r="B62" s="80" t="str">
        <f t="shared" si="3"/>
        <v xml:space="preserve"> </v>
      </c>
      <c r="C62" s="91"/>
      <c r="D62" s="91"/>
      <c r="E62" s="91"/>
      <c r="F62" s="91"/>
      <c r="G62" s="91"/>
      <c r="H62" s="91"/>
      <c r="I62" s="92"/>
      <c r="J62" s="92"/>
      <c r="K62" s="92"/>
      <c r="L62" s="93"/>
      <c r="M62" s="93"/>
      <c r="N62" s="94"/>
      <c r="O62" s="95"/>
      <c r="P62" s="96"/>
      <c r="Q62" s="96"/>
      <c r="R62" s="86" t="str">
        <f t="shared" si="4"/>
        <v xml:space="preserve"> </v>
      </c>
      <c r="S62" s="87" t="str">
        <f>IFERROR(ROUND(Formato!$O62/Formato!$R62,0)," ")</f>
        <v xml:space="preserve"> </v>
      </c>
      <c r="T62" s="88" t="str">
        <f>IF(Formato!$N62="","",DATEDIF(Formato!$N62,#REF!,"m"))</f>
        <v/>
      </c>
      <c r="U62" s="89" t="str">
        <f>IFERROR(Formato!$S62*Formato!$T62," ")</f>
        <v xml:space="preserve"> </v>
      </c>
      <c r="V62" s="97" t="str">
        <f>IF(Formato!$O62&lt;&gt;0,"lineal"," ")</f>
        <v xml:space="preserve"> </v>
      </c>
    </row>
    <row r="63" spans="2:22" ht="27.75" customHeight="1" x14ac:dyDescent="0.2">
      <c r="B63" s="80" t="str">
        <f t="shared" si="3"/>
        <v xml:space="preserve"> </v>
      </c>
      <c r="C63" s="80"/>
      <c r="D63" s="81"/>
      <c r="E63" s="81"/>
      <c r="F63" s="81"/>
      <c r="G63" s="81"/>
      <c r="H63" s="81"/>
      <c r="I63" s="82"/>
      <c r="J63" s="82"/>
      <c r="K63" s="82"/>
      <c r="L63" s="80"/>
      <c r="M63" s="80"/>
      <c r="N63" s="83"/>
      <c r="O63" s="84"/>
      <c r="P63" s="85"/>
      <c r="Q63" s="85"/>
      <c r="R63" s="86" t="str">
        <f t="shared" si="4"/>
        <v xml:space="preserve"> </v>
      </c>
      <c r="S63" s="87" t="str">
        <f>IFERROR(ROUND(Formato!$O63/Formato!$R63,0)," ")</f>
        <v xml:space="preserve"> </v>
      </c>
      <c r="T63" s="88" t="str">
        <f>IF(Formato!$N63="","",DATEDIF(Formato!$N63,#REF!,"m"))</f>
        <v/>
      </c>
      <c r="U63" s="89" t="str">
        <f>IFERROR(Formato!$S63*Formato!$T63," ")</f>
        <v xml:space="preserve"> </v>
      </c>
      <c r="V63" s="90" t="str">
        <f>IF(Formato!$O63&lt;&gt;0,"lineal"," ")</f>
        <v xml:space="preserve"> </v>
      </c>
    </row>
    <row r="64" spans="2:22" ht="27.75" customHeight="1" x14ac:dyDescent="0.2">
      <c r="B64" s="80" t="str">
        <f t="shared" si="3"/>
        <v xml:space="preserve"> </v>
      </c>
      <c r="C64" s="91"/>
      <c r="D64" s="91"/>
      <c r="E64" s="91"/>
      <c r="F64" s="91"/>
      <c r="G64" s="91"/>
      <c r="H64" s="91"/>
      <c r="I64" s="92"/>
      <c r="J64" s="92"/>
      <c r="K64" s="92"/>
      <c r="L64" s="93"/>
      <c r="M64" s="93"/>
      <c r="N64" s="94"/>
      <c r="O64" s="95"/>
      <c r="P64" s="96"/>
      <c r="Q64" s="96"/>
      <c r="R64" s="86" t="str">
        <f t="shared" si="4"/>
        <v xml:space="preserve"> </v>
      </c>
      <c r="S64" s="87" t="str">
        <f>IFERROR(ROUND(Formato!$O64/Formato!$R64,0)," ")</f>
        <v xml:space="preserve"> </v>
      </c>
      <c r="T64" s="88" t="str">
        <f>IF(Formato!$N64="","",DATEDIF(Formato!$N64,#REF!,"m"))</f>
        <v/>
      </c>
      <c r="U64" s="89" t="str">
        <f>IFERROR(Formato!$S64*Formato!$T64," ")</f>
        <v xml:space="preserve"> </v>
      </c>
      <c r="V64" s="97" t="str">
        <f>IF(Formato!$O64&lt;&gt;0,"lineal"," ")</f>
        <v xml:space="preserve"> </v>
      </c>
    </row>
    <row r="65" spans="2:22" ht="29.25" customHeight="1" x14ac:dyDescent="0.2">
      <c r="B65" s="80" t="str">
        <f t="shared" si="3"/>
        <v xml:space="preserve"> </v>
      </c>
      <c r="C65" s="80"/>
      <c r="D65" s="81"/>
      <c r="E65" s="81"/>
      <c r="F65" s="81"/>
      <c r="G65" s="81"/>
      <c r="H65" s="81"/>
      <c r="I65" s="82"/>
      <c r="J65" s="82"/>
      <c r="K65" s="82"/>
      <c r="L65" s="80"/>
      <c r="M65" s="80"/>
      <c r="N65" s="83"/>
      <c r="O65" s="84"/>
      <c r="P65" s="85"/>
      <c r="Q65" s="85"/>
      <c r="R65" s="86" t="str">
        <f t="shared" si="4"/>
        <v xml:space="preserve"> </v>
      </c>
      <c r="S65" s="87" t="str">
        <f>IFERROR(ROUND(Formato!$O65/Formato!$R65,0)," ")</f>
        <v xml:space="preserve"> </v>
      </c>
      <c r="T65" s="88" t="str">
        <f>IF(Formato!$N65="","",DATEDIF(Formato!$N65,#REF!,"m"))</f>
        <v/>
      </c>
      <c r="U65" s="89" t="str">
        <f>IFERROR(Formato!$S65*Formato!$T65," ")</f>
        <v xml:space="preserve"> </v>
      </c>
      <c r="V65" s="90" t="str">
        <f>IF(Formato!$O65&lt;&gt;0,"lineal"," ")</f>
        <v xml:space="preserve"> </v>
      </c>
    </row>
    <row r="66" spans="2:22" ht="29.25" customHeight="1" x14ac:dyDescent="0.2">
      <c r="B66" s="80" t="str">
        <f t="shared" si="3"/>
        <v xml:space="preserve"> </v>
      </c>
      <c r="C66" s="91"/>
      <c r="D66" s="91"/>
      <c r="E66" s="91"/>
      <c r="F66" s="91"/>
      <c r="G66" s="91"/>
      <c r="H66" s="91"/>
      <c r="I66" s="92"/>
      <c r="J66" s="92"/>
      <c r="K66" s="92"/>
      <c r="L66" s="93"/>
      <c r="M66" s="93"/>
      <c r="N66" s="94"/>
      <c r="O66" s="95"/>
      <c r="P66" s="96"/>
      <c r="Q66" s="96"/>
      <c r="R66" s="86" t="str">
        <f t="shared" si="4"/>
        <v xml:space="preserve"> </v>
      </c>
      <c r="S66" s="87" t="str">
        <f>IFERROR(ROUND(Formato!$O66/Formato!$R66,0)," ")</f>
        <v xml:space="preserve"> </v>
      </c>
      <c r="T66" s="88" t="str">
        <f>IF(Formato!$N66="","",DATEDIF(Formato!$N66,#REF!,"m"))</f>
        <v/>
      </c>
      <c r="U66" s="89" t="str">
        <f>IFERROR(Formato!$S66*Formato!$T66," ")</f>
        <v xml:space="preserve"> </v>
      </c>
      <c r="V66" s="97" t="str">
        <f>IF(Formato!$O66&lt;&gt;0,"lineal"," ")</f>
        <v xml:space="preserve"> </v>
      </c>
    </row>
    <row r="67" spans="2:22" ht="29.25" customHeight="1" x14ac:dyDescent="0.2">
      <c r="B67" s="80" t="str">
        <f t="shared" si="3"/>
        <v xml:space="preserve"> </v>
      </c>
      <c r="C67" s="80"/>
      <c r="D67" s="81"/>
      <c r="E67" s="81"/>
      <c r="F67" s="81"/>
      <c r="G67" s="81"/>
      <c r="H67" s="81"/>
      <c r="I67" s="82"/>
      <c r="J67" s="82"/>
      <c r="K67" s="82"/>
      <c r="L67" s="80"/>
      <c r="M67" s="80"/>
      <c r="N67" s="83"/>
      <c r="O67" s="84"/>
      <c r="P67" s="85"/>
      <c r="Q67" s="85"/>
      <c r="R67" s="86" t="str">
        <f t="shared" si="4"/>
        <v xml:space="preserve"> </v>
      </c>
      <c r="S67" s="87" t="str">
        <f>IFERROR(ROUND(Formato!$O67/Formato!$R67,0)," ")</f>
        <v xml:space="preserve"> </v>
      </c>
      <c r="T67" s="88" t="str">
        <f>IF(Formato!$N67="","",DATEDIF(Formato!$N67,#REF!,"m"))</f>
        <v/>
      </c>
      <c r="U67" s="89" t="str">
        <f>IFERROR(Formato!$S67*Formato!$T67," ")</f>
        <v xml:space="preserve"> </v>
      </c>
      <c r="V67" s="90" t="str">
        <f>IF(Formato!$O67&lt;&gt;0,"lineal"," ")</f>
        <v xml:space="preserve"> </v>
      </c>
    </row>
    <row r="68" spans="2:22" ht="29.25" customHeight="1" x14ac:dyDescent="0.2">
      <c r="B68" s="80" t="str">
        <f t="shared" si="3"/>
        <v xml:space="preserve"> </v>
      </c>
      <c r="C68" s="91"/>
      <c r="D68" s="91"/>
      <c r="E68" s="91"/>
      <c r="F68" s="91"/>
      <c r="G68" s="91"/>
      <c r="H68" s="91"/>
      <c r="I68" s="92"/>
      <c r="J68" s="92"/>
      <c r="K68" s="92"/>
      <c r="L68" s="93"/>
      <c r="M68" s="93"/>
      <c r="N68" s="94"/>
      <c r="O68" s="95"/>
      <c r="P68" s="96"/>
      <c r="Q68" s="96"/>
      <c r="R68" s="86" t="str">
        <f t="shared" si="4"/>
        <v xml:space="preserve"> </v>
      </c>
      <c r="S68" s="87" t="str">
        <f>IFERROR(ROUND(Formato!$O68/Formato!$R68,0)," ")</f>
        <v xml:space="preserve"> </v>
      </c>
      <c r="T68" s="88" t="str">
        <f>IF(Formato!$N68="","",DATEDIF(Formato!$N68,#REF!,"m"))</f>
        <v/>
      </c>
      <c r="U68" s="89" t="str">
        <f>IFERROR(Formato!$S68*Formato!$T68," ")</f>
        <v xml:space="preserve"> </v>
      </c>
      <c r="V68" s="97" t="str">
        <f>IF(Formato!$O68&lt;&gt;0,"lineal"," ")</f>
        <v xml:space="preserve"> </v>
      </c>
    </row>
    <row r="69" spans="2:22" ht="29.25" customHeight="1" x14ac:dyDescent="0.2">
      <c r="B69" s="80" t="str">
        <f t="shared" si="3"/>
        <v xml:space="preserve"> </v>
      </c>
      <c r="C69" s="80"/>
      <c r="D69" s="81"/>
      <c r="E69" s="81"/>
      <c r="F69" s="81"/>
      <c r="G69" s="81"/>
      <c r="H69" s="81"/>
      <c r="I69" s="82"/>
      <c r="J69" s="82"/>
      <c r="K69" s="82"/>
      <c r="L69" s="80"/>
      <c r="M69" s="80"/>
      <c r="N69" s="83"/>
      <c r="O69" s="84"/>
      <c r="P69" s="85"/>
      <c r="Q69" s="85"/>
      <c r="R69" s="86" t="str">
        <f t="shared" si="4"/>
        <v xml:space="preserve"> </v>
      </c>
      <c r="S69" s="87" t="str">
        <f>IFERROR(ROUND(Formato!$O69/Formato!$R69,0)," ")</f>
        <v xml:space="preserve"> </v>
      </c>
      <c r="T69" s="88" t="str">
        <f>IF(Formato!$N69="","",DATEDIF(Formato!$N69,#REF!,"m"))</f>
        <v/>
      </c>
      <c r="U69" s="89" t="str">
        <f>IFERROR(Formato!$S69*Formato!$T69," ")</f>
        <v xml:space="preserve"> </v>
      </c>
      <c r="V69" s="90" t="str">
        <f>IF(Formato!$O69&lt;&gt;0,"lineal"," ")</f>
        <v xml:space="preserve"> </v>
      </c>
    </row>
    <row r="70" spans="2:22" ht="29.25" customHeight="1" x14ac:dyDescent="0.2">
      <c r="B70" s="80" t="str">
        <f t="shared" si="3"/>
        <v xml:space="preserve"> </v>
      </c>
      <c r="C70" s="91"/>
      <c r="D70" s="91"/>
      <c r="E70" s="91"/>
      <c r="F70" s="91"/>
      <c r="G70" s="91"/>
      <c r="H70" s="91"/>
      <c r="I70" s="92"/>
      <c r="J70" s="92"/>
      <c r="K70" s="92"/>
      <c r="L70" s="93"/>
      <c r="M70" s="93"/>
      <c r="N70" s="94"/>
      <c r="O70" s="95"/>
      <c r="P70" s="96"/>
      <c r="Q70" s="96"/>
      <c r="R70" s="86" t="str">
        <f t="shared" si="4"/>
        <v xml:space="preserve"> </v>
      </c>
      <c r="S70" s="87" t="str">
        <f>IFERROR(ROUND(Formato!$O70/Formato!$R70,0)," ")</f>
        <v xml:space="preserve"> </v>
      </c>
      <c r="T70" s="88" t="str">
        <f>IF(Formato!$N70="","",DATEDIF(Formato!$N70,#REF!,"m"))</f>
        <v/>
      </c>
      <c r="U70" s="89" t="str">
        <f>IFERROR(Formato!$S70*Formato!$T70," ")</f>
        <v xml:space="preserve"> </v>
      </c>
      <c r="V70" s="97" t="str">
        <f>IF(Formato!$O70&lt;&gt;0,"lineal"," ")</f>
        <v xml:space="preserve"> </v>
      </c>
    </row>
    <row r="71" spans="2:22" ht="29.25" customHeight="1" x14ac:dyDescent="0.2">
      <c r="B71" s="80" t="str">
        <f t="shared" si="3"/>
        <v xml:space="preserve"> </v>
      </c>
      <c r="C71" s="80"/>
      <c r="D71" s="81"/>
      <c r="E71" s="81"/>
      <c r="F71" s="81"/>
      <c r="G71" s="81"/>
      <c r="H71" s="81"/>
      <c r="I71" s="82"/>
      <c r="J71" s="82"/>
      <c r="K71" s="82"/>
      <c r="L71" s="80"/>
      <c r="M71" s="80"/>
      <c r="N71" s="83"/>
      <c r="O71" s="84"/>
      <c r="P71" s="85"/>
      <c r="Q71" s="85"/>
      <c r="R71" s="86" t="str">
        <f t="shared" si="4"/>
        <v xml:space="preserve"> </v>
      </c>
      <c r="S71" s="87" t="str">
        <f>IFERROR(ROUND(Formato!$O71/Formato!$R71,0)," ")</f>
        <v xml:space="preserve"> </v>
      </c>
      <c r="T71" s="88" t="str">
        <f>IF(Formato!$N71="","",DATEDIF(Formato!$N71,#REF!,"m"))</f>
        <v/>
      </c>
      <c r="U71" s="89" t="str">
        <f>IFERROR(Formato!$S71*Formato!$T71," ")</f>
        <v xml:space="preserve"> </v>
      </c>
      <c r="V71" s="90" t="str">
        <f>IF(Formato!$O71&lt;&gt;0,"lineal"," ")</f>
        <v xml:space="preserve"> </v>
      </c>
    </row>
    <row r="72" spans="2:22" ht="29.25" customHeight="1" x14ac:dyDescent="0.2">
      <c r="B72" s="80" t="str">
        <f t="shared" si="3"/>
        <v xml:space="preserve"> </v>
      </c>
      <c r="C72" s="91"/>
      <c r="D72" s="91"/>
      <c r="E72" s="91"/>
      <c r="F72" s="91"/>
      <c r="G72" s="91"/>
      <c r="H72" s="91"/>
      <c r="I72" s="92"/>
      <c r="J72" s="92"/>
      <c r="K72" s="92"/>
      <c r="L72" s="93"/>
      <c r="M72" s="93"/>
      <c r="N72" s="94"/>
      <c r="O72" s="95"/>
      <c r="P72" s="96"/>
      <c r="Q72" s="96"/>
      <c r="R72" s="86" t="str">
        <f t="shared" si="4"/>
        <v xml:space="preserve"> </v>
      </c>
      <c r="S72" s="87" t="str">
        <f>IFERROR(ROUND(Formato!$O72/Formato!$R72,0)," ")</f>
        <v xml:space="preserve"> </v>
      </c>
      <c r="T72" s="88" t="str">
        <f>IF(Formato!$N72="","",DATEDIF(Formato!$N72,#REF!,"m"))</f>
        <v/>
      </c>
      <c r="U72" s="89" t="str">
        <f>IFERROR(Formato!$S72*Formato!$T72," ")</f>
        <v xml:space="preserve"> </v>
      </c>
      <c r="V72" s="97" t="str">
        <f>IF(Formato!$O72&lt;&gt;0,"lineal"," ")</f>
        <v xml:space="preserve"> </v>
      </c>
    </row>
    <row r="73" spans="2:22" ht="29.25" customHeight="1" x14ac:dyDescent="0.2">
      <c r="B73" s="80" t="str">
        <f t="shared" si="3"/>
        <v xml:space="preserve"> </v>
      </c>
      <c r="C73" s="80"/>
      <c r="D73" s="81"/>
      <c r="E73" s="81"/>
      <c r="F73" s="81"/>
      <c r="G73" s="81"/>
      <c r="H73" s="81"/>
      <c r="I73" s="82"/>
      <c r="J73" s="82"/>
      <c r="K73" s="82"/>
      <c r="L73" s="80"/>
      <c r="M73" s="80"/>
      <c r="N73" s="83"/>
      <c r="O73" s="84"/>
      <c r="P73" s="85"/>
      <c r="Q73" s="85"/>
      <c r="R73" s="86" t="str">
        <f t="shared" si="4"/>
        <v xml:space="preserve"> </v>
      </c>
      <c r="S73" s="87" t="str">
        <f>IFERROR(ROUND(Formato!$O73/Formato!$R73,0)," ")</f>
        <v xml:space="preserve"> </v>
      </c>
      <c r="T73" s="88" t="str">
        <f>IF(Formato!$N73="","",DATEDIF(Formato!$N73,#REF!,"m"))</f>
        <v/>
      </c>
      <c r="U73" s="89" t="str">
        <f>IFERROR(Formato!$S73*Formato!$T73," ")</f>
        <v xml:space="preserve"> </v>
      </c>
      <c r="V73" s="90" t="str">
        <f>IF(Formato!$O73&lt;&gt;0,"lineal"," ")</f>
        <v xml:space="preserve"> </v>
      </c>
    </row>
    <row r="74" spans="2:22" ht="29.25" customHeight="1" x14ac:dyDescent="0.2">
      <c r="B74" s="80" t="str">
        <f t="shared" si="3"/>
        <v xml:space="preserve"> </v>
      </c>
      <c r="C74" s="91"/>
      <c r="D74" s="91"/>
      <c r="E74" s="91"/>
      <c r="F74" s="91"/>
      <c r="G74" s="91"/>
      <c r="H74" s="91"/>
      <c r="I74" s="92"/>
      <c r="J74" s="92"/>
      <c r="K74" s="92"/>
      <c r="L74" s="93"/>
      <c r="M74" s="93"/>
      <c r="N74" s="94"/>
      <c r="O74" s="95"/>
      <c r="P74" s="96"/>
      <c r="Q74" s="96"/>
      <c r="R74" s="86" t="str">
        <f t="shared" si="4"/>
        <v xml:space="preserve"> </v>
      </c>
      <c r="S74" s="87" t="str">
        <f>IFERROR(ROUND(Formato!$O74/Formato!$R74,0)," ")</f>
        <v xml:space="preserve"> </v>
      </c>
      <c r="T74" s="88" t="str">
        <f>IF(Formato!$N74="","",DATEDIF(Formato!$N74,#REF!,"m"))</f>
        <v/>
      </c>
      <c r="U74" s="89" t="str">
        <f>IFERROR(Formato!$S74*Formato!$T74," ")</f>
        <v xml:space="preserve"> </v>
      </c>
      <c r="V74" s="97" t="str">
        <f>IF(Formato!$O74&lt;&gt;0,"lineal"," ")</f>
        <v xml:space="preserve"> </v>
      </c>
    </row>
    <row r="75" spans="2:22" ht="29.25" customHeight="1" x14ac:dyDescent="0.2">
      <c r="B75" s="80" t="str">
        <f t="shared" si="3"/>
        <v xml:space="preserve"> </v>
      </c>
      <c r="C75" s="80"/>
      <c r="D75" s="81"/>
      <c r="E75" s="81"/>
      <c r="F75" s="81"/>
      <c r="G75" s="81"/>
      <c r="H75" s="81"/>
      <c r="I75" s="82"/>
      <c r="J75" s="82"/>
      <c r="K75" s="82"/>
      <c r="L75" s="80"/>
      <c r="M75" s="80"/>
      <c r="N75" s="83"/>
      <c r="O75" s="84"/>
      <c r="P75" s="85"/>
      <c r="Q75" s="85"/>
      <c r="R75" s="86" t="str">
        <f t="shared" si="4"/>
        <v xml:space="preserve"> </v>
      </c>
      <c r="S75" s="87" t="str">
        <f>IFERROR(ROUND(Formato!$O75/Formato!$R75,0)," ")</f>
        <v xml:space="preserve"> </v>
      </c>
      <c r="T75" s="88" t="str">
        <f>IF(Formato!$N75="","",DATEDIF(Formato!$N75,#REF!,"m"))</f>
        <v/>
      </c>
      <c r="U75" s="89" t="str">
        <f>IFERROR(Formato!$S75*Formato!$T75," ")</f>
        <v xml:space="preserve"> </v>
      </c>
      <c r="V75" s="90" t="str">
        <f>IF(Formato!$O75&lt;&gt;0,"lineal"," ")</f>
        <v xml:space="preserve"> </v>
      </c>
    </row>
    <row r="76" spans="2:22" ht="29.25" customHeight="1" x14ac:dyDescent="0.2">
      <c r="B76" s="80" t="str">
        <f t="shared" si="3"/>
        <v xml:space="preserve"> </v>
      </c>
      <c r="C76" s="91"/>
      <c r="D76" s="91"/>
      <c r="E76" s="91"/>
      <c r="F76" s="91"/>
      <c r="G76" s="91"/>
      <c r="H76" s="91"/>
      <c r="I76" s="92"/>
      <c r="J76" s="92"/>
      <c r="K76" s="92"/>
      <c r="L76" s="93"/>
      <c r="M76" s="93"/>
      <c r="N76" s="94"/>
      <c r="O76" s="95"/>
      <c r="P76" s="96"/>
      <c r="Q76" s="96"/>
      <c r="R76" s="86" t="str">
        <f t="shared" si="4"/>
        <v xml:space="preserve"> </v>
      </c>
      <c r="S76" s="87" t="str">
        <f>IFERROR(ROUND(Formato!$O76/Formato!$R76,0)," ")</f>
        <v xml:space="preserve"> </v>
      </c>
      <c r="T76" s="88" t="str">
        <f>IF(Formato!$N76="","",DATEDIF(Formato!$N76,#REF!,"m"))</f>
        <v/>
      </c>
      <c r="U76" s="89" t="str">
        <f>IFERROR(Formato!$S76*Formato!$T76," ")</f>
        <v xml:space="preserve"> </v>
      </c>
      <c r="V76" s="97" t="str">
        <f>IF(Formato!$O76&lt;&gt;0,"lineal"," ")</f>
        <v xml:space="preserve"> </v>
      </c>
    </row>
    <row r="77" spans="2:22" ht="29.25" customHeight="1" x14ac:dyDescent="0.2">
      <c r="B77" s="80" t="str">
        <f t="shared" si="3"/>
        <v xml:space="preserve"> </v>
      </c>
      <c r="C77" s="80"/>
      <c r="D77" s="81"/>
      <c r="E77" s="81"/>
      <c r="F77" s="81"/>
      <c r="G77" s="81"/>
      <c r="H77" s="81"/>
      <c r="I77" s="82"/>
      <c r="J77" s="82"/>
      <c r="K77" s="82"/>
      <c r="L77" s="80"/>
      <c r="M77" s="80"/>
      <c r="N77" s="83"/>
      <c r="O77" s="84"/>
      <c r="P77" s="85"/>
      <c r="Q77" s="85"/>
      <c r="R77" s="86" t="str">
        <f t="shared" si="4"/>
        <v xml:space="preserve"> </v>
      </c>
      <c r="S77" s="87" t="str">
        <f>IFERROR(ROUND(Formato!$O77/Formato!$R77,0)," ")</f>
        <v xml:space="preserve"> </v>
      </c>
      <c r="T77" s="88" t="str">
        <f>IF(Formato!$N77="","",DATEDIF(Formato!$N77,#REF!,"m"))</f>
        <v/>
      </c>
      <c r="U77" s="89" t="str">
        <f>IFERROR(Formato!$S77*Formato!$T77," ")</f>
        <v xml:space="preserve"> </v>
      </c>
      <c r="V77" s="90" t="str">
        <f>IF(Formato!$O77&lt;&gt;0,"lineal"," ")</f>
        <v xml:space="preserve"> </v>
      </c>
    </row>
    <row r="78" spans="2:22" ht="29.25" customHeight="1" x14ac:dyDescent="0.2">
      <c r="B78" s="80" t="str">
        <f t="shared" si="3"/>
        <v xml:space="preserve"> </v>
      </c>
      <c r="C78" s="91"/>
      <c r="D78" s="91"/>
      <c r="E78" s="91"/>
      <c r="F78" s="91"/>
      <c r="G78" s="91"/>
      <c r="H78" s="91"/>
      <c r="I78" s="92"/>
      <c r="J78" s="92"/>
      <c r="K78" s="92"/>
      <c r="L78" s="93"/>
      <c r="M78" s="93"/>
      <c r="N78" s="94"/>
      <c r="O78" s="95"/>
      <c r="P78" s="96"/>
      <c r="Q78" s="96"/>
      <c r="R78" s="86" t="str">
        <f t="shared" si="4"/>
        <v xml:space="preserve"> </v>
      </c>
      <c r="S78" s="87" t="str">
        <f>IFERROR(ROUND(Formato!$O78/Formato!$R78,0)," ")</f>
        <v xml:space="preserve"> </v>
      </c>
      <c r="T78" s="88" t="str">
        <f>IF(Formato!$N78="","",DATEDIF(Formato!$N78,#REF!,"m"))</f>
        <v/>
      </c>
      <c r="U78" s="89" t="str">
        <f>IFERROR(Formato!$S78*Formato!$T78," ")</f>
        <v xml:space="preserve"> </v>
      </c>
      <c r="V78" s="97" t="str">
        <f>IF(Formato!$O78&lt;&gt;0,"lineal"," ")</f>
        <v xml:space="preserve"> </v>
      </c>
    </row>
    <row r="79" spans="2:22" ht="29.25" customHeight="1" x14ac:dyDescent="0.2">
      <c r="B79" s="80" t="str">
        <f t="shared" si="3"/>
        <v xml:space="preserve"> </v>
      </c>
      <c r="C79" s="80"/>
      <c r="D79" s="81"/>
      <c r="E79" s="81"/>
      <c r="F79" s="81"/>
      <c r="G79" s="81"/>
      <c r="H79" s="81"/>
      <c r="I79" s="82"/>
      <c r="J79" s="82"/>
      <c r="K79" s="82"/>
      <c r="L79" s="80"/>
      <c r="M79" s="80"/>
      <c r="N79" s="83"/>
      <c r="O79" s="84"/>
      <c r="P79" s="85"/>
      <c r="Q79" s="85"/>
      <c r="R79" s="86" t="str">
        <f t="shared" si="4"/>
        <v xml:space="preserve"> </v>
      </c>
      <c r="S79" s="87" t="str">
        <f>IFERROR(ROUND(Formato!$O79/Formato!$R79,0)," ")</f>
        <v xml:space="preserve"> </v>
      </c>
      <c r="T79" s="88" t="str">
        <f>IF(Formato!$N79="","",DATEDIF(Formato!$N79,#REF!,"m"))</f>
        <v/>
      </c>
      <c r="U79" s="89" t="str">
        <f>IFERROR(Formato!$S79*Formato!$T79," ")</f>
        <v xml:space="preserve"> </v>
      </c>
      <c r="V79" s="90" t="str">
        <f>IF(Formato!$O79&lt;&gt;0,"lineal"," ")</f>
        <v xml:space="preserve"> </v>
      </c>
    </row>
    <row r="80" spans="2:22" ht="29.25" customHeight="1" x14ac:dyDescent="0.2">
      <c r="B80" s="80" t="str">
        <f t="shared" si="3"/>
        <v xml:space="preserve"> </v>
      </c>
      <c r="C80" s="91"/>
      <c r="D80" s="91"/>
      <c r="E80" s="91"/>
      <c r="F80" s="91"/>
      <c r="G80" s="91"/>
      <c r="H80" s="91"/>
      <c r="I80" s="92"/>
      <c r="J80" s="92"/>
      <c r="K80" s="92"/>
      <c r="L80" s="93"/>
      <c r="M80" s="93"/>
      <c r="N80" s="94"/>
      <c r="O80" s="95"/>
      <c r="P80" s="96"/>
      <c r="Q80" s="96"/>
      <c r="R80" s="86" t="str">
        <f t="shared" si="4"/>
        <v xml:space="preserve"> </v>
      </c>
      <c r="S80" s="87" t="str">
        <f>IFERROR(ROUND(Formato!$O80/Formato!$R80,0)," ")</f>
        <v xml:space="preserve"> </v>
      </c>
      <c r="T80" s="88" t="str">
        <f>IF(Formato!$N80="","",DATEDIF(Formato!$N80,#REF!,"m"))</f>
        <v/>
      </c>
      <c r="U80" s="89" t="str">
        <f>IFERROR(Formato!$S80*Formato!$T80," ")</f>
        <v xml:space="preserve"> </v>
      </c>
      <c r="V80" s="97" t="str">
        <f>IF(Formato!$O80&lt;&gt;0,"lineal"," ")</f>
        <v xml:space="preserve"> </v>
      </c>
    </row>
    <row r="81" spans="2:22" ht="29.25" customHeight="1" x14ac:dyDescent="0.2">
      <c r="B81" s="80" t="str">
        <f t="shared" si="3"/>
        <v xml:space="preserve"> </v>
      </c>
      <c r="C81" s="80"/>
      <c r="D81" s="81"/>
      <c r="E81" s="81"/>
      <c r="F81" s="81"/>
      <c r="G81" s="81"/>
      <c r="H81" s="81"/>
      <c r="I81" s="82"/>
      <c r="J81" s="82"/>
      <c r="K81" s="82"/>
      <c r="L81" s="80"/>
      <c r="M81" s="80"/>
      <c r="N81" s="83"/>
      <c r="O81" s="84"/>
      <c r="P81" s="85"/>
      <c r="Q81" s="85"/>
      <c r="R81" s="86" t="str">
        <f t="shared" si="4"/>
        <v xml:space="preserve"> </v>
      </c>
      <c r="S81" s="87" t="str">
        <f>IFERROR(ROUND(Formato!$O81/Formato!$R81,0)," ")</f>
        <v xml:space="preserve"> </v>
      </c>
      <c r="T81" s="88" t="str">
        <f>IF(Formato!$N81="","",DATEDIF(Formato!$N81,#REF!,"m"))</f>
        <v/>
      </c>
      <c r="U81" s="89" t="str">
        <f>IFERROR(Formato!$S81*Formato!$T81," ")</f>
        <v xml:space="preserve"> </v>
      </c>
      <c r="V81" s="90" t="str">
        <f>IF(Formato!$O81&lt;&gt;0,"lineal"," ")</f>
        <v xml:space="preserve"> </v>
      </c>
    </row>
    <row r="82" spans="2:22" ht="29.25" customHeight="1" x14ac:dyDescent="0.2">
      <c r="B82" s="80" t="str">
        <f t="shared" si="3"/>
        <v xml:space="preserve"> </v>
      </c>
      <c r="C82" s="91"/>
      <c r="D82" s="91"/>
      <c r="E82" s="91"/>
      <c r="F82" s="91"/>
      <c r="G82" s="91"/>
      <c r="H82" s="91"/>
      <c r="I82" s="92"/>
      <c r="J82" s="92"/>
      <c r="K82" s="92"/>
      <c r="L82" s="93"/>
      <c r="M82" s="93"/>
      <c r="N82" s="94"/>
      <c r="O82" s="95"/>
      <c r="P82" s="96"/>
      <c r="Q82" s="96"/>
      <c r="R82" s="86" t="str">
        <f t="shared" si="4"/>
        <v xml:space="preserve"> </v>
      </c>
      <c r="S82" s="87" t="str">
        <f>IFERROR(ROUND(Formato!$O82/Formato!$R82,0)," ")</f>
        <v xml:space="preserve"> </v>
      </c>
      <c r="T82" s="88" t="str">
        <f>IF(Formato!$N82="","",DATEDIF(Formato!$N82,#REF!,"m"))</f>
        <v/>
      </c>
      <c r="U82" s="89" t="str">
        <f>IFERROR(Formato!$S82*Formato!$T82," ")</f>
        <v xml:space="preserve"> </v>
      </c>
      <c r="V82" s="97" t="str">
        <f>IF(Formato!$O82&lt;&gt;0,"lineal"," ")</f>
        <v xml:space="preserve"> </v>
      </c>
    </row>
    <row r="83" spans="2:22" ht="29.25" customHeight="1" x14ac:dyDescent="0.2">
      <c r="B83" s="80" t="str">
        <f t="shared" si="3"/>
        <v xml:space="preserve"> </v>
      </c>
      <c r="C83" s="80"/>
      <c r="D83" s="81"/>
      <c r="E83" s="81"/>
      <c r="F83" s="81"/>
      <c r="G83" s="81"/>
      <c r="H83" s="81"/>
      <c r="I83" s="82"/>
      <c r="J83" s="82"/>
      <c r="K83" s="82"/>
      <c r="L83" s="80"/>
      <c r="M83" s="80"/>
      <c r="N83" s="83"/>
      <c r="O83" s="84"/>
      <c r="P83" s="85"/>
      <c r="Q83" s="85"/>
      <c r="R83" s="86" t="str">
        <f t="shared" si="4"/>
        <v xml:space="preserve"> </v>
      </c>
      <c r="S83" s="87" t="str">
        <f>IFERROR(ROUND(Formato!$O83/Formato!$R83,0)," ")</f>
        <v xml:space="preserve"> </v>
      </c>
      <c r="T83" s="88" t="str">
        <f>IF(Formato!$N83="","",DATEDIF(Formato!$N83,#REF!,"m"))</f>
        <v/>
      </c>
      <c r="U83" s="89" t="str">
        <f>IFERROR(Formato!$S83*Formato!$T83," ")</f>
        <v xml:space="preserve"> </v>
      </c>
      <c r="V83" s="90" t="str">
        <f>IF(Formato!$O83&lt;&gt;0,"lineal"," ")</f>
        <v xml:space="preserve"> </v>
      </c>
    </row>
    <row r="84" spans="2:22" ht="29.25" customHeight="1" x14ac:dyDescent="0.2">
      <c r="B84" s="80" t="str">
        <f t="shared" ref="B84:B86" si="5">_xlfn.IFNA(IF(O84&lt;=(2.5*$N$20),VLOOKUP(M84,TablaCodigo,12,FALSE),VLOOKUP(M84,TablaCodigo,2,FALSE))," ")</f>
        <v xml:space="preserve"> </v>
      </c>
      <c r="C84" s="91"/>
      <c r="D84" s="91"/>
      <c r="E84" s="91"/>
      <c r="F84" s="91"/>
      <c r="G84" s="91"/>
      <c r="H84" s="91"/>
      <c r="I84" s="92"/>
      <c r="J84" s="92"/>
      <c r="K84" s="92"/>
      <c r="L84" s="93"/>
      <c r="M84" s="93"/>
      <c r="N84" s="94"/>
      <c r="O84" s="95"/>
      <c r="P84" s="96"/>
      <c r="Q84" s="96"/>
      <c r="R84" s="86" t="str">
        <f t="shared" ref="R84:R86" si="6">IFERROR(VLOOKUP(M84,TablaCodigo,3,FALSE)," ")</f>
        <v xml:space="preserve"> </v>
      </c>
      <c r="S84" s="87" t="str">
        <f>IFERROR(ROUND(Formato!$O84/Formato!$R84,0)," ")</f>
        <v xml:space="preserve"> </v>
      </c>
      <c r="T84" s="88" t="str">
        <f>IF(Formato!$N84="","",DATEDIF(Formato!$N84,#REF!,"m"))</f>
        <v/>
      </c>
      <c r="U84" s="89" t="str">
        <f>IFERROR(Formato!$S84*Formato!$T84," ")</f>
        <v xml:space="preserve"> </v>
      </c>
      <c r="V84" s="97" t="str">
        <f>IF(Formato!$O84&lt;&gt;0,"lineal"," ")</f>
        <v xml:space="preserve"> </v>
      </c>
    </row>
    <row r="85" spans="2:22" ht="29.25" customHeight="1" x14ac:dyDescent="0.2">
      <c r="B85" s="80" t="str">
        <f t="shared" si="5"/>
        <v xml:space="preserve"> </v>
      </c>
      <c r="C85" s="80"/>
      <c r="D85" s="81"/>
      <c r="E85" s="81"/>
      <c r="F85" s="81"/>
      <c r="G85" s="81"/>
      <c r="H85" s="81"/>
      <c r="I85" s="82"/>
      <c r="J85" s="82"/>
      <c r="K85" s="82"/>
      <c r="L85" s="80"/>
      <c r="M85" s="80"/>
      <c r="N85" s="83"/>
      <c r="O85" s="84"/>
      <c r="P85" s="85"/>
      <c r="Q85" s="85"/>
      <c r="R85" s="86" t="str">
        <f t="shared" si="6"/>
        <v xml:space="preserve"> </v>
      </c>
      <c r="S85" s="87" t="str">
        <f>IFERROR(ROUND(Formato!$O85/Formato!$R85,0)," ")</f>
        <v xml:space="preserve"> </v>
      </c>
      <c r="T85" s="88" t="str">
        <f>IF(Formato!$N85="","",DATEDIF(Formato!$N85,#REF!,"m"))</f>
        <v/>
      </c>
      <c r="U85" s="89" t="str">
        <f>IFERROR(Formato!$S85*Formato!$T85," ")</f>
        <v xml:space="preserve"> </v>
      </c>
      <c r="V85" s="90" t="str">
        <f>IF(Formato!$O85&lt;&gt;0,"lineal"," ")</f>
        <v xml:space="preserve"> </v>
      </c>
    </row>
    <row r="86" spans="2:22" ht="29.25" customHeight="1" x14ac:dyDescent="0.2">
      <c r="B86" s="80" t="str">
        <f t="shared" si="5"/>
        <v xml:space="preserve"> </v>
      </c>
      <c r="C86" s="91"/>
      <c r="D86" s="91"/>
      <c r="E86" s="91"/>
      <c r="F86" s="91"/>
      <c r="G86" s="91"/>
      <c r="H86" s="91"/>
      <c r="I86" s="92"/>
      <c r="J86" s="92"/>
      <c r="K86" s="92"/>
      <c r="L86" s="93"/>
      <c r="M86" s="93"/>
      <c r="N86" s="94"/>
      <c r="O86" s="95"/>
      <c r="P86" s="96"/>
      <c r="Q86" s="96"/>
      <c r="R86" s="86" t="str">
        <f t="shared" si="6"/>
        <v xml:space="preserve"> </v>
      </c>
      <c r="S86" s="87" t="str">
        <f>IFERROR(ROUND(Formato!$O86/Formato!$R86,0)," ")</f>
        <v xml:space="preserve"> </v>
      </c>
      <c r="T86" s="88" t="str">
        <f>IF(Formato!$N86="","",DATEDIF(Formato!$N86,#REF!,"m"))</f>
        <v/>
      </c>
      <c r="U86" s="89" t="str">
        <f>IFERROR(Formato!$S86*Formato!$T86," ")</f>
        <v xml:space="preserve"> </v>
      </c>
      <c r="V86" s="97" t="str">
        <f>IF(Formato!$O86&lt;&gt;0,"lineal"," ")</f>
        <v xml:space="preserve"> </v>
      </c>
    </row>
    <row r="87" spans="2:22" x14ac:dyDescent="0.2"/>
    <row r="88" spans="2:22" customFormat="1" ht="18" x14ac:dyDescent="0.25">
      <c r="B88" s="98"/>
      <c r="C88" s="99" t="s">
        <v>458</v>
      </c>
      <c r="D88" s="100"/>
      <c r="E88" s="101"/>
      <c r="F88" s="98"/>
      <c r="G88" s="98"/>
      <c r="H88" s="99" t="s">
        <v>459</v>
      </c>
      <c r="I88" s="102"/>
      <c r="J88" s="100"/>
      <c r="K88" s="100"/>
      <c r="L88" s="101"/>
      <c r="N88" s="103"/>
    </row>
    <row r="89" spans="2:22" customFormat="1" ht="18" x14ac:dyDescent="0.25">
      <c r="B89" s="98"/>
      <c r="C89" s="104"/>
      <c r="D89" s="105"/>
      <c r="E89" s="106"/>
      <c r="F89" s="98"/>
      <c r="G89" s="98"/>
      <c r="H89" s="104"/>
      <c r="I89" s="105"/>
      <c r="J89" s="98"/>
      <c r="K89" s="105"/>
      <c r="L89" s="106"/>
      <c r="N89" s="103"/>
    </row>
    <row r="90" spans="2:22" customFormat="1" ht="51.75" customHeight="1" x14ac:dyDescent="0.25">
      <c r="B90" s="98"/>
      <c r="C90" s="158" t="s">
        <v>460</v>
      </c>
      <c r="D90" s="159"/>
      <c r="E90" s="160"/>
      <c r="F90" s="107"/>
      <c r="G90" s="98"/>
      <c r="H90" s="158" t="s">
        <v>460</v>
      </c>
      <c r="I90" s="159"/>
      <c r="J90" s="159"/>
      <c r="K90" s="108"/>
      <c r="L90" s="109"/>
      <c r="N90" s="103"/>
    </row>
    <row r="91" spans="2:22" customFormat="1" ht="18" x14ac:dyDescent="0.25">
      <c r="B91" s="98"/>
      <c r="C91" s="158" t="s">
        <v>461</v>
      </c>
      <c r="D91" s="159"/>
      <c r="E91" s="160"/>
      <c r="F91" s="98"/>
      <c r="G91" s="98"/>
      <c r="H91" s="158" t="s">
        <v>461</v>
      </c>
      <c r="I91" s="159"/>
      <c r="J91" s="159"/>
      <c r="K91" s="108"/>
      <c r="L91" s="106"/>
      <c r="N91" s="103"/>
    </row>
    <row r="92" spans="2:22" customFormat="1" ht="18" x14ac:dyDescent="0.25">
      <c r="B92" s="98"/>
      <c r="C92" s="161" t="s">
        <v>462</v>
      </c>
      <c r="D92" s="162"/>
      <c r="E92" s="163"/>
      <c r="F92" s="98"/>
      <c r="G92" s="98"/>
      <c r="H92" s="161" t="s">
        <v>462</v>
      </c>
      <c r="I92" s="162"/>
      <c r="J92" s="162"/>
      <c r="K92" s="110"/>
      <c r="L92" s="111"/>
      <c r="N92" s="103"/>
    </row>
    <row r="93" spans="2:22" customFormat="1" ht="18" x14ac:dyDescent="0.25">
      <c r="B93" s="98"/>
      <c r="D93" s="112"/>
      <c r="E93" s="105"/>
      <c r="F93" s="98"/>
      <c r="G93" s="98"/>
      <c r="H93" s="98"/>
      <c r="I93" s="108"/>
      <c r="J93" s="108"/>
      <c r="K93" s="105"/>
      <c r="L93" s="105"/>
      <c r="N93" s="103"/>
    </row>
    <row r="94" spans="2:22" customFormat="1" ht="18" x14ac:dyDescent="0.25">
      <c r="B94" s="98"/>
      <c r="C94" s="113"/>
      <c r="D94" s="105"/>
      <c r="E94" s="105"/>
      <c r="F94" s="98"/>
      <c r="G94" s="98"/>
      <c r="H94" s="98"/>
      <c r="I94" s="98"/>
      <c r="J94" s="105"/>
      <c r="K94" s="105"/>
      <c r="L94" s="105"/>
      <c r="N94" s="103"/>
    </row>
    <row r="95" spans="2:22" customFormat="1" ht="18" x14ac:dyDescent="0.25">
      <c r="B95" s="164" t="s">
        <v>463</v>
      </c>
      <c r="C95" s="165"/>
      <c r="D95" s="165"/>
      <c r="E95" s="165"/>
      <c r="F95" s="165"/>
      <c r="G95" s="165"/>
      <c r="H95" s="165"/>
      <c r="I95" s="165"/>
      <c r="J95" s="165"/>
      <c r="K95" s="165"/>
      <c r="L95" s="166"/>
      <c r="N95" s="103"/>
    </row>
    <row r="96" spans="2:22" customFormat="1" x14ac:dyDescent="0.25">
      <c r="B96" s="167" t="s">
        <v>464</v>
      </c>
      <c r="C96" s="159"/>
      <c r="D96" s="159"/>
      <c r="E96" s="159"/>
      <c r="F96" s="159"/>
      <c r="G96" s="168" t="s">
        <v>465</v>
      </c>
      <c r="H96" s="159"/>
      <c r="I96" s="159"/>
      <c r="J96" s="159"/>
      <c r="K96" s="159"/>
      <c r="L96" s="160"/>
      <c r="N96" s="103"/>
    </row>
    <row r="97" spans="2:14" customFormat="1" ht="18" x14ac:dyDescent="0.25">
      <c r="B97" s="169" t="s">
        <v>466</v>
      </c>
      <c r="C97" s="170"/>
      <c r="D97" s="170" t="s">
        <v>467</v>
      </c>
      <c r="E97" s="170"/>
      <c r="F97" s="170"/>
      <c r="G97" s="170" t="s">
        <v>466</v>
      </c>
      <c r="H97" s="159"/>
      <c r="I97" s="159"/>
      <c r="J97" s="170" t="s">
        <v>467</v>
      </c>
      <c r="K97" s="159"/>
      <c r="L97" s="160"/>
      <c r="N97" s="103"/>
    </row>
    <row r="98" spans="2:14" customFormat="1" ht="18" x14ac:dyDescent="0.25">
      <c r="B98" s="158" t="s">
        <v>461</v>
      </c>
      <c r="C98" s="171"/>
      <c r="D98" s="171" t="s">
        <v>461</v>
      </c>
      <c r="E98" s="159"/>
      <c r="F98" s="159"/>
      <c r="G98" s="171" t="s">
        <v>461</v>
      </c>
      <c r="H98" s="159"/>
      <c r="I98" s="159"/>
      <c r="J98" s="171" t="s">
        <v>461</v>
      </c>
      <c r="K98" s="159"/>
      <c r="L98" s="160"/>
      <c r="N98" s="103"/>
    </row>
    <row r="99" spans="2:14" customFormat="1" ht="61.5" customHeight="1" x14ac:dyDescent="0.25">
      <c r="B99" s="158" t="s">
        <v>460</v>
      </c>
      <c r="C99" s="171"/>
      <c r="D99" s="171" t="s">
        <v>460</v>
      </c>
      <c r="E99" s="159"/>
      <c r="F99" s="159"/>
      <c r="G99" s="171" t="s">
        <v>460</v>
      </c>
      <c r="H99" s="159"/>
      <c r="I99" s="159"/>
      <c r="J99" s="171" t="s">
        <v>460</v>
      </c>
      <c r="K99" s="159"/>
      <c r="L99" s="160"/>
      <c r="N99" s="103"/>
    </row>
    <row r="100" spans="2:14" customFormat="1" ht="18" x14ac:dyDescent="0.25">
      <c r="B100" s="158" t="s">
        <v>462</v>
      </c>
      <c r="C100" s="171"/>
      <c r="D100" s="171" t="s">
        <v>468</v>
      </c>
      <c r="E100" s="159"/>
      <c r="F100" s="159"/>
      <c r="G100" s="171" t="s">
        <v>468</v>
      </c>
      <c r="H100" s="159"/>
      <c r="I100" s="159"/>
      <c r="J100" s="171" t="s">
        <v>468</v>
      </c>
      <c r="K100" s="159"/>
      <c r="L100" s="160"/>
      <c r="N100" s="103"/>
    </row>
    <row r="101" spans="2:14" customFormat="1" ht="18" x14ac:dyDescent="0.25">
      <c r="B101" s="172" t="s">
        <v>469</v>
      </c>
      <c r="C101" s="173"/>
      <c r="D101" s="173" t="s">
        <v>470</v>
      </c>
      <c r="E101" s="162"/>
      <c r="F101" s="162"/>
      <c r="G101" s="173" t="s">
        <v>471</v>
      </c>
      <c r="H101" s="162"/>
      <c r="I101" s="162"/>
      <c r="J101" s="173" t="s">
        <v>471</v>
      </c>
      <c r="K101" s="162"/>
      <c r="L101" s="163"/>
      <c r="N101" s="103"/>
    </row>
    <row r="102" spans="2:14" x14ac:dyDescent="0.2"/>
    <row r="103" spans="2:14" x14ac:dyDescent="0.2"/>
  </sheetData>
  <dataConsolidate/>
  <mergeCells count="66">
    <mergeCell ref="B100:C100"/>
    <mergeCell ref="D100:F100"/>
    <mergeCell ref="G100:I100"/>
    <mergeCell ref="J100:L100"/>
    <mergeCell ref="B101:C101"/>
    <mergeCell ref="D101:F101"/>
    <mergeCell ref="G101:I101"/>
    <mergeCell ref="J101:L101"/>
    <mergeCell ref="B98:C98"/>
    <mergeCell ref="D98:F98"/>
    <mergeCell ref="G98:I98"/>
    <mergeCell ref="J98:L98"/>
    <mergeCell ref="B99:C99"/>
    <mergeCell ref="D99:F99"/>
    <mergeCell ref="G99:I99"/>
    <mergeCell ref="J99:L99"/>
    <mergeCell ref="B95:L95"/>
    <mergeCell ref="B96:F96"/>
    <mergeCell ref="G96:L96"/>
    <mergeCell ref="B97:C97"/>
    <mergeCell ref="D97:F97"/>
    <mergeCell ref="G97:I97"/>
    <mergeCell ref="J97:L97"/>
    <mergeCell ref="C90:E90"/>
    <mergeCell ref="H90:J90"/>
    <mergeCell ref="C91:E91"/>
    <mergeCell ref="H91:J91"/>
    <mergeCell ref="C92:E92"/>
    <mergeCell ref="H92:J92"/>
    <mergeCell ref="G14:H14"/>
    <mergeCell ref="D17:F17"/>
    <mergeCell ref="G17:H17"/>
    <mergeCell ref="D16:F16"/>
    <mergeCell ref="J16:N16"/>
    <mergeCell ref="A6:C20"/>
    <mergeCell ref="G13:N13"/>
    <mergeCell ref="D15:F15"/>
    <mergeCell ref="G15:N15"/>
    <mergeCell ref="M3:N3"/>
    <mergeCell ref="J17:N17"/>
    <mergeCell ref="D7:F7"/>
    <mergeCell ref="D8:F8"/>
    <mergeCell ref="G8:N8"/>
    <mergeCell ref="D10:F10"/>
    <mergeCell ref="I3:K3"/>
    <mergeCell ref="D18:F19"/>
    <mergeCell ref="J18:L18"/>
    <mergeCell ref="J19:L19"/>
    <mergeCell ref="D14:F14"/>
    <mergeCell ref="J14:L14"/>
    <mergeCell ref="A4:C5"/>
    <mergeCell ref="D1:N1"/>
    <mergeCell ref="D2:N2"/>
    <mergeCell ref="A1:C3"/>
    <mergeCell ref="D20:I20"/>
    <mergeCell ref="D6:N6"/>
    <mergeCell ref="J20:L20"/>
    <mergeCell ref="D9:F9"/>
    <mergeCell ref="G9:N9"/>
    <mergeCell ref="D11:F11"/>
    <mergeCell ref="G11:N11"/>
    <mergeCell ref="D12:F12"/>
    <mergeCell ref="G12:N12"/>
    <mergeCell ref="F3:H3"/>
    <mergeCell ref="G10:N10"/>
    <mergeCell ref="D13:F13"/>
  </mergeCells>
  <dataValidations count="13">
    <dataValidation type="list" allowBlank="1" showInputMessage="1" showErrorMessage="1" sqref="P23" xr:uid="{00000000-0002-0000-0000-000000000000}">
      <formula1>"REINTEGRADO,EN SERVICIO"</formula1>
    </dataValidation>
    <dataValidation type="list" allowBlank="1" showInputMessage="1" showErrorMessage="1" sqref="M20" xr:uid="{00000000-0002-0000-0000-000001000000}">
      <formula1>Año</formula1>
    </dataValidation>
    <dataValidation type="list" allowBlank="1" showInputMessage="1" showErrorMessage="1" sqref="G8:N8" xr:uid="{00000000-0002-0000-0000-000002000000}">
      <formula1>Concesionario</formula1>
    </dataValidation>
    <dataValidation type="list" allowBlank="1" showInputMessage="1" showErrorMessage="1" sqref="Q23:Q29" xr:uid="{00000000-0002-0000-0000-000003000000}">
      <formula1>"OPERATIVO,NO OPERATIVO"</formula1>
    </dataValidation>
    <dataValidation type="list" allowBlank="1" showInputMessage="1" showErrorMessage="1" sqref="H18:H19" xr:uid="{00000000-0002-0000-0000-000004000000}">
      <formula1>dia</formula1>
    </dataValidation>
    <dataValidation type="list" allowBlank="1" showInputMessage="1" showErrorMessage="1" sqref="J18:L19" xr:uid="{00000000-0002-0000-0000-000005000000}">
      <formula1>mes</formula1>
    </dataValidation>
    <dataValidation type="list" allowBlank="1" showInputMessage="1" showErrorMessage="1" sqref="N18:N19" xr:uid="{00000000-0002-0000-0000-000006000000}">
      <formula1>year</formula1>
    </dataValidation>
    <dataValidation type="list" allowBlank="1" showInputMessage="1" showErrorMessage="1" sqref="P24:P86" xr:uid="{00000000-0002-0000-0000-000007000000}">
      <formula1>"REINEGRADO,EN SERVICIO"</formula1>
    </dataValidation>
    <dataValidation type="list" allowBlank="1" showInputMessage="1" showErrorMessage="1" sqref="Q30:Q86" xr:uid="{00000000-0002-0000-0000-000008000000}">
      <formula1>"BUENO,REGULAR,MALO"</formula1>
    </dataValidation>
    <dataValidation type="list" allowBlank="1" showInputMessage="1" showErrorMessage="1" sqref="L23:L86" xr:uid="{00000000-0002-0000-0000-000009000000}">
      <formula1>DESCRIPCIÓN</formula1>
    </dataValidation>
    <dataValidation type="list" allowBlank="1" showInputMessage="1" showErrorMessage="1" sqref="D23:D86" xr:uid="{00000000-0002-0000-0000-00000A000000}">
      <formula1>Estado_de_la_Adquisición</formula1>
    </dataValidation>
    <dataValidation type="list" allowBlank="1" showInputMessage="1" showErrorMessage="1" sqref="C23:C86" xr:uid="{00000000-0002-0000-0000-00000B000000}">
      <formula1>INDIRECT(G$8,FALSE)</formula1>
    </dataValidation>
    <dataValidation type="list" allowBlank="1" showInputMessage="1" showErrorMessage="1" sqref="M23:M86" xr:uid="{00000000-0002-0000-0000-00000C000000}">
      <formula1>INDIRECT($L23)</formula1>
    </dataValidation>
  </dataValidations>
  <pageMargins left="0.31496062992125984" right="0.15748031496062992" top="0.74803149606299213" bottom="0.35433070866141736" header="0.31496062992125984" footer="0.31496062992125984"/>
  <pageSetup paperSize="14" scale="1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7"/>
  <sheetViews>
    <sheetView view="pageBreakPreview" topLeftCell="A70" zoomScale="60" zoomScaleNormal="100" workbookViewId="0">
      <selection activeCell="O120" sqref="O120"/>
    </sheetView>
  </sheetViews>
  <sheetFormatPr baseColWidth="10" defaultColWidth="0" defaultRowHeight="15" zeroHeight="1" outlineLevelCol="1" x14ac:dyDescent="0.25"/>
  <cols>
    <col min="1" max="1" width="11.42578125" customWidth="1"/>
    <col min="2" max="2" width="17.7109375" customWidth="1"/>
    <col min="3" max="3" width="18.7109375" customWidth="1"/>
    <col min="4" max="4" width="63" bestFit="1" customWidth="1"/>
    <col min="5" max="5" width="24.28515625" customWidth="1"/>
    <col min="6" max="6" width="16.7109375" bestFit="1" customWidth="1"/>
    <col min="7" max="7" width="9.85546875" customWidth="1"/>
    <col min="8" max="8" width="11.7109375" hidden="1" customWidth="1" outlineLevel="1"/>
    <col min="9" max="9" width="11.85546875" hidden="1" customWidth="1" outlineLevel="1"/>
    <col min="10" max="10" width="12.7109375" hidden="1" customWidth="1" outlineLevel="1"/>
    <col min="11" max="11" width="8" hidden="1" customWidth="1" outlineLevel="1"/>
    <col min="12" max="12" width="10.140625" hidden="1" customWidth="1" outlineLevel="1"/>
    <col min="13" max="14" width="11.42578125" hidden="1" customWidth="1" outlineLevel="1"/>
    <col min="15" max="15" width="19.7109375" customWidth="1" collapsed="1"/>
    <col min="16" max="16" width="11.42578125" customWidth="1"/>
    <col min="17" max="17" width="11.42578125" hidden="1" customWidth="1"/>
    <col min="18" max="18" width="25.85546875" hidden="1" customWidth="1"/>
    <col min="19" max="16384" width="11.42578125" hidden="1"/>
  </cols>
  <sheetData>
    <row r="1" spans="1:15" x14ac:dyDescent="0.25">
      <c r="A1" t="s">
        <v>23</v>
      </c>
      <c r="B1" s="4" t="s">
        <v>24</v>
      </c>
      <c r="C1" s="5" t="s">
        <v>25</v>
      </c>
      <c r="D1" s="5" t="s">
        <v>26</v>
      </c>
      <c r="E1" s="4" t="s">
        <v>163</v>
      </c>
      <c r="F1" s="5" t="s">
        <v>164</v>
      </c>
      <c r="G1" s="5" t="s">
        <v>27</v>
      </c>
      <c r="H1" s="5" t="s">
        <v>28</v>
      </c>
      <c r="I1" s="5" t="s">
        <v>29</v>
      </c>
      <c r="J1" s="5" t="s">
        <v>30</v>
      </c>
      <c r="K1" s="5" t="s">
        <v>31</v>
      </c>
      <c r="L1" s="5" t="s">
        <v>32</v>
      </c>
      <c r="M1" s="5" t="s">
        <v>33</v>
      </c>
      <c r="N1" s="5" t="s">
        <v>34</v>
      </c>
      <c r="O1" s="5" t="s">
        <v>382</v>
      </c>
    </row>
    <row r="2" spans="1:15" x14ac:dyDescent="0.25">
      <c r="A2">
        <f>+PUC!$B2</f>
        <v>1683</v>
      </c>
      <c r="B2" s="6">
        <v>1683</v>
      </c>
      <c r="C2" s="2" t="s">
        <v>35</v>
      </c>
      <c r="D2" s="2" t="s">
        <v>36</v>
      </c>
      <c r="E2" s="6">
        <v>1683</v>
      </c>
      <c r="F2" s="2"/>
      <c r="G2" s="2" t="s">
        <v>37</v>
      </c>
      <c r="H2" s="2" t="s">
        <v>38</v>
      </c>
      <c r="I2" s="2" t="s">
        <v>37</v>
      </c>
      <c r="J2" s="2" t="s">
        <v>37</v>
      </c>
      <c r="K2" s="2" t="s">
        <v>38</v>
      </c>
      <c r="L2" s="2" t="s">
        <v>39</v>
      </c>
      <c r="M2" s="2" t="s">
        <v>39</v>
      </c>
      <c r="N2" s="2" t="s">
        <v>40</v>
      </c>
      <c r="O2" s="31"/>
    </row>
    <row r="3" spans="1:15" x14ac:dyDescent="0.25">
      <c r="A3">
        <f>+PUC!$B3</f>
        <v>168301</v>
      </c>
      <c r="B3" s="7">
        <v>168301</v>
      </c>
      <c r="C3" s="3" t="s">
        <v>41</v>
      </c>
      <c r="D3" s="3" t="s">
        <v>205</v>
      </c>
      <c r="E3" s="7">
        <v>168301</v>
      </c>
      <c r="F3" s="3"/>
      <c r="G3" s="3" t="s">
        <v>37</v>
      </c>
      <c r="H3" s="3" t="s">
        <v>38</v>
      </c>
      <c r="I3" s="3" t="s">
        <v>37</v>
      </c>
      <c r="J3" s="3" t="s">
        <v>37</v>
      </c>
      <c r="K3" s="3" t="s">
        <v>38</v>
      </c>
      <c r="L3" s="3" t="s">
        <v>39</v>
      </c>
      <c r="M3" s="3" t="s">
        <v>39</v>
      </c>
      <c r="N3" s="3" t="s">
        <v>40</v>
      </c>
      <c r="O3" s="31"/>
    </row>
    <row r="4" spans="1:15" x14ac:dyDescent="0.25">
      <c r="B4" s="6">
        <v>168301001</v>
      </c>
      <c r="C4" s="2" t="s">
        <v>42</v>
      </c>
      <c r="D4" s="2" t="s">
        <v>206</v>
      </c>
      <c r="E4" s="6">
        <v>168301001</v>
      </c>
      <c r="F4" s="2"/>
      <c r="G4" s="2" t="s">
        <v>40</v>
      </c>
      <c r="H4" s="2" t="s">
        <v>43</v>
      </c>
      <c r="I4" s="2" t="s">
        <v>40</v>
      </c>
      <c r="J4" s="2" t="s">
        <v>37</v>
      </c>
      <c r="K4" s="2" t="s">
        <v>38</v>
      </c>
      <c r="L4" s="2" t="s">
        <v>39</v>
      </c>
      <c r="M4" s="2" t="s">
        <v>39</v>
      </c>
      <c r="N4" s="2" t="s">
        <v>40</v>
      </c>
      <c r="O4" s="31"/>
    </row>
    <row r="5" spans="1:15" x14ac:dyDescent="0.25">
      <c r="B5" s="7">
        <v>168301002</v>
      </c>
      <c r="C5" s="3" t="s">
        <v>44</v>
      </c>
      <c r="D5" s="3" t="s">
        <v>207</v>
      </c>
      <c r="E5" s="7">
        <v>168301002</v>
      </c>
      <c r="F5" s="3"/>
      <c r="G5" s="3" t="s">
        <v>40</v>
      </c>
      <c r="H5" s="3" t="s">
        <v>43</v>
      </c>
      <c r="I5" s="3" t="s">
        <v>40</v>
      </c>
      <c r="J5" s="3" t="s">
        <v>37</v>
      </c>
      <c r="K5" s="3" t="s">
        <v>38</v>
      </c>
      <c r="L5" s="3" t="s">
        <v>39</v>
      </c>
      <c r="M5" s="3" t="s">
        <v>39</v>
      </c>
      <c r="N5" s="3" t="s">
        <v>40</v>
      </c>
      <c r="O5" s="31"/>
    </row>
    <row r="6" spans="1:15" x14ac:dyDescent="0.25">
      <c r="B6" s="6">
        <v>168301003</v>
      </c>
      <c r="C6" s="2" t="s">
        <v>45</v>
      </c>
      <c r="D6" s="2" t="s">
        <v>208</v>
      </c>
      <c r="E6" s="6">
        <v>168301003</v>
      </c>
      <c r="F6" s="2"/>
      <c r="G6" s="2" t="s">
        <v>40</v>
      </c>
      <c r="H6" s="2" t="s">
        <v>43</v>
      </c>
      <c r="I6" s="2" t="s">
        <v>40</v>
      </c>
      <c r="J6" s="2" t="s">
        <v>37</v>
      </c>
      <c r="K6" s="2" t="s">
        <v>38</v>
      </c>
      <c r="L6" s="2" t="s">
        <v>39</v>
      </c>
      <c r="M6" s="2" t="s">
        <v>39</v>
      </c>
      <c r="N6" s="2" t="s">
        <v>40</v>
      </c>
      <c r="O6" s="31"/>
    </row>
    <row r="7" spans="1:15" x14ac:dyDescent="0.25">
      <c r="B7" s="7">
        <v>168301004</v>
      </c>
      <c r="C7" s="3" t="s">
        <v>46</v>
      </c>
      <c r="D7" s="3" t="s">
        <v>209</v>
      </c>
      <c r="E7" s="7">
        <v>168301004</v>
      </c>
      <c r="F7" s="3"/>
      <c r="G7" s="3" t="s">
        <v>40</v>
      </c>
      <c r="H7" s="3" t="s">
        <v>43</v>
      </c>
      <c r="I7" s="3" t="s">
        <v>40</v>
      </c>
      <c r="J7" s="3" t="s">
        <v>37</v>
      </c>
      <c r="K7" s="3" t="s">
        <v>38</v>
      </c>
      <c r="L7" s="3" t="s">
        <v>39</v>
      </c>
      <c r="M7" s="3" t="s">
        <v>39</v>
      </c>
      <c r="N7" s="3" t="s">
        <v>40</v>
      </c>
      <c r="O7" s="31"/>
    </row>
    <row r="8" spans="1:15" x14ac:dyDescent="0.25">
      <c r="B8" s="6">
        <v>168301005</v>
      </c>
      <c r="C8" s="2" t="s">
        <v>47</v>
      </c>
      <c r="D8" s="2" t="s">
        <v>210</v>
      </c>
      <c r="E8" s="6">
        <v>168301005</v>
      </c>
      <c r="F8" s="2"/>
      <c r="G8" s="2" t="s">
        <v>40</v>
      </c>
      <c r="H8" s="2" t="s">
        <v>43</v>
      </c>
      <c r="I8" s="2" t="s">
        <v>40</v>
      </c>
      <c r="J8" s="2" t="s">
        <v>37</v>
      </c>
      <c r="K8" s="2" t="s">
        <v>38</v>
      </c>
      <c r="L8" s="2" t="s">
        <v>39</v>
      </c>
      <c r="M8" s="2" t="s">
        <v>39</v>
      </c>
      <c r="N8" s="2" t="s">
        <v>40</v>
      </c>
      <c r="O8" s="31"/>
    </row>
    <row r="9" spans="1:15" x14ac:dyDescent="0.25">
      <c r="B9" s="7">
        <v>168301006</v>
      </c>
      <c r="C9" s="3" t="s">
        <v>48</v>
      </c>
      <c r="D9" s="3" t="s">
        <v>211</v>
      </c>
      <c r="E9" s="7">
        <v>168301006</v>
      </c>
      <c r="F9" s="3"/>
      <c r="G9" s="3" t="s">
        <v>40</v>
      </c>
      <c r="H9" s="3" t="s">
        <v>43</v>
      </c>
      <c r="I9" s="3" t="s">
        <v>40</v>
      </c>
      <c r="J9" s="3" t="s">
        <v>37</v>
      </c>
      <c r="K9" s="3" t="s">
        <v>38</v>
      </c>
      <c r="L9" s="3" t="s">
        <v>39</v>
      </c>
      <c r="M9" s="3" t="s">
        <v>39</v>
      </c>
      <c r="N9" s="3" t="s">
        <v>40</v>
      </c>
      <c r="O9" s="31"/>
    </row>
    <row r="10" spans="1:15" x14ac:dyDescent="0.25">
      <c r="A10">
        <f>+PUC!$B10</f>
        <v>168302</v>
      </c>
      <c r="B10" s="6">
        <v>168302</v>
      </c>
      <c r="C10" s="2" t="s">
        <v>49</v>
      </c>
      <c r="D10" s="2" t="s">
        <v>212</v>
      </c>
      <c r="E10" s="6">
        <v>168302</v>
      </c>
      <c r="F10" s="2"/>
      <c r="G10" s="2" t="s">
        <v>37</v>
      </c>
      <c r="H10" s="2" t="s">
        <v>38</v>
      </c>
      <c r="I10" s="2" t="s">
        <v>37</v>
      </c>
      <c r="J10" s="2" t="s">
        <v>37</v>
      </c>
      <c r="K10" s="2" t="s">
        <v>38</v>
      </c>
      <c r="L10" s="2" t="s">
        <v>39</v>
      </c>
      <c r="M10" s="2" t="s">
        <v>39</v>
      </c>
      <c r="N10" s="2" t="s">
        <v>40</v>
      </c>
      <c r="O10" s="31"/>
    </row>
    <row r="11" spans="1:15" x14ac:dyDescent="0.25">
      <c r="B11" s="7">
        <v>168302001</v>
      </c>
      <c r="C11" s="3" t="s">
        <v>50</v>
      </c>
      <c r="D11" s="3" t="s">
        <v>213</v>
      </c>
      <c r="E11" s="7">
        <v>168302001</v>
      </c>
      <c r="F11" s="3"/>
      <c r="G11" s="3" t="s">
        <v>40</v>
      </c>
      <c r="H11" s="3" t="s">
        <v>43</v>
      </c>
      <c r="I11" s="3" t="s">
        <v>40</v>
      </c>
      <c r="J11" s="3" t="s">
        <v>37</v>
      </c>
      <c r="K11" s="3" t="s">
        <v>38</v>
      </c>
      <c r="L11" s="3" t="s">
        <v>39</v>
      </c>
      <c r="M11" s="3" t="s">
        <v>39</v>
      </c>
      <c r="N11" s="3" t="s">
        <v>40</v>
      </c>
      <c r="O11" s="31"/>
    </row>
    <row r="12" spans="1:15" x14ac:dyDescent="0.25">
      <c r="B12" s="6">
        <v>168302002</v>
      </c>
      <c r="C12" s="2" t="s">
        <v>51</v>
      </c>
      <c r="D12" s="2" t="s">
        <v>214</v>
      </c>
      <c r="E12" s="6">
        <v>168302002</v>
      </c>
      <c r="F12" s="2"/>
      <c r="G12" s="2" t="s">
        <v>40</v>
      </c>
      <c r="H12" s="2" t="s">
        <v>43</v>
      </c>
      <c r="I12" s="2" t="s">
        <v>40</v>
      </c>
      <c r="J12" s="2" t="s">
        <v>37</v>
      </c>
      <c r="K12" s="2" t="s">
        <v>38</v>
      </c>
      <c r="L12" s="2" t="s">
        <v>39</v>
      </c>
      <c r="M12" s="2" t="s">
        <v>39</v>
      </c>
      <c r="N12" s="2" t="s">
        <v>40</v>
      </c>
      <c r="O12" s="31"/>
    </row>
    <row r="13" spans="1:15" x14ac:dyDescent="0.25">
      <c r="B13" s="7">
        <v>168302003</v>
      </c>
      <c r="C13" s="3" t="s">
        <v>52</v>
      </c>
      <c r="D13" s="3" t="s">
        <v>215</v>
      </c>
      <c r="E13" s="7">
        <v>168302003</v>
      </c>
      <c r="F13" s="3"/>
      <c r="G13" s="3" t="s">
        <v>40</v>
      </c>
      <c r="H13" s="3" t="s">
        <v>43</v>
      </c>
      <c r="I13" s="3" t="s">
        <v>40</v>
      </c>
      <c r="J13" s="3" t="s">
        <v>37</v>
      </c>
      <c r="K13" s="3" t="s">
        <v>38</v>
      </c>
      <c r="L13" s="3" t="s">
        <v>39</v>
      </c>
      <c r="M13" s="3" t="s">
        <v>39</v>
      </c>
      <c r="N13" s="3" t="s">
        <v>40</v>
      </c>
      <c r="O13" s="31"/>
    </row>
    <row r="14" spans="1:15" x14ac:dyDescent="0.25">
      <c r="B14" s="6">
        <v>168302004</v>
      </c>
      <c r="C14" s="2" t="s">
        <v>53</v>
      </c>
      <c r="D14" s="2" t="s">
        <v>216</v>
      </c>
      <c r="E14" s="6">
        <v>168302004</v>
      </c>
      <c r="F14" s="2"/>
      <c r="G14" s="2" t="s">
        <v>40</v>
      </c>
      <c r="H14" s="2" t="s">
        <v>43</v>
      </c>
      <c r="I14" s="2" t="s">
        <v>40</v>
      </c>
      <c r="J14" s="2" t="s">
        <v>37</v>
      </c>
      <c r="K14" s="2" t="s">
        <v>38</v>
      </c>
      <c r="L14" s="2" t="s">
        <v>39</v>
      </c>
      <c r="M14" s="2" t="s">
        <v>39</v>
      </c>
      <c r="N14" s="2" t="s">
        <v>40</v>
      </c>
      <c r="O14" s="31"/>
    </row>
    <row r="15" spans="1:15" x14ac:dyDescent="0.25">
      <c r="B15" s="7">
        <v>168302005</v>
      </c>
      <c r="C15" s="3" t="s">
        <v>54</v>
      </c>
      <c r="D15" s="3" t="s">
        <v>217</v>
      </c>
      <c r="E15" s="7">
        <v>168302005</v>
      </c>
      <c r="F15" s="3"/>
      <c r="G15" s="3" t="s">
        <v>40</v>
      </c>
      <c r="H15" s="3" t="s">
        <v>43</v>
      </c>
      <c r="I15" s="3" t="s">
        <v>40</v>
      </c>
      <c r="J15" s="3" t="s">
        <v>37</v>
      </c>
      <c r="K15" s="3" t="s">
        <v>38</v>
      </c>
      <c r="L15" s="3" t="s">
        <v>39</v>
      </c>
      <c r="M15" s="3" t="s">
        <v>39</v>
      </c>
      <c r="N15" s="3" t="s">
        <v>40</v>
      </c>
      <c r="O15" s="31"/>
    </row>
    <row r="16" spans="1:15" x14ac:dyDescent="0.25">
      <c r="B16" s="6">
        <v>168302006</v>
      </c>
      <c r="C16" s="2" t="s">
        <v>55</v>
      </c>
      <c r="D16" s="2" t="s">
        <v>218</v>
      </c>
      <c r="E16" s="6">
        <v>168302006</v>
      </c>
      <c r="F16" s="2"/>
      <c r="G16" s="2" t="s">
        <v>40</v>
      </c>
      <c r="H16" s="2" t="s">
        <v>43</v>
      </c>
      <c r="I16" s="2" t="s">
        <v>40</v>
      </c>
      <c r="J16" s="2" t="s">
        <v>37</v>
      </c>
      <c r="K16" s="2" t="s">
        <v>38</v>
      </c>
      <c r="L16" s="2" t="s">
        <v>39</v>
      </c>
      <c r="M16" s="2" t="s">
        <v>39</v>
      </c>
      <c r="N16" s="2" t="s">
        <v>40</v>
      </c>
      <c r="O16" s="31"/>
    </row>
    <row r="17" spans="2:15" x14ac:dyDescent="0.25">
      <c r="B17" s="7">
        <v>168302007</v>
      </c>
      <c r="C17" s="3" t="s">
        <v>56</v>
      </c>
      <c r="D17" s="3" t="s">
        <v>219</v>
      </c>
      <c r="E17" s="7">
        <v>168302007</v>
      </c>
      <c r="F17" s="3"/>
      <c r="G17" s="3" t="s">
        <v>40</v>
      </c>
      <c r="H17" s="3" t="s">
        <v>43</v>
      </c>
      <c r="I17" s="3" t="s">
        <v>40</v>
      </c>
      <c r="J17" s="3" t="s">
        <v>37</v>
      </c>
      <c r="K17" s="3" t="s">
        <v>38</v>
      </c>
      <c r="L17" s="3" t="s">
        <v>39</v>
      </c>
      <c r="M17" s="3" t="s">
        <v>39</v>
      </c>
      <c r="N17" s="3" t="s">
        <v>40</v>
      </c>
      <c r="O17" s="31"/>
    </row>
    <row r="18" spans="2:15" x14ac:dyDescent="0.25">
      <c r="B18" s="6">
        <v>168302008</v>
      </c>
      <c r="C18" s="2" t="s">
        <v>57</v>
      </c>
      <c r="D18" s="2" t="s">
        <v>220</v>
      </c>
      <c r="E18" s="6">
        <v>168302008</v>
      </c>
      <c r="F18" s="2"/>
      <c r="G18" s="2" t="s">
        <v>40</v>
      </c>
      <c r="H18" s="2" t="s">
        <v>43</v>
      </c>
      <c r="I18" s="2" t="s">
        <v>40</v>
      </c>
      <c r="J18" s="2" t="s">
        <v>37</v>
      </c>
      <c r="K18" s="2" t="s">
        <v>38</v>
      </c>
      <c r="L18" s="2" t="s">
        <v>39</v>
      </c>
      <c r="M18" s="2" t="s">
        <v>39</v>
      </c>
      <c r="N18" s="2" t="s">
        <v>40</v>
      </c>
      <c r="O18" s="31"/>
    </row>
    <row r="19" spans="2:15" x14ac:dyDescent="0.25">
      <c r="B19" s="7">
        <v>168302009</v>
      </c>
      <c r="C19" s="3" t="s">
        <v>58</v>
      </c>
      <c r="D19" s="3" t="s">
        <v>221</v>
      </c>
      <c r="E19" s="7">
        <v>168302009</v>
      </c>
      <c r="F19" s="3"/>
      <c r="G19" s="3" t="s">
        <v>40</v>
      </c>
      <c r="H19" s="3" t="s">
        <v>43</v>
      </c>
      <c r="I19" s="3" t="s">
        <v>40</v>
      </c>
      <c r="J19" s="3" t="s">
        <v>37</v>
      </c>
      <c r="K19" s="3" t="s">
        <v>38</v>
      </c>
      <c r="L19" s="3" t="s">
        <v>39</v>
      </c>
      <c r="M19" s="3" t="s">
        <v>39</v>
      </c>
      <c r="N19" s="3" t="s">
        <v>40</v>
      </c>
      <c r="O19" s="31"/>
    </row>
    <row r="20" spans="2:15" x14ac:dyDescent="0.25">
      <c r="B20" s="6">
        <v>168302010</v>
      </c>
      <c r="C20" s="2" t="s">
        <v>59</v>
      </c>
      <c r="D20" s="2" t="s">
        <v>222</v>
      </c>
      <c r="E20" s="6">
        <v>168302010</v>
      </c>
      <c r="F20" s="2"/>
      <c r="G20" s="2" t="s">
        <v>40</v>
      </c>
      <c r="H20" s="2" t="s">
        <v>43</v>
      </c>
      <c r="I20" s="2" t="s">
        <v>40</v>
      </c>
      <c r="J20" s="2" t="s">
        <v>37</v>
      </c>
      <c r="K20" s="2" t="s">
        <v>38</v>
      </c>
      <c r="L20" s="2" t="s">
        <v>39</v>
      </c>
      <c r="M20" s="2" t="s">
        <v>39</v>
      </c>
      <c r="N20" s="2" t="s">
        <v>40</v>
      </c>
      <c r="O20" s="31"/>
    </row>
    <row r="21" spans="2:15" x14ac:dyDescent="0.25">
      <c r="B21" s="7">
        <v>168302011</v>
      </c>
      <c r="C21" s="3" t="s">
        <v>60</v>
      </c>
      <c r="D21" s="3" t="s">
        <v>223</v>
      </c>
      <c r="E21" s="7">
        <v>168302011</v>
      </c>
      <c r="F21" s="3"/>
      <c r="G21" s="3" t="s">
        <v>40</v>
      </c>
      <c r="H21" s="3" t="s">
        <v>43</v>
      </c>
      <c r="I21" s="3" t="s">
        <v>40</v>
      </c>
      <c r="J21" s="3" t="s">
        <v>37</v>
      </c>
      <c r="K21" s="3" t="s">
        <v>38</v>
      </c>
      <c r="L21" s="3" t="s">
        <v>39</v>
      </c>
      <c r="M21" s="3" t="s">
        <v>39</v>
      </c>
      <c r="N21" s="3" t="s">
        <v>40</v>
      </c>
      <c r="O21" s="31"/>
    </row>
    <row r="22" spans="2:15" x14ac:dyDescent="0.25">
      <c r="B22" s="6">
        <v>168302012</v>
      </c>
      <c r="C22" s="2" t="s">
        <v>61</v>
      </c>
      <c r="D22" s="2" t="s">
        <v>224</v>
      </c>
      <c r="E22" s="6">
        <v>168302012</v>
      </c>
      <c r="F22" s="2"/>
      <c r="G22" s="2" t="s">
        <v>40</v>
      </c>
      <c r="H22" s="2" t="s">
        <v>43</v>
      </c>
      <c r="I22" s="2" t="s">
        <v>40</v>
      </c>
      <c r="J22" s="2" t="s">
        <v>37</v>
      </c>
      <c r="K22" s="2" t="s">
        <v>38</v>
      </c>
      <c r="L22" s="2" t="s">
        <v>39</v>
      </c>
      <c r="M22" s="2" t="s">
        <v>39</v>
      </c>
      <c r="N22" s="2" t="s">
        <v>40</v>
      </c>
      <c r="O22" s="31"/>
    </row>
    <row r="23" spans="2:15" x14ac:dyDescent="0.25">
      <c r="B23" s="7">
        <v>168302013</v>
      </c>
      <c r="C23" s="3" t="s">
        <v>62</v>
      </c>
      <c r="D23" s="3" t="s">
        <v>225</v>
      </c>
      <c r="E23" s="7">
        <v>168302013</v>
      </c>
      <c r="F23" s="3"/>
      <c r="G23" s="3" t="s">
        <v>40</v>
      </c>
      <c r="H23" s="3" t="s">
        <v>43</v>
      </c>
      <c r="I23" s="3" t="s">
        <v>40</v>
      </c>
      <c r="J23" s="3" t="s">
        <v>37</v>
      </c>
      <c r="K23" s="3" t="s">
        <v>38</v>
      </c>
      <c r="L23" s="3" t="s">
        <v>39</v>
      </c>
      <c r="M23" s="3" t="s">
        <v>39</v>
      </c>
      <c r="N23" s="3" t="s">
        <v>40</v>
      </c>
      <c r="O23" s="31"/>
    </row>
    <row r="24" spans="2:15" x14ac:dyDescent="0.25">
      <c r="B24" s="6">
        <v>168302014</v>
      </c>
      <c r="C24" s="2" t="s">
        <v>63</v>
      </c>
      <c r="D24" s="2" t="s">
        <v>226</v>
      </c>
      <c r="E24" s="6">
        <v>168302014</v>
      </c>
      <c r="F24" s="2"/>
      <c r="G24" s="2" t="s">
        <v>40</v>
      </c>
      <c r="H24" s="2" t="s">
        <v>43</v>
      </c>
      <c r="I24" s="2" t="s">
        <v>40</v>
      </c>
      <c r="J24" s="2" t="s">
        <v>37</v>
      </c>
      <c r="K24" s="2" t="s">
        <v>38</v>
      </c>
      <c r="L24" s="2" t="s">
        <v>39</v>
      </c>
      <c r="M24" s="2" t="s">
        <v>39</v>
      </c>
      <c r="N24" s="2" t="s">
        <v>40</v>
      </c>
      <c r="O24" s="31"/>
    </row>
    <row r="25" spans="2:15" x14ac:dyDescent="0.25">
      <c r="B25" s="7">
        <v>168302015</v>
      </c>
      <c r="C25" s="3" t="s">
        <v>64</v>
      </c>
      <c r="D25" s="3" t="s">
        <v>227</v>
      </c>
      <c r="E25" s="7">
        <v>168302015</v>
      </c>
      <c r="F25" s="3"/>
      <c r="G25" s="3" t="s">
        <v>40</v>
      </c>
      <c r="H25" s="3" t="s">
        <v>43</v>
      </c>
      <c r="I25" s="3" t="s">
        <v>40</v>
      </c>
      <c r="J25" s="3" t="s">
        <v>37</v>
      </c>
      <c r="K25" s="3" t="s">
        <v>38</v>
      </c>
      <c r="L25" s="3" t="s">
        <v>39</v>
      </c>
      <c r="M25" s="3" t="s">
        <v>39</v>
      </c>
      <c r="N25" s="3" t="s">
        <v>40</v>
      </c>
      <c r="O25" s="31"/>
    </row>
    <row r="26" spans="2:15" x14ac:dyDescent="0.25">
      <c r="B26" s="6">
        <v>168302016</v>
      </c>
      <c r="C26" s="2" t="s">
        <v>65</v>
      </c>
      <c r="D26" s="2" t="s">
        <v>228</v>
      </c>
      <c r="E26" s="6">
        <v>168302016</v>
      </c>
      <c r="F26" s="2"/>
      <c r="G26" s="2" t="s">
        <v>40</v>
      </c>
      <c r="H26" s="2" t="s">
        <v>43</v>
      </c>
      <c r="I26" s="2" t="s">
        <v>40</v>
      </c>
      <c r="J26" s="2" t="s">
        <v>37</v>
      </c>
      <c r="K26" s="2" t="s">
        <v>38</v>
      </c>
      <c r="L26" s="2" t="s">
        <v>39</v>
      </c>
      <c r="M26" s="2" t="s">
        <v>39</v>
      </c>
      <c r="N26" s="2" t="s">
        <v>40</v>
      </c>
      <c r="O26" s="31"/>
    </row>
    <row r="27" spans="2:15" x14ac:dyDescent="0.25">
      <c r="B27" s="7">
        <v>168302017</v>
      </c>
      <c r="C27" s="3" t="s">
        <v>66</v>
      </c>
      <c r="D27" s="3" t="s">
        <v>229</v>
      </c>
      <c r="E27" s="7">
        <v>168302017</v>
      </c>
      <c r="F27" s="3"/>
      <c r="G27" s="3" t="s">
        <v>40</v>
      </c>
      <c r="H27" s="3" t="s">
        <v>43</v>
      </c>
      <c r="I27" s="3" t="s">
        <v>40</v>
      </c>
      <c r="J27" s="3" t="s">
        <v>37</v>
      </c>
      <c r="K27" s="3" t="s">
        <v>38</v>
      </c>
      <c r="L27" s="3" t="s">
        <v>39</v>
      </c>
      <c r="M27" s="3" t="s">
        <v>39</v>
      </c>
      <c r="N27" s="3" t="s">
        <v>40</v>
      </c>
      <c r="O27" s="31"/>
    </row>
    <row r="28" spans="2:15" x14ac:dyDescent="0.25">
      <c r="B28" s="6">
        <v>168302018</v>
      </c>
      <c r="C28" s="2" t="s">
        <v>67</v>
      </c>
      <c r="D28" s="2" t="s">
        <v>230</v>
      </c>
      <c r="E28" s="6">
        <v>168302018</v>
      </c>
      <c r="F28" s="2"/>
      <c r="G28" s="2" t="s">
        <v>40</v>
      </c>
      <c r="H28" s="2" t="s">
        <v>43</v>
      </c>
      <c r="I28" s="2" t="s">
        <v>40</v>
      </c>
      <c r="J28" s="2" t="s">
        <v>37</v>
      </c>
      <c r="K28" s="2" t="s">
        <v>38</v>
      </c>
      <c r="L28" s="2" t="s">
        <v>39</v>
      </c>
      <c r="M28" s="2" t="s">
        <v>39</v>
      </c>
      <c r="N28" s="2" t="s">
        <v>40</v>
      </c>
      <c r="O28" s="31"/>
    </row>
    <row r="29" spans="2:15" x14ac:dyDescent="0.25">
      <c r="B29" s="7">
        <v>168302019</v>
      </c>
      <c r="C29" s="3" t="s">
        <v>68</v>
      </c>
      <c r="D29" s="3" t="s">
        <v>231</v>
      </c>
      <c r="E29" s="7">
        <v>168302019</v>
      </c>
      <c r="F29" s="3"/>
      <c r="G29" s="3" t="s">
        <v>40</v>
      </c>
      <c r="H29" s="3" t="s">
        <v>43</v>
      </c>
      <c r="I29" s="3" t="s">
        <v>40</v>
      </c>
      <c r="J29" s="3" t="s">
        <v>37</v>
      </c>
      <c r="K29" s="3" t="s">
        <v>38</v>
      </c>
      <c r="L29" s="3" t="s">
        <v>39</v>
      </c>
      <c r="M29" s="3" t="s">
        <v>39</v>
      </c>
      <c r="N29" s="3" t="s">
        <v>40</v>
      </c>
      <c r="O29" s="31"/>
    </row>
    <row r="30" spans="2:15" x14ac:dyDescent="0.25">
      <c r="B30" s="6">
        <v>168302020</v>
      </c>
      <c r="C30" s="2" t="s">
        <v>69</v>
      </c>
      <c r="D30" s="2" t="s">
        <v>232</v>
      </c>
      <c r="E30" s="6">
        <v>168302020</v>
      </c>
      <c r="F30" s="2"/>
      <c r="G30" s="2" t="s">
        <v>40</v>
      </c>
      <c r="H30" s="2" t="s">
        <v>43</v>
      </c>
      <c r="I30" s="2" t="s">
        <v>40</v>
      </c>
      <c r="J30" s="2" t="s">
        <v>37</v>
      </c>
      <c r="K30" s="2" t="s">
        <v>38</v>
      </c>
      <c r="L30" s="2" t="s">
        <v>39</v>
      </c>
      <c r="M30" s="2" t="s">
        <v>39</v>
      </c>
      <c r="N30" s="2" t="s">
        <v>40</v>
      </c>
      <c r="O30" s="31"/>
    </row>
    <row r="31" spans="2:15" x14ac:dyDescent="0.25">
      <c r="B31" s="7">
        <v>168302021</v>
      </c>
      <c r="C31" s="3" t="s">
        <v>70</v>
      </c>
      <c r="D31" s="3" t="s">
        <v>233</v>
      </c>
      <c r="E31" s="7">
        <v>168302021</v>
      </c>
      <c r="F31" s="3"/>
      <c r="G31" s="3" t="s">
        <v>40</v>
      </c>
      <c r="H31" s="3" t="s">
        <v>43</v>
      </c>
      <c r="I31" s="3" t="s">
        <v>40</v>
      </c>
      <c r="J31" s="3" t="s">
        <v>37</v>
      </c>
      <c r="K31" s="3" t="s">
        <v>38</v>
      </c>
      <c r="L31" s="3" t="s">
        <v>39</v>
      </c>
      <c r="M31" s="3" t="s">
        <v>39</v>
      </c>
      <c r="N31" s="3" t="s">
        <v>40</v>
      </c>
      <c r="O31" s="31"/>
    </row>
    <row r="32" spans="2:15" x14ac:dyDescent="0.25">
      <c r="B32" s="6">
        <v>168302022</v>
      </c>
      <c r="C32" s="2" t="s">
        <v>71</v>
      </c>
      <c r="D32" s="2" t="s">
        <v>234</v>
      </c>
      <c r="E32" s="6">
        <v>168302022</v>
      </c>
      <c r="F32" s="2"/>
      <c r="G32" s="2" t="s">
        <v>40</v>
      </c>
      <c r="H32" s="2" t="s">
        <v>43</v>
      </c>
      <c r="I32" s="2" t="s">
        <v>40</v>
      </c>
      <c r="J32" s="2" t="s">
        <v>37</v>
      </c>
      <c r="K32" s="2" t="s">
        <v>38</v>
      </c>
      <c r="L32" s="2" t="s">
        <v>39</v>
      </c>
      <c r="M32" s="2" t="s">
        <v>39</v>
      </c>
      <c r="N32" s="2" t="s">
        <v>40</v>
      </c>
      <c r="O32" s="31"/>
    </row>
    <row r="33" spans="1:15" x14ac:dyDescent="0.25">
      <c r="B33" s="7">
        <v>168302023</v>
      </c>
      <c r="C33" s="3" t="s">
        <v>72</v>
      </c>
      <c r="D33" s="3" t="s">
        <v>235</v>
      </c>
      <c r="E33" s="7">
        <v>168302023</v>
      </c>
      <c r="F33" s="3"/>
      <c r="G33" s="3" t="s">
        <v>40</v>
      </c>
      <c r="H33" s="3" t="s">
        <v>43</v>
      </c>
      <c r="I33" s="3" t="s">
        <v>40</v>
      </c>
      <c r="J33" s="3" t="s">
        <v>37</v>
      </c>
      <c r="K33" s="3" t="s">
        <v>38</v>
      </c>
      <c r="L33" s="3" t="s">
        <v>39</v>
      </c>
      <c r="M33" s="3" t="s">
        <v>39</v>
      </c>
      <c r="N33" s="3" t="s">
        <v>40</v>
      </c>
      <c r="O33" s="31"/>
    </row>
    <row r="34" spans="1:15" x14ac:dyDescent="0.25">
      <c r="B34" s="6">
        <v>168302024</v>
      </c>
      <c r="C34" s="2" t="s">
        <v>73</v>
      </c>
      <c r="D34" s="2" t="s">
        <v>236</v>
      </c>
      <c r="E34" s="6">
        <v>168302024</v>
      </c>
      <c r="F34" s="2"/>
      <c r="G34" s="2" t="s">
        <v>40</v>
      </c>
      <c r="H34" s="2" t="s">
        <v>43</v>
      </c>
      <c r="I34" s="2" t="s">
        <v>40</v>
      </c>
      <c r="J34" s="2" t="s">
        <v>37</v>
      </c>
      <c r="K34" s="2" t="s">
        <v>38</v>
      </c>
      <c r="L34" s="2" t="s">
        <v>39</v>
      </c>
      <c r="M34" s="2" t="s">
        <v>39</v>
      </c>
      <c r="N34" s="2" t="s">
        <v>40</v>
      </c>
      <c r="O34" s="31"/>
    </row>
    <row r="35" spans="1:15" x14ac:dyDescent="0.25">
      <c r="B35" s="7">
        <v>168302025</v>
      </c>
      <c r="C35" s="3" t="s">
        <v>74</v>
      </c>
      <c r="D35" s="3" t="s">
        <v>237</v>
      </c>
      <c r="E35" s="7">
        <v>168302025</v>
      </c>
      <c r="F35" s="3"/>
      <c r="G35" s="3" t="s">
        <v>40</v>
      </c>
      <c r="H35" s="3" t="s">
        <v>43</v>
      </c>
      <c r="I35" s="3" t="s">
        <v>40</v>
      </c>
      <c r="J35" s="3" t="s">
        <v>37</v>
      </c>
      <c r="K35" s="3" t="s">
        <v>38</v>
      </c>
      <c r="L35" s="3" t="s">
        <v>39</v>
      </c>
      <c r="M35" s="3" t="s">
        <v>39</v>
      </c>
      <c r="N35" s="3" t="s">
        <v>40</v>
      </c>
      <c r="O35" s="31"/>
    </row>
    <row r="36" spans="1:15" x14ac:dyDescent="0.25">
      <c r="B36" s="6">
        <v>168302026</v>
      </c>
      <c r="C36" s="2" t="s">
        <v>75</v>
      </c>
      <c r="D36" s="2" t="s">
        <v>238</v>
      </c>
      <c r="E36" s="6">
        <v>168302026</v>
      </c>
      <c r="F36" s="2"/>
      <c r="G36" s="2" t="s">
        <v>40</v>
      </c>
      <c r="H36" s="2" t="s">
        <v>43</v>
      </c>
      <c r="I36" s="2" t="s">
        <v>40</v>
      </c>
      <c r="J36" s="2" t="s">
        <v>37</v>
      </c>
      <c r="K36" s="2" t="s">
        <v>38</v>
      </c>
      <c r="L36" s="2" t="s">
        <v>39</v>
      </c>
      <c r="M36" s="2" t="s">
        <v>39</v>
      </c>
      <c r="N36" s="2" t="s">
        <v>40</v>
      </c>
      <c r="O36" s="31"/>
    </row>
    <row r="37" spans="1:15" x14ac:dyDescent="0.25">
      <c r="B37" s="7">
        <v>168302027</v>
      </c>
      <c r="C37" s="3" t="s">
        <v>76</v>
      </c>
      <c r="D37" s="3" t="s">
        <v>239</v>
      </c>
      <c r="E37" s="7">
        <v>168302027</v>
      </c>
      <c r="F37" s="3"/>
      <c r="G37" s="3" t="s">
        <v>40</v>
      </c>
      <c r="H37" s="3" t="s">
        <v>43</v>
      </c>
      <c r="I37" s="3" t="s">
        <v>40</v>
      </c>
      <c r="J37" s="3" t="s">
        <v>37</v>
      </c>
      <c r="K37" s="3" t="s">
        <v>38</v>
      </c>
      <c r="L37" s="3" t="s">
        <v>39</v>
      </c>
      <c r="M37" s="3" t="s">
        <v>39</v>
      </c>
      <c r="N37" s="3" t="s">
        <v>40</v>
      </c>
      <c r="O37" s="31"/>
    </row>
    <row r="38" spans="1:15" x14ac:dyDescent="0.25">
      <c r="B38" s="6">
        <v>168302028</v>
      </c>
      <c r="C38" s="2" t="s">
        <v>77</v>
      </c>
      <c r="D38" s="2" t="s">
        <v>240</v>
      </c>
      <c r="E38" s="6">
        <v>168302028</v>
      </c>
      <c r="F38" s="2"/>
      <c r="G38" s="2" t="s">
        <v>40</v>
      </c>
      <c r="H38" s="2" t="s">
        <v>43</v>
      </c>
      <c r="I38" s="2" t="s">
        <v>40</v>
      </c>
      <c r="J38" s="2" t="s">
        <v>37</v>
      </c>
      <c r="K38" s="2" t="s">
        <v>38</v>
      </c>
      <c r="L38" s="2" t="s">
        <v>39</v>
      </c>
      <c r="M38" s="2" t="s">
        <v>39</v>
      </c>
      <c r="N38" s="2" t="s">
        <v>40</v>
      </c>
      <c r="O38" s="31"/>
    </row>
    <row r="39" spans="1:15" x14ac:dyDescent="0.25">
      <c r="B39" s="7">
        <v>168302029</v>
      </c>
      <c r="C39" s="3" t="s">
        <v>78</v>
      </c>
      <c r="D39" s="3" t="s">
        <v>241</v>
      </c>
      <c r="E39" s="7">
        <v>168302029</v>
      </c>
      <c r="F39" s="3"/>
      <c r="G39" s="3" t="s">
        <v>40</v>
      </c>
      <c r="H39" s="3" t="s">
        <v>43</v>
      </c>
      <c r="I39" s="3" t="s">
        <v>40</v>
      </c>
      <c r="J39" s="3" t="s">
        <v>37</v>
      </c>
      <c r="K39" s="3" t="s">
        <v>38</v>
      </c>
      <c r="L39" s="3" t="s">
        <v>39</v>
      </c>
      <c r="M39" s="3" t="s">
        <v>39</v>
      </c>
      <c r="N39" s="3" t="s">
        <v>40</v>
      </c>
      <c r="O39" s="31"/>
    </row>
    <row r="40" spans="1:15" x14ac:dyDescent="0.25">
      <c r="B40" s="6">
        <v>168302030</v>
      </c>
      <c r="C40" s="2" t="s">
        <v>79</v>
      </c>
      <c r="D40" s="2" t="s">
        <v>242</v>
      </c>
      <c r="E40" s="6">
        <v>168302030</v>
      </c>
      <c r="F40" s="2"/>
      <c r="G40" s="2" t="s">
        <v>40</v>
      </c>
      <c r="H40" s="2" t="s">
        <v>43</v>
      </c>
      <c r="I40" s="2" t="s">
        <v>40</v>
      </c>
      <c r="J40" s="2" t="s">
        <v>37</v>
      </c>
      <c r="K40" s="2" t="s">
        <v>38</v>
      </c>
      <c r="L40" s="2" t="s">
        <v>39</v>
      </c>
      <c r="M40" s="2" t="s">
        <v>39</v>
      </c>
      <c r="N40" s="2" t="s">
        <v>40</v>
      </c>
      <c r="O40" s="31"/>
    </row>
    <row r="41" spans="1:15" x14ac:dyDescent="0.25">
      <c r="A41">
        <f>+PUC!$B41</f>
        <v>168303</v>
      </c>
      <c r="B41" s="7">
        <v>168303</v>
      </c>
      <c r="C41" s="3" t="s">
        <v>80</v>
      </c>
      <c r="D41" s="3" t="s">
        <v>243</v>
      </c>
      <c r="E41" s="7">
        <v>168303</v>
      </c>
      <c r="F41" s="3"/>
      <c r="G41" s="3" t="s">
        <v>37</v>
      </c>
      <c r="H41" s="3" t="s">
        <v>38</v>
      </c>
      <c r="I41" s="3" t="s">
        <v>37</v>
      </c>
      <c r="J41" s="3" t="s">
        <v>37</v>
      </c>
      <c r="K41" s="3" t="s">
        <v>38</v>
      </c>
      <c r="L41" s="3" t="s">
        <v>39</v>
      </c>
      <c r="M41" s="3" t="s">
        <v>39</v>
      </c>
      <c r="N41" s="3" t="s">
        <v>40</v>
      </c>
      <c r="O41" s="31"/>
    </row>
    <row r="42" spans="1:15" x14ac:dyDescent="0.25">
      <c r="B42" s="6">
        <v>168303001</v>
      </c>
      <c r="C42" s="2" t="s">
        <v>81</v>
      </c>
      <c r="D42" s="2" t="s">
        <v>244</v>
      </c>
      <c r="E42" s="6">
        <v>168303001</v>
      </c>
      <c r="F42" s="2"/>
      <c r="G42" s="2" t="s">
        <v>40</v>
      </c>
      <c r="H42" s="2" t="s">
        <v>43</v>
      </c>
      <c r="I42" s="2" t="s">
        <v>40</v>
      </c>
      <c r="J42" s="2" t="s">
        <v>37</v>
      </c>
      <c r="K42" s="2" t="s">
        <v>38</v>
      </c>
      <c r="L42" s="2" t="s">
        <v>39</v>
      </c>
      <c r="M42" s="2" t="s">
        <v>39</v>
      </c>
      <c r="N42" s="2" t="s">
        <v>40</v>
      </c>
      <c r="O42" s="31"/>
    </row>
    <row r="43" spans="1:15" x14ac:dyDescent="0.25">
      <c r="B43" s="7">
        <v>168303002</v>
      </c>
      <c r="C43" s="3" t="s">
        <v>82</v>
      </c>
      <c r="D43" s="3" t="s">
        <v>245</v>
      </c>
      <c r="E43" s="7">
        <v>168303002</v>
      </c>
      <c r="F43" s="3"/>
      <c r="G43" s="3" t="s">
        <v>40</v>
      </c>
      <c r="H43" s="3" t="s">
        <v>43</v>
      </c>
      <c r="I43" s="3" t="s">
        <v>40</v>
      </c>
      <c r="J43" s="3" t="s">
        <v>37</v>
      </c>
      <c r="K43" s="3" t="s">
        <v>38</v>
      </c>
      <c r="L43" s="3" t="s">
        <v>39</v>
      </c>
      <c r="M43" s="3" t="s">
        <v>39</v>
      </c>
      <c r="N43" s="3" t="s">
        <v>40</v>
      </c>
      <c r="O43" s="31"/>
    </row>
    <row r="44" spans="1:15" x14ac:dyDescent="0.25">
      <c r="B44" s="6">
        <v>168303003</v>
      </c>
      <c r="C44" s="2" t="s">
        <v>83</v>
      </c>
      <c r="D44" s="2" t="s">
        <v>246</v>
      </c>
      <c r="E44" s="6">
        <v>168303003</v>
      </c>
      <c r="F44" s="2"/>
      <c r="G44" s="2" t="s">
        <v>40</v>
      </c>
      <c r="H44" s="2" t="s">
        <v>43</v>
      </c>
      <c r="I44" s="2" t="s">
        <v>40</v>
      </c>
      <c r="J44" s="2" t="s">
        <v>37</v>
      </c>
      <c r="K44" s="2" t="s">
        <v>38</v>
      </c>
      <c r="L44" s="2" t="s">
        <v>39</v>
      </c>
      <c r="M44" s="2" t="s">
        <v>39</v>
      </c>
      <c r="N44" s="2" t="s">
        <v>40</v>
      </c>
      <c r="O44" s="31"/>
    </row>
    <row r="45" spans="1:15" x14ac:dyDescent="0.25">
      <c r="B45" s="7">
        <v>168303004</v>
      </c>
      <c r="C45" s="3" t="s">
        <v>84</v>
      </c>
      <c r="D45" s="3" t="s">
        <v>247</v>
      </c>
      <c r="E45" s="7">
        <v>168303004</v>
      </c>
      <c r="F45" s="3"/>
      <c r="G45" s="3" t="s">
        <v>40</v>
      </c>
      <c r="H45" s="3" t="s">
        <v>43</v>
      </c>
      <c r="I45" s="3" t="s">
        <v>40</v>
      </c>
      <c r="J45" s="3" t="s">
        <v>37</v>
      </c>
      <c r="K45" s="3" t="s">
        <v>38</v>
      </c>
      <c r="L45" s="3" t="s">
        <v>39</v>
      </c>
      <c r="M45" s="3" t="s">
        <v>39</v>
      </c>
      <c r="N45" s="3" t="s">
        <v>40</v>
      </c>
      <c r="O45" s="31"/>
    </row>
    <row r="46" spans="1:15" x14ac:dyDescent="0.25">
      <c r="B46" s="6">
        <v>168303005</v>
      </c>
      <c r="C46" s="2" t="s">
        <v>85</v>
      </c>
      <c r="D46" s="2" t="s">
        <v>248</v>
      </c>
      <c r="E46" s="6">
        <v>168303005</v>
      </c>
      <c r="F46" s="2"/>
      <c r="G46" s="2" t="s">
        <v>40</v>
      </c>
      <c r="H46" s="2" t="s">
        <v>43</v>
      </c>
      <c r="I46" s="2" t="s">
        <v>40</v>
      </c>
      <c r="J46" s="2" t="s">
        <v>37</v>
      </c>
      <c r="K46" s="2" t="s">
        <v>38</v>
      </c>
      <c r="L46" s="2" t="s">
        <v>39</v>
      </c>
      <c r="M46" s="2" t="s">
        <v>39</v>
      </c>
      <c r="N46" s="2" t="s">
        <v>40</v>
      </c>
      <c r="O46" s="31"/>
    </row>
    <row r="47" spans="1:15" x14ac:dyDescent="0.25">
      <c r="B47" s="7">
        <v>168303006</v>
      </c>
      <c r="C47" s="3" t="s">
        <v>86</v>
      </c>
      <c r="D47" s="3" t="s">
        <v>249</v>
      </c>
      <c r="E47" s="7">
        <v>168303006</v>
      </c>
      <c r="F47" s="3"/>
      <c r="G47" s="3" t="s">
        <v>40</v>
      </c>
      <c r="H47" s="3" t="s">
        <v>43</v>
      </c>
      <c r="I47" s="3" t="s">
        <v>40</v>
      </c>
      <c r="J47" s="3" t="s">
        <v>37</v>
      </c>
      <c r="K47" s="3" t="s">
        <v>38</v>
      </c>
      <c r="L47" s="3" t="s">
        <v>39</v>
      </c>
      <c r="M47" s="3" t="s">
        <v>39</v>
      </c>
      <c r="N47" s="3" t="s">
        <v>40</v>
      </c>
      <c r="O47" s="31"/>
    </row>
    <row r="48" spans="1:15" x14ac:dyDescent="0.25">
      <c r="B48" s="6">
        <v>168303007</v>
      </c>
      <c r="C48" s="2" t="s">
        <v>87</v>
      </c>
      <c r="D48" s="2" t="s">
        <v>250</v>
      </c>
      <c r="E48" s="6">
        <v>168303007</v>
      </c>
      <c r="F48" s="2"/>
      <c r="G48" s="2" t="s">
        <v>40</v>
      </c>
      <c r="H48" s="2" t="s">
        <v>43</v>
      </c>
      <c r="I48" s="2" t="s">
        <v>40</v>
      </c>
      <c r="J48" s="2" t="s">
        <v>37</v>
      </c>
      <c r="K48" s="2" t="s">
        <v>38</v>
      </c>
      <c r="L48" s="2" t="s">
        <v>39</v>
      </c>
      <c r="M48" s="2" t="s">
        <v>39</v>
      </c>
      <c r="N48" s="2" t="s">
        <v>40</v>
      </c>
      <c r="O48" s="31"/>
    </row>
    <row r="49" spans="1:15" x14ac:dyDescent="0.25">
      <c r="B49" s="7">
        <v>168303008</v>
      </c>
      <c r="C49" s="3" t="s">
        <v>88</v>
      </c>
      <c r="D49" s="3" t="s">
        <v>251</v>
      </c>
      <c r="E49" s="7">
        <v>168303008</v>
      </c>
      <c r="F49" s="3"/>
      <c r="G49" s="3" t="s">
        <v>40</v>
      </c>
      <c r="H49" s="3" t="s">
        <v>43</v>
      </c>
      <c r="I49" s="3" t="s">
        <v>40</v>
      </c>
      <c r="J49" s="3" t="s">
        <v>37</v>
      </c>
      <c r="K49" s="3" t="s">
        <v>38</v>
      </c>
      <c r="L49" s="3" t="s">
        <v>39</v>
      </c>
      <c r="M49" s="3" t="s">
        <v>39</v>
      </c>
      <c r="N49" s="3" t="s">
        <v>40</v>
      </c>
      <c r="O49" s="31"/>
    </row>
    <row r="50" spans="1:15" x14ac:dyDescent="0.25">
      <c r="B50" s="6">
        <v>168303009</v>
      </c>
      <c r="C50" s="2" t="s">
        <v>89</v>
      </c>
      <c r="D50" s="2" t="s">
        <v>252</v>
      </c>
      <c r="E50" s="6">
        <v>168303009</v>
      </c>
      <c r="F50" s="2"/>
      <c r="G50" s="2" t="s">
        <v>40</v>
      </c>
      <c r="H50" s="2" t="s">
        <v>43</v>
      </c>
      <c r="I50" s="2" t="s">
        <v>40</v>
      </c>
      <c r="J50" s="2" t="s">
        <v>37</v>
      </c>
      <c r="K50" s="2" t="s">
        <v>38</v>
      </c>
      <c r="L50" s="2" t="s">
        <v>39</v>
      </c>
      <c r="M50" s="2" t="s">
        <v>39</v>
      </c>
      <c r="N50" s="2" t="s">
        <v>40</v>
      </c>
      <c r="O50" s="31"/>
    </row>
    <row r="51" spans="1:15" x14ac:dyDescent="0.25">
      <c r="B51" s="7">
        <v>168303010</v>
      </c>
      <c r="C51" s="3" t="s">
        <v>90</v>
      </c>
      <c r="D51" s="3" t="s">
        <v>253</v>
      </c>
      <c r="E51" s="7">
        <v>168303010</v>
      </c>
      <c r="F51" s="3"/>
      <c r="G51" s="3" t="s">
        <v>40</v>
      </c>
      <c r="H51" s="3" t="s">
        <v>43</v>
      </c>
      <c r="I51" s="3" t="s">
        <v>40</v>
      </c>
      <c r="J51" s="3" t="s">
        <v>37</v>
      </c>
      <c r="K51" s="3" t="s">
        <v>38</v>
      </c>
      <c r="L51" s="3" t="s">
        <v>39</v>
      </c>
      <c r="M51" s="3" t="s">
        <v>39</v>
      </c>
      <c r="N51" s="3" t="s">
        <v>40</v>
      </c>
      <c r="O51" s="31"/>
    </row>
    <row r="52" spans="1:15" x14ac:dyDescent="0.25">
      <c r="B52" s="6">
        <v>168303011</v>
      </c>
      <c r="C52" s="2" t="s">
        <v>91</v>
      </c>
      <c r="D52" s="2" t="s">
        <v>254</v>
      </c>
      <c r="E52" s="6">
        <v>168303011</v>
      </c>
      <c r="F52" s="2"/>
      <c r="G52" s="2" t="s">
        <v>40</v>
      </c>
      <c r="H52" s="2" t="s">
        <v>43</v>
      </c>
      <c r="I52" s="2" t="s">
        <v>40</v>
      </c>
      <c r="J52" s="2" t="s">
        <v>37</v>
      </c>
      <c r="K52" s="2" t="s">
        <v>38</v>
      </c>
      <c r="L52" s="2" t="s">
        <v>39</v>
      </c>
      <c r="M52" s="2" t="s">
        <v>39</v>
      </c>
      <c r="N52" s="2" t="s">
        <v>40</v>
      </c>
      <c r="O52" s="31"/>
    </row>
    <row r="53" spans="1:15" x14ac:dyDescent="0.25">
      <c r="B53" s="7">
        <v>168303012</v>
      </c>
      <c r="C53" s="3" t="s">
        <v>92</v>
      </c>
      <c r="D53" s="3" t="s">
        <v>255</v>
      </c>
      <c r="E53" s="7">
        <v>168303012</v>
      </c>
      <c r="F53" s="3"/>
      <c r="G53" s="3" t="s">
        <v>40</v>
      </c>
      <c r="H53" s="3" t="s">
        <v>43</v>
      </c>
      <c r="I53" s="3" t="s">
        <v>40</v>
      </c>
      <c r="J53" s="3" t="s">
        <v>37</v>
      </c>
      <c r="K53" s="3" t="s">
        <v>38</v>
      </c>
      <c r="L53" s="3" t="s">
        <v>39</v>
      </c>
      <c r="M53" s="3" t="s">
        <v>39</v>
      </c>
      <c r="N53" s="3" t="s">
        <v>40</v>
      </c>
      <c r="O53" s="31"/>
    </row>
    <row r="54" spans="1:15" x14ac:dyDescent="0.25">
      <c r="A54">
        <f>+PUC!$B54</f>
        <v>168304</v>
      </c>
      <c r="B54" s="6">
        <v>168304</v>
      </c>
      <c r="C54" s="2" t="s">
        <v>93</v>
      </c>
      <c r="D54" s="2" t="s">
        <v>256</v>
      </c>
      <c r="E54" s="6">
        <v>168304</v>
      </c>
      <c r="F54" s="2"/>
      <c r="G54" s="2" t="s">
        <v>37</v>
      </c>
      <c r="H54" s="2" t="s">
        <v>38</v>
      </c>
      <c r="I54" s="2" t="s">
        <v>37</v>
      </c>
      <c r="J54" s="2" t="s">
        <v>37</v>
      </c>
      <c r="K54" s="2" t="s">
        <v>38</v>
      </c>
      <c r="L54" s="2" t="s">
        <v>39</v>
      </c>
      <c r="M54" s="2" t="s">
        <v>39</v>
      </c>
      <c r="N54" s="2" t="s">
        <v>40</v>
      </c>
      <c r="O54" s="31"/>
    </row>
    <row r="55" spans="1:15" x14ac:dyDescent="0.25">
      <c r="B55" s="7">
        <v>168304001</v>
      </c>
      <c r="C55" s="3" t="s">
        <v>94</v>
      </c>
      <c r="D55" s="3" t="s">
        <v>257</v>
      </c>
      <c r="E55" s="7">
        <v>168304001</v>
      </c>
      <c r="F55" s="3"/>
      <c r="G55" s="3" t="s">
        <v>40</v>
      </c>
      <c r="H55" s="3" t="s">
        <v>43</v>
      </c>
      <c r="I55" s="3" t="s">
        <v>40</v>
      </c>
      <c r="J55" s="3" t="s">
        <v>37</v>
      </c>
      <c r="K55" s="3" t="s">
        <v>38</v>
      </c>
      <c r="L55" s="3" t="s">
        <v>39</v>
      </c>
      <c r="M55" s="3" t="s">
        <v>39</v>
      </c>
      <c r="N55" s="3" t="s">
        <v>40</v>
      </c>
      <c r="O55" s="31"/>
    </row>
    <row r="56" spans="1:15" x14ac:dyDescent="0.25">
      <c r="B56" s="6">
        <v>168304002</v>
      </c>
      <c r="C56" s="2" t="s">
        <v>95</v>
      </c>
      <c r="D56" s="2" t="s">
        <v>258</v>
      </c>
      <c r="E56" s="6">
        <v>168304002</v>
      </c>
      <c r="F56" s="2"/>
      <c r="G56" s="2" t="s">
        <v>40</v>
      </c>
      <c r="H56" s="2" t="s">
        <v>43</v>
      </c>
      <c r="I56" s="2" t="s">
        <v>40</v>
      </c>
      <c r="J56" s="2" t="s">
        <v>37</v>
      </c>
      <c r="K56" s="2" t="s">
        <v>38</v>
      </c>
      <c r="L56" s="2" t="s">
        <v>39</v>
      </c>
      <c r="M56" s="2" t="s">
        <v>39</v>
      </c>
      <c r="N56" s="2" t="s">
        <v>40</v>
      </c>
      <c r="O56" s="31"/>
    </row>
    <row r="57" spans="1:15" x14ac:dyDescent="0.25">
      <c r="B57" s="7">
        <v>168304003</v>
      </c>
      <c r="C57" s="3" t="s">
        <v>96</v>
      </c>
      <c r="D57" s="3" t="s">
        <v>259</v>
      </c>
      <c r="E57" s="7">
        <v>168304003</v>
      </c>
      <c r="F57" s="3"/>
      <c r="G57" s="3" t="s">
        <v>40</v>
      </c>
      <c r="H57" s="3" t="s">
        <v>43</v>
      </c>
      <c r="I57" s="3" t="s">
        <v>40</v>
      </c>
      <c r="J57" s="3" t="s">
        <v>37</v>
      </c>
      <c r="K57" s="3" t="s">
        <v>38</v>
      </c>
      <c r="L57" s="3" t="s">
        <v>39</v>
      </c>
      <c r="M57" s="3" t="s">
        <v>39</v>
      </c>
      <c r="N57" s="3" t="s">
        <v>40</v>
      </c>
      <c r="O57" s="31"/>
    </row>
    <row r="58" spans="1:15" x14ac:dyDescent="0.25">
      <c r="B58" s="6">
        <v>168304004</v>
      </c>
      <c r="C58" s="2" t="s">
        <v>97</v>
      </c>
      <c r="D58" s="2" t="s">
        <v>260</v>
      </c>
      <c r="E58" s="6">
        <v>168304004</v>
      </c>
      <c r="F58" s="2"/>
      <c r="G58" s="2" t="s">
        <v>40</v>
      </c>
      <c r="H58" s="2" t="s">
        <v>43</v>
      </c>
      <c r="I58" s="2" t="s">
        <v>40</v>
      </c>
      <c r="J58" s="2" t="s">
        <v>37</v>
      </c>
      <c r="K58" s="2" t="s">
        <v>38</v>
      </c>
      <c r="L58" s="2" t="s">
        <v>39</v>
      </c>
      <c r="M58" s="2" t="s">
        <v>39</v>
      </c>
      <c r="N58" s="2" t="s">
        <v>40</v>
      </c>
      <c r="O58" s="31"/>
    </row>
    <row r="59" spans="1:15" x14ac:dyDescent="0.25">
      <c r="B59" s="7">
        <v>168304005</v>
      </c>
      <c r="C59" s="3" t="s">
        <v>98</v>
      </c>
      <c r="D59" s="3" t="s">
        <v>261</v>
      </c>
      <c r="E59" s="7">
        <v>168304005</v>
      </c>
      <c r="F59" s="3"/>
      <c r="G59" s="3" t="s">
        <v>40</v>
      </c>
      <c r="H59" s="3" t="s">
        <v>43</v>
      </c>
      <c r="I59" s="3" t="s">
        <v>40</v>
      </c>
      <c r="J59" s="3" t="s">
        <v>37</v>
      </c>
      <c r="K59" s="3" t="s">
        <v>38</v>
      </c>
      <c r="L59" s="3" t="s">
        <v>39</v>
      </c>
      <c r="M59" s="3" t="s">
        <v>39</v>
      </c>
      <c r="N59" s="3" t="s">
        <v>40</v>
      </c>
      <c r="O59" s="31"/>
    </row>
    <row r="60" spans="1:15" x14ac:dyDescent="0.25">
      <c r="B60" s="6">
        <v>168304006</v>
      </c>
      <c r="C60" s="2" t="s">
        <v>99</v>
      </c>
      <c r="D60" s="2" t="s">
        <v>262</v>
      </c>
      <c r="E60" s="6">
        <v>168304006</v>
      </c>
      <c r="F60" s="2"/>
      <c r="G60" s="2" t="s">
        <v>40</v>
      </c>
      <c r="H60" s="2" t="s">
        <v>43</v>
      </c>
      <c r="I60" s="2" t="s">
        <v>40</v>
      </c>
      <c r="J60" s="2" t="s">
        <v>37</v>
      </c>
      <c r="K60" s="2" t="s">
        <v>38</v>
      </c>
      <c r="L60" s="2" t="s">
        <v>39</v>
      </c>
      <c r="M60" s="2" t="s">
        <v>39</v>
      </c>
      <c r="N60" s="2" t="s">
        <v>40</v>
      </c>
      <c r="O60" s="31"/>
    </row>
    <row r="61" spans="1:15" x14ac:dyDescent="0.25">
      <c r="B61" s="7">
        <v>168304007</v>
      </c>
      <c r="C61" s="3" t="s">
        <v>100</v>
      </c>
      <c r="D61" s="3" t="s">
        <v>263</v>
      </c>
      <c r="E61" s="7">
        <v>168304007</v>
      </c>
      <c r="F61" s="3"/>
      <c r="G61" s="3" t="s">
        <v>40</v>
      </c>
      <c r="H61" s="3" t="s">
        <v>43</v>
      </c>
      <c r="I61" s="3" t="s">
        <v>40</v>
      </c>
      <c r="J61" s="3" t="s">
        <v>37</v>
      </c>
      <c r="K61" s="3" t="s">
        <v>38</v>
      </c>
      <c r="L61" s="3" t="s">
        <v>39</v>
      </c>
      <c r="M61" s="3" t="s">
        <v>39</v>
      </c>
      <c r="N61" s="3" t="s">
        <v>40</v>
      </c>
      <c r="O61" s="31"/>
    </row>
    <row r="62" spans="1:15" x14ac:dyDescent="0.25">
      <c r="B62" s="6">
        <v>168304008</v>
      </c>
      <c r="C62" s="2" t="s">
        <v>101</v>
      </c>
      <c r="D62" s="2" t="s">
        <v>264</v>
      </c>
      <c r="E62" s="6">
        <v>168304008</v>
      </c>
      <c r="F62" s="2"/>
      <c r="G62" s="2" t="s">
        <v>40</v>
      </c>
      <c r="H62" s="2" t="s">
        <v>43</v>
      </c>
      <c r="I62" s="2" t="s">
        <v>40</v>
      </c>
      <c r="J62" s="2" t="s">
        <v>37</v>
      </c>
      <c r="K62" s="2" t="s">
        <v>38</v>
      </c>
      <c r="L62" s="2" t="s">
        <v>39</v>
      </c>
      <c r="M62" s="2" t="s">
        <v>39</v>
      </c>
      <c r="N62" s="2" t="s">
        <v>40</v>
      </c>
      <c r="O62" s="31"/>
    </row>
    <row r="63" spans="1:15" x14ac:dyDescent="0.25">
      <c r="B63" s="7">
        <v>168304009</v>
      </c>
      <c r="C63" s="3" t="s">
        <v>102</v>
      </c>
      <c r="D63" s="3" t="s">
        <v>265</v>
      </c>
      <c r="E63" s="7">
        <v>168304009</v>
      </c>
      <c r="F63" s="3"/>
      <c r="G63" s="3" t="s">
        <v>40</v>
      </c>
      <c r="H63" s="3" t="s">
        <v>43</v>
      </c>
      <c r="I63" s="3" t="s">
        <v>40</v>
      </c>
      <c r="J63" s="3" t="s">
        <v>37</v>
      </c>
      <c r="K63" s="3" t="s">
        <v>38</v>
      </c>
      <c r="L63" s="3" t="s">
        <v>39</v>
      </c>
      <c r="M63" s="3" t="s">
        <v>39</v>
      </c>
      <c r="N63" s="3" t="s">
        <v>40</v>
      </c>
      <c r="O63" s="31"/>
    </row>
    <row r="64" spans="1:15" x14ac:dyDescent="0.25">
      <c r="B64" s="6">
        <v>168304010</v>
      </c>
      <c r="C64" s="2" t="s">
        <v>103</v>
      </c>
      <c r="D64" s="2" t="s">
        <v>266</v>
      </c>
      <c r="E64" s="6">
        <v>168304010</v>
      </c>
      <c r="F64" s="2"/>
      <c r="G64" s="2" t="s">
        <v>40</v>
      </c>
      <c r="H64" s="2" t="s">
        <v>43</v>
      </c>
      <c r="I64" s="2" t="s">
        <v>40</v>
      </c>
      <c r="J64" s="2" t="s">
        <v>37</v>
      </c>
      <c r="K64" s="2" t="s">
        <v>38</v>
      </c>
      <c r="L64" s="2" t="s">
        <v>39</v>
      </c>
      <c r="M64" s="2" t="s">
        <v>39</v>
      </c>
      <c r="N64" s="2" t="s">
        <v>40</v>
      </c>
      <c r="O64" s="31"/>
    </row>
    <row r="65" spans="1:15" x14ac:dyDescent="0.25">
      <c r="B65" s="7">
        <v>168304011</v>
      </c>
      <c r="C65" s="3" t="s">
        <v>104</v>
      </c>
      <c r="D65" s="3" t="s">
        <v>267</v>
      </c>
      <c r="E65" s="7">
        <v>168304011</v>
      </c>
      <c r="F65" s="3"/>
      <c r="G65" s="3" t="s">
        <v>40</v>
      </c>
      <c r="H65" s="3" t="s">
        <v>43</v>
      </c>
      <c r="I65" s="3" t="s">
        <v>40</v>
      </c>
      <c r="J65" s="3" t="s">
        <v>37</v>
      </c>
      <c r="K65" s="3" t="s">
        <v>38</v>
      </c>
      <c r="L65" s="3" t="s">
        <v>39</v>
      </c>
      <c r="M65" s="3" t="s">
        <v>39</v>
      </c>
      <c r="N65" s="3" t="s">
        <v>40</v>
      </c>
      <c r="O65" s="31"/>
    </row>
    <row r="66" spans="1:15" x14ac:dyDescent="0.25">
      <c r="A66">
        <f>+PUC!$B66</f>
        <v>168305</v>
      </c>
      <c r="B66" s="6">
        <v>168305</v>
      </c>
      <c r="C66" s="2" t="s">
        <v>15</v>
      </c>
      <c r="D66" s="10" t="s">
        <v>268</v>
      </c>
      <c r="E66" s="6">
        <v>168305</v>
      </c>
      <c r="F66" s="10"/>
      <c r="G66" s="2" t="s">
        <v>37</v>
      </c>
      <c r="H66" s="2" t="s">
        <v>38</v>
      </c>
      <c r="I66" s="2" t="s">
        <v>37</v>
      </c>
      <c r="J66" s="2" t="s">
        <v>37</v>
      </c>
      <c r="K66" s="2" t="s">
        <v>38</v>
      </c>
      <c r="L66" s="2" t="s">
        <v>39</v>
      </c>
      <c r="M66" s="2" t="s">
        <v>39</v>
      </c>
      <c r="N66" s="2" t="s">
        <v>40</v>
      </c>
      <c r="O66" s="31"/>
    </row>
    <row r="67" spans="1:15" x14ac:dyDescent="0.25">
      <c r="B67" s="7">
        <v>168305001</v>
      </c>
      <c r="C67" s="3" t="s">
        <v>105</v>
      </c>
      <c r="D67" s="3" t="s">
        <v>269</v>
      </c>
      <c r="E67" s="7">
        <v>168305001</v>
      </c>
      <c r="F67">
        <f t="shared" ref="F67:F82" si="0">40*12</f>
        <v>480</v>
      </c>
      <c r="G67" s="3" t="s">
        <v>40</v>
      </c>
      <c r="H67" s="3" t="s">
        <v>43</v>
      </c>
      <c r="I67" s="3" t="s">
        <v>40</v>
      </c>
      <c r="J67" s="3" t="s">
        <v>37</v>
      </c>
      <c r="K67" s="3" t="s">
        <v>38</v>
      </c>
      <c r="L67" s="3" t="s">
        <v>39</v>
      </c>
      <c r="M67" s="3" t="s">
        <v>39</v>
      </c>
      <c r="N67" s="3" t="s">
        <v>40</v>
      </c>
      <c r="O67" s="31">
        <v>99960200101</v>
      </c>
    </row>
    <row r="68" spans="1:15" x14ac:dyDescent="0.25">
      <c r="B68" s="6">
        <v>168305002</v>
      </c>
      <c r="C68" s="2" t="s">
        <v>106</v>
      </c>
      <c r="D68" s="2" t="s">
        <v>270</v>
      </c>
      <c r="E68" s="6">
        <v>168305002</v>
      </c>
      <c r="F68">
        <f t="shared" si="0"/>
        <v>480</v>
      </c>
      <c r="G68" s="2" t="s">
        <v>40</v>
      </c>
      <c r="H68" s="2" t="s">
        <v>43</v>
      </c>
      <c r="I68" s="2" t="s">
        <v>40</v>
      </c>
      <c r="J68" s="2" t="s">
        <v>37</v>
      </c>
      <c r="K68" s="2" t="s">
        <v>38</v>
      </c>
      <c r="L68" s="2" t="s">
        <v>39</v>
      </c>
      <c r="M68" s="2" t="s">
        <v>39</v>
      </c>
      <c r="N68" s="2" t="s">
        <v>40</v>
      </c>
      <c r="O68" s="31">
        <v>99960200108</v>
      </c>
    </row>
    <row r="69" spans="1:15" x14ac:dyDescent="0.25">
      <c r="B69" s="7">
        <v>168305003</v>
      </c>
      <c r="C69" s="3" t="s">
        <v>107</v>
      </c>
      <c r="D69" s="3" t="s">
        <v>271</v>
      </c>
      <c r="E69" s="7">
        <v>168305003</v>
      </c>
      <c r="F69">
        <f t="shared" si="0"/>
        <v>480</v>
      </c>
      <c r="G69" s="3" t="s">
        <v>40</v>
      </c>
      <c r="H69" s="3" t="s">
        <v>43</v>
      </c>
      <c r="I69" s="3" t="s">
        <v>40</v>
      </c>
      <c r="J69" s="3" t="s">
        <v>37</v>
      </c>
      <c r="K69" s="3" t="s">
        <v>38</v>
      </c>
      <c r="L69" s="3" t="s">
        <v>39</v>
      </c>
      <c r="M69" s="3" t="s">
        <v>39</v>
      </c>
      <c r="N69" s="3" t="s">
        <v>40</v>
      </c>
      <c r="O69" s="31">
        <v>99960200109</v>
      </c>
    </row>
    <row r="70" spans="1:15" x14ac:dyDescent="0.25">
      <c r="B70" s="6">
        <v>168305004</v>
      </c>
      <c r="C70" s="2" t="s">
        <v>108</v>
      </c>
      <c r="D70" s="2" t="s">
        <v>272</v>
      </c>
      <c r="E70" s="6">
        <v>168305004</v>
      </c>
      <c r="F70">
        <f t="shared" si="0"/>
        <v>480</v>
      </c>
      <c r="G70" s="2" t="s">
        <v>40</v>
      </c>
      <c r="H70" s="2" t="s">
        <v>43</v>
      </c>
      <c r="I70" s="2" t="s">
        <v>40</v>
      </c>
      <c r="J70" s="2" t="s">
        <v>37</v>
      </c>
      <c r="K70" s="2" t="s">
        <v>38</v>
      </c>
      <c r="L70" s="2" t="s">
        <v>39</v>
      </c>
      <c r="M70" s="2" t="s">
        <v>39</v>
      </c>
      <c r="N70" s="2" t="s">
        <v>40</v>
      </c>
      <c r="O70" s="31">
        <v>99960200102</v>
      </c>
    </row>
    <row r="71" spans="1:15" x14ac:dyDescent="0.25">
      <c r="B71" s="7">
        <v>168305005</v>
      </c>
      <c r="C71" s="3" t="s">
        <v>109</v>
      </c>
      <c r="D71" s="3" t="s">
        <v>273</v>
      </c>
      <c r="E71" s="7">
        <v>168305005</v>
      </c>
      <c r="F71">
        <f t="shared" si="0"/>
        <v>480</v>
      </c>
      <c r="G71" s="3" t="s">
        <v>40</v>
      </c>
      <c r="H71" s="3" t="s">
        <v>43</v>
      </c>
      <c r="I71" s="3" t="s">
        <v>40</v>
      </c>
      <c r="J71" s="3" t="s">
        <v>37</v>
      </c>
      <c r="K71" s="3" t="s">
        <v>38</v>
      </c>
      <c r="L71" s="3" t="s">
        <v>39</v>
      </c>
      <c r="M71" s="3" t="s">
        <v>39</v>
      </c>
      <c r="N71" s="3" t="s">
        <v>40</v>
      </c>
      <c r="O71" s="31">
        <v>99960200110</v>
      </c>
    </row>
    <row r="72" spans="1:15" x14ac:dyDescent="0.25">
      <c r="B72" s="6">
        <v>168305006</v>
      </c>
      <c r="C72" s="2" t="s">
        <v>110</v>
      </c>
      <c r="D72" s="2" t="s">
        <v>274</v>
      </c>
      <c r="E72" s="6">
        <v>168305006</v>
      </c>
      <c r="F72">
        <f t="shared" si="0"/>
        <v>480</v>
      </c>
      <c r="G72" s="2" t="s">
        <v>40</v>
      </c>
      <c r="H72" s="2" t="s">
        <v>43</v>
      </c>
      <c r="I72" s="2" t="s">
        <v>40</v>
      </c>
      <c r="J72" s="2" t="s">
        <v>37</v>
      </c>
      <c r="K72" s="2" t="s">
        <v>38</v>
      </c>
      <c r="L72" s="2" t="s">
        <v>39</v>
      </c>
      <c r="M72" s="2" t="s">
        <v>39</v>
      </c>
      <c r="N72" s="2" t="s">
        <v>40</v>
      </c>
      <c r="O72" s="31">
        <v>99960200103</v>
      </c>
    </row>
    <row r="73" spans="1:15" x14ac:dyDescent="0.25">
      <c r="B73" s="7">
        <v>168305007</v>
      </c>
      <c r="C73" s="3" t="s">
        <v>111</v>
      </c>
      <c r="D73" s="3" t="s">
        <v>275</v>
      </c>
      <c r="E73" s="7">
        <v>168305007</v>
      </c>
      <c r="F73">
        <f t="shared" si="0"/>
        <v>480</v>
      </c>
      <c r="G73" s="3" t="s">
        <v>40</v>
      </c>
      <c r="H73" s="3" t="s">
        <v>43</v>
      </c>
      <c r="I73" s="3" t="s">
        <v>40</v>
      </c>
      <c r="J73" s="3" t="s">
        <v>37</v>
      </c>
      <c r="K73" s="3" t="s">
        <v>38</v>
      </c>
      <c r="L73" s="3" t="s">
        <v>39</v>
      </c>
      <c r="M73" s="3" t="s">
        <v>39</v>
      </c>
      <c r="N73" s="3" t="s">
        <v>40</v>
      </c>
      <c r="O73" s="31">
        <v>99960200111</v>
      </c>
    </row>
    <row r="74" spans="1:15" x14ac:dyDescent="0.25">
      <c r="B74" s="6">
        <v>168305008</v>
      </c>
      <c r="C74" s="2" t="s">
        <v>112</v>
      </c>
      <c r="D74" s="2" t="s">
        <v>276</v>
      </c>
      <c r="E74" s="6">
        <v>168305008</v>
      </c>
      <c r="F74">
        <f t="shared" si="0"/>
        <v>480</v>
      </c>
      <c r="G74" s="2" t="s">
        <v>40</v>
      </c>
      <c r="H74" s="2" t="s">
        <v>43</v>
      </c>
      <c r="I74" s="2" t="s">
        <v>40</v>
      </c>
      <c r="J74" s="2" t="s">
        <v>37</v>
      </c>
      <c r="K74" s="2" t="s">
        <v>38</v>
      </c>
      <c r="L74" s="2" t="s">
        <v>39</v>
      </c>
      <c r="M74" s="2" t="s">
        <v>39</v>
      </c>
      <c r="N74" s="2" t="s">
        <v>40</v>
      </c>
      <c r="O74" s="31">
        <v>99960200104</v>
      </c>
    </row>
    <row r="75" spans="1:15" x14ac:dyDescent="0.25">
      <c r="B75" s="7">
        <v>168305009</v>
      </c>
      <c r="C75" s="3" t="s">
        <v>113</v>
      </c>
      <c r="D75" s="3" t="s">
        <v>277</v>
      </c>
      <c r="E75" s="7">
        <v>168305009</v>
      </c>
      <c r="F75">
        <f t="shared" si="0"/>
        <v>480</v>
      </c>
      <c r="G75" s="3" t="s">
        <v>40</v>
      </c>
      <c r="H75" s="3" t="s">
        <v>43</v>
      </c>
      <c r="I75" s="3" t="s">
        <v>40</v>
      </c>
      <c r="J75" s="3" t="s">
        <v>37</v>
      </c>
      <c r="K75" s="3" t="s">
        <v>38</v>
      </c>
      <c r="L75" s="3" t="s">
        <v>39</v>
      </c>
      <c r="M75" s="3" t="s">
        <v>39</v>
      </c>
      <c r="N75" s="3" t="s">
        <v>40</v>
      </c>
      <c r="O75" s="31">
        <v>99960200105</v>
      </c>
    </row>
    <row r="76" spans="1:15" x14ac:dyDescent="0.25">
      <c r="B76" s="6">
        <v>168305010</v>
      </c>
      <c r="C76" s="2" t="s">
        <v>114</v>
      </c>
      <c r="D76" s="2" t="s">
        <v>278</v>
      </c>
      <c r="E76" s="6">
        <v>168305010</v>
      </c>
      <c r="F76">
        <f t="shared" si="0"/>
        <v>480</v>
      </c>
      <c r="G76" s="2" t="s">
        <v>40</v>
      </c>
      <c r="H76" s="2" t="s">
        <v>43</v>
      </c>
      <c r="I76" s="2" t="s">
        <v>40</v>
      </c>
      <c r="J76" s="2" t="s">
        <v>37</v>
      </c>
      <c r="K76" s="2" t="s">
        <v>38</v>
      </c>
      <c r="L76" s="2" t="s">
        <v>39</v>
      </c>
      <c r="M76" s="2" t="s">
        <v>39</v>
      </c>
      <c r="N76" s="2" t="s">
        <v>40</v>
      </c>
      <c r="O76" s="31">
        <v>99960200112</v>
      </c>
    </row>
    <row r="77" spans="1:15" x14ac:dyDescent="0.25">
      <c r="B77" s="7">
        <v>168305011</v>
      </c>
      <c r="C77" s="3" t="s">
        <v>115</v>
      </c>
      <c r="D77" s="3" t="s">
        <v>279</v>
      </c>
      <c r="E77" s="7">
        <v>168305011</v>
      </c>
      <c r="F77">
        <f t="shared" si="0"/>
        <v>480</v>
      </c>
      <c r="G77" s="3" t="s">
        <v>40</v>
      </c>
      <c r="H77" s="3" t="s">
        <v>43</v>
      </c>
      <c r="I77" s="3" t="s">
        <v>40</v>
      </c>
      <c r="J77" s="3" t="s">
        <v>37</v>
      </c>
      <c r="K77" s="3" t="s">
        <v>38</v>
      </c>
      <c r="L77" s="3" t="s">
        <v>39</v>
      </c>
      <c r="M77" s="3" t="s">
        <v>39</v>
      </c>
      <c r="N77" s="3" t="s">
        <v>40</v>
      </c>
      <c r="O77" s="31">
        <v>99960200106</v>
      </c>
    </row>
    <row r="78" spans="1:15" x14ac:dyDescent="0.25">
      <c r="B78" s="6">
        <v>168305012</v>
      </c>
      <c r="C78" s="2" t="s">
        <v>116</v>
      </c>
      <c r="D78" s="2" t="s">
        <v>280</v>
      </c>
      <c r="E78" s="6">
        <v>168305012</v>
      </c>
      <c r="F78">
        <f t="shared" si="0"/>
        <v>480</v>
      </c>
      <c r="G78" s="2" t="s">
        <v>40</v>
      </c>
      <c r="H78" s="2" t="s">
        <v>43</v>
      </c>
      <c r="I78" s="2" t="s">
        <v>40</v>
      </c>
      <c r="J78" s="2" t="s">
        <v>37</v>
      </c>
      <c r="K78" s="2" t="s">
        <v>38</v>
      </c>
      <c r="L78" s="2" t="s">
        <v>39</v>
      </c>
      <c r="M78" s="2" t="s">
        <v>39</v>
      </c>
      <c r="N78" s="2" t="s">
        <v>40</v>
      </c>
      <c r="O78" s="31">
        <v>99960200113</v>
      </c>
    </row>
    <row r="79" spans="1:15" x14ac:dyDescent="0.25">
      <c r="B79" s="7">
        <v>168305013</v>
      </c>
      <c r="C79" s="3" t="s">
        <v>117</v>
      </c>
      <c r="D79" s="3" t="s">
        <v>281</v>
      </c>
      <c r="E79" s="7">
        <v>168305013</v>
      </c>
      <c r="F79">
        <f t="shared" si="0"/>
        <v>480</v>
      </c>
      <c r="G79" s="3" t="s">
        <v>40</v>
      </c>
      <c r="H79" s="3" t="s">
        <v>43</v>
      </c>
      <c r="I79" s="3" t="s">
        <v>40</v>
      </c>
      <c r="J79" s="3" t="s">
        <v>37</v>
      </c>
      <c r="K79" s="3" t="s">
        <v>38</v>
      </c>
      <c r="L79" s="3" t="s">
        <v>39</v>
      </c>
      <c r="M79" s="3" t="s">
        <v>39</v>
      </c>
      <c r="N79" s="3" t="s">
        <v>40</v>
      </c>
      <c r="O79" s="31">
        <v>99960200107</v>
      </c>
    </row>
    <row r="80" spans="1:15" x14ac:dyDescent="0.25">
      <c r="B80" s="6">
        <v>168305014</v>
      </c>
      <c r="C80" s="2" t="s">
        <v>118</v>
      </c>
      <c r="D80" s="2" t="s">
        <v>282</v>
      </c>
      <c r="E80" s="6">
        <v>168305014</v>
      </c>
      <c r="F80">
        <f t="shared" si="0"/>
        <v>480</v>
      </c>
      <c r="G80" s="2" t="s">
        <v>40</v>
      </c>
      <c r="H80" s="2" t="s">
        <v>43</v>
      </c>
      <c r="I80" s="2" t="s">
        <v>40</v>
      </c>
      <c r="J80" s="2" t="s">
        <v>37</v>
      </c>
      <c r="K80" s="2" t="s">
        <v>38</v>
      </c>
      <c r="L80" s="2" t="s">
        <v>39</v>
      </c>
      <c r="M80" s="2" t="s">
        <v>39</v>
      </c>
      <c r="N80" s="2" t="s">
        <v>40</v>
      </c>
      <c r="O80" s="31">
        <v>99960200114</v>
      </c>
    </row>
    <row r="81" spans="1:15" x14ac:dyDescent="0.25">
      <c r="B81" s="7">
        <v>168305015</v>
      </c>
      <c r="C81" s="3" t="s">
        <v>119</v>
      </c>
      <c r="D81" s="3" t="s">
        <v>283</v>
      </c>
      <c r="E81" s="7">
        <v>168305015</v>
      </c>
      <c r="F81">
        <f t="shared" si="0"/>
        <v>480</v>
      </c>
      <c r="G81" s="3" t="s">
        <v>40</v>
      </c>
      <c r="H81" s="3" t="s">
        <v>43</v>
      </c>
      <c r="I81" s="3" t="s">
        <v>40</v>
      </c>
      <c r="J81" s="3" t="s">
        <v>37</v>
      </c>
      <c r="K81" s="3" t="s">
        <v>38</v>
      </c>
      <c r="L81" s="3" t="s">
        <v>39</v>
      </c>
      <c r="M81" s="3" t="s">
        <v>39</v>
      </c>
      <c r="N81" s="3" t="s">
        <v>40</v>
      </c>
      <c r="O81" s="31">
        <v>99960200115</v>
      </c>
    </row>
    <row r="82" spans="1:15" x14ac:dyDescent="0.25">
      <c r="B82" s="6">
        <v>168305016</v>
      </c>
      <c r="C82" s="2" t="s">
        <v>120</v>
      </c>
      <c r="D82" s="2" t="s">
        <v>284</v>
      </c>
      <c r="E82" s="6">
        <v>168305016</v>
      </c>
      <c r="F82">
        <f t="shared" si="0"/>
        <v>480</v>
      </c>
      <c r="G82" s="2" t="s">
        <v>40</v>
      </c>
      <c r="H82" s="2" t="s">
        <v>43</v>
      </c>
      <c r="I82" s="2" t="s">
        <v>40</v>
      </c>
      <c r="J82" s="2" t="s">
        <v>37</v>
      </c>
      <c r="K82" s="2" t="s">
        <v>38</v>
      </c>
      <c r="L82" s="2" t="s">
        <v>39</v>
      </c>
      <c r="M82" s="2" t="s">
        <v>39</v>
      </c>
      <c r="N82" s="2" t="s">
        <v>40</v>
      </c>
      <c r="O82" s="31">
        <v>99960200116</v>
      </c>
    </row>
    <row r="83" spans="1:15" x14ac:dyDescent="0.25">
      <c r="A83">
        <f>+PUC!$B83</f>
        <v>168306</v>
      </c>
      <c r="B83" s="7">
        <v>168306</v>
      </c>
      <c r="C83" s="3" t="s">
        <v>16</v>
      </c>
      <c r="D83" s="5" t="s">
        <v>285</v>
      </c>
      <c r="E83" s="7">
        <v>168306</v>
      </c>
      <c r="F83" s="5"/>
      <c r="G83" s="3" t="s">
        <v>37</v>
      </c>
      <c r="H83" s="3" t="s">
        <v>38</v>
      </c>
      <c r="I83" s="3" t="s">
        <v>37</v>
      </c>
      <c r="J83" s="3" t="s">
        <v>37</v>
      </c>
      <c r="K83" s="3" t="s">
        <v>38</v>
      </c>
      <c r="L83" s="3" t="s">
        <v>39</v>
      </c>
      <c r="M83" s="3" t="s">
        <v>39</v>
      </c>
      <c r="N83" s="3" t="s">
        <v>40</v>
      </c>
      <c r="O83" s="31"/>
    </row>
    <row r="84" spans="1:15" x14ac:dyDescent="0.25">
      <c r="B84" s="6">
        <v>168306001</v>
      </c>
      <c r="C84" s="2" t="s">
        <v>121</v>
      </c>
      <c r="D84" s="2" t="s">
        <v>286</v>
      </c>
      <c r="E84" s="6">
        <v>168306001</v>
      </c>
      <c r="F84" s="2">
        <f t="shared" ref="F84:F97" si="1">30*12</f>
        <v>360</v>
      </c>
      <c r="G84" s="2" t="s">
        <v>40</v>
      </c>
      <c r="H84" s="2" t="s">
        <v>43</v>
      </c>
      <c r="I84" s="2" t="s">
        <v>40</v>
      </c>
      <c r="J84" s="2" t="s">
        <v>37</v>
      </c>
      <c r="K84" s="2" t="s">
        <v>38</v>
      </c>
      <c r="L84" s="2" t="s">
        <v>39</v>
      </c>
      <c r="M84" s="2" t="s">
        <v>39</v>
      </c>
      <c r="N84" s="2" t="s">
        <v>40</v>
      </c>
      <c r="O84" s="31">
        <v>99960200203</v>
      </c>
    </row>
    <row r="85" spans="1:15" x14ac:dyDescent="0.25">
      <c r="B85" s="7">
        <v>168306002</v>
      </c>
      <c r="C85" s="3" t="s">
        <v>122</v>
      </c>
      <c r="D85" s="3" t="s">
        <v>287</v>
      </c>
      <c r="E85" s="7">
        <v>168306002</v>
      </c>
      <c r="F85" s="3">
        <f t="shared" si="1"/>
        <v>360</v>
      </c>
      <c r="G85" s="3" t="s">
        <v>40</v>
      </c>
      <c r="H85" s="3" t="s">
        <v>43</v>
      </c>
      <c r="I85" s="3" t="s">
        <v>40</v>
      </c>
      <c r="J85" s="3" t="s">
        <v>37</v>
      </c>
      <c r="K85" s="3" t="s">
        <v>38</v>
      </c>
      <c r="L85" s="3" t="s">
        <v>39</v>
      </c>
      <c r="M85" s="3" t="s">
        <v>39</v>
      </c>
      <c r="N85" s="3" t="s">
        <v>40</v>
      </c>
      <c r="O85" s="31">
        <v>99960200204</v>
      </c>
    </row>
    <row r="86" spans="1:15" x14ac:dyDescent="0.25">
      <c r="B86" s="6">
        <v>168306003</v>
      </c>
      <c r="C86" s="2" t="s">
        <v>123</v>
      </c>
      <c r="D86" s="2" t="s">
        <v>288</v>
      </c>
      <c r="E86" s="6">
        <v>168306003</v>
      </c>
      <c r="F86" s="2">
        <f t="shared" si="1"/>
        <v>360</v>
      </c>
      <c r="G86" s="2" t="s">
        <v>40</v>
      </c>
      <c r="H86" s="2" t="s">
        <v>43</v>
      </c>
      <c r="I86" s="2" t="s">
        <v>40</v>
      </c>
      <c r="J86" s="2" t="s">
        <v>37</v>
      </c>
      <c r="K86" s="2" t="s">
        <v>38</v>
      </c>
      <c r="L86" s="2" t="s">
        <v>39</v>
      </c>
      <c r="M86" s="2" t="s">
        <v>39</v>
      </c>
      <c r="N86" s="2" t="s">
        <v>40</v>
      </c>
      <c r="O86" s="31">
        <v>99960200201</v>
      </c>
    </row>
    <row r="87" spans="1:15" x14ac:dyDescent="0.25">
      <c r="B87" s="7">
        <v>168306004</v>
      </c>
      <c r="C87" s="3" t="s">
        <v>124</v>
      </c>
      <c r="D87" s="3" t="s">
        <v>289</v>
      </c>
      <c r="E87" s="7">
        <v>168306004</v>
      </c>
      <c r="F87" s="3">
        <f t="shared" si="1"/>
        <v>360</v>
      </c>
      <c r="G87" s="3" t="s">
        <v>40</v>
      </c>
      <c r="H87" s="3" t="s">
        <v>43</v>
      </c>
      <c r="I87" s="3" t="s">
        <v>40</v>
      </c>
      <c r="J87" s="3" t="s">
        <v>37</v>
      </c>
      <c r="K87" s="3" t="s">
        <v>38</v>
      </c>
      <c r="L87" s="3" t="s">
        <v>39</v>
      </c>
      <c r="M87" s="3" t="s">
        <v>39</v>
      </c>
      <c r="N87" s="3" t="s">
        <v>40</v>
      </c>
      <c r="O87" s="31">
        <v>99960200205</v>
      </c>
    </row>
    <row r="88" spans="1:15" x14ac:dyDescent="0.25">
      <c r="B88" s="6">
        <v>168306005</v>
      </c>
      <c r="C88" s="2" t="s">
        <v>125</v>
      </c>
      <c r="D88" s="2" t="s">
        <v>290</v>
      </c>
      <c r="E88" s="6">
        <v>168306005</v>
      </c>
      <c r="F88" s="2">
        <f t="shared" si="1"/>
        <v>360</v>
      </c>
      <c r="G88" s="2" t="s">
        <v>40</v>
      </c>
      <c r="H88" s="2" t="s">
        <v>43</v>
      </c>
      <c r="I88" s="2" t="s">
        <v>40</v>
      </c>
      <c r="J88" s="2" t="s">
        <v>37</v>
      </c>
      <c r="K88" s="2" t="s">
        <v>38</v>
      </c>
      <c r="L88" s="2" t="s">
        <v>39</v>
      </c>
      <c r="M88" s="2" t="s">
        <v>39</v>
      </c>
      <c r="N88" s="2" t="s">
        <v>40</v>
      </c>
      <c r="O88" s="31">
        <v>99960200206</v>
      </c>
    </row>
    <row r="89" spans="1:15" x14ac:dyDescent="0.25">
      <c r="B89" s="7">
        <v>168306006</v>
      </c>
      <c r="C89" s="3" t="s">
        <v>126</v>
      </c>
      <c r="D89" s="3" t="s">
        <v>291</v>
      </c>
      <c r="E89" s="7">
        <v>168306006</v>
      </c>
      <c r="F89" s="3">
        <f t="shared" si="1"/>
        <v>360</v>
      </c>
      <c r="G89" s="3" t="s">
        <v>40</v>
      </c>
      <c r="H89" s="3" t="s">
        <v>43</v>
      </c>
      <c r="I89" s="3" t="s">
        <v>40</v>
      </c>
      <c r="J89" s="3" t="s">
        <v>37</v>
      </c>
      <c r="K89" s="3" t="s">
        <v>38</v>
      </c>
      <c r="L89" s="3" t="s">
        <v>39</v>
      </c>
      <c r="M89" s="3" t="s">
        <v>39</v>
      </c>
      <c r="N89" s="3" t="s">
        <v>40</v>
      </c>
      <c r="O89" s="31">
        <v>99960200207</v>
      </c>
    </row>
    <row r="90" spans="1:15" x14ac:dyDescent="0.25">
      <c r="B90" s="6">
        <v>168306007</v>
      </c>
      <c r="C90" s="2" t="s">
        <v>127</v>
      </c>
      <c r="D90" s="2" t="s">
        <v>292</v>
      </c>
      <c r="E90" s="6">
        <v>168306007</v>
      </c>
      <c r="F90" s="2">
        <f t="shared" si="1"/>
        <v>360</v>
      </c>
      <c r="G90" s="2" t="s">
        <v>40</v>
      </c>
      <c r="H90" s="2" t="s">
        <v>43</v>
      </c>
      <c r="I90" s="2" t="s">
        <v>40</v>
      </c>
      <c r="J90" s="2" t="s">
        <v>37</v>
      </c>
      <c r="K90" s="2" t="s">
        <v>38</v>
      </c>
      <c r="L90" s="2" t="s">
        <v>39</v>
      </c>
      <c r="M90" s="2" t="s">
        <v>39</v>
      </c>
      <c r="N90" s="2" t="s">
        <v>40</v>
      </c>
      <c r="O90" s="31">
        <v>99960200208</v>
      </c>
    </row>
    <row r="91" spans="1:15" x14ac:dyDescent="0.25">
      <c r="B91" s="7">
        <v>168306008</v>
      </c>
      <c r="C91" s="3" t="s">
        <v>128</v>
      </c>
      <c r="D91" s="3" t="s">
        <v>293</v>
      </c>
      <c r="E91" s="7">
        <v>168306008</v>
      </c>
      <c r="F91" s="3">
        <f t="shared" si="1"/>
        <v>360</v>
      </c>
      <c r="G91" s="3" t="s">
        <v>40</v>
      </c>
      <c r="H91" s="3" t="s">
        <v>43</v>
      </c>
      <c r="I91" s="3" t="s">
        <v>40</v>
      </c>
      <c r="J91" s="3" t="s">
        <v>37</v>
      </c>
      <c r="K91" s="3" t="s">
        <v>38</v>
      </c>
      <c r="L91" s="3" t="s">
        <v>39</v>
      </c>
      <c r="M91" s="3" t="s">
        <v>39</v>
      </c>
      <c r="N91" s="3" t="s">
        <v>40</v>
      </c>
      <c r="O91" s="31">
        <v>99960200202</v>
      </c>
    </row>
    <row r="92" spans="1:15" x14ac:dyDescent="0.25">
      <c r="B92" s="6">
        <v>168306009</v>
      </c>
      <c r="C92" s="2" t="s">
        <v>129</v>
      </c>
      <c r="D92" s="2" t="s">
        <v>294</v>
      </c>
      <c r="E92" s="6">
        <v>168306009</v>
      </c>
      <c r="F92" s="2">
        <f t="shared" si="1"/>
        <v>360</v>
      </c>
      <c r="G92" s="2" t="s">
        <v>40</v>
      </c>
      <c r="H92" s="2" t="s">
        <v>43</v>
      </c>
      <c r="I92" s="2" t="s">
        <v>40</v>
      </c>
      <c r="J92" s="2" t="s">
        <v>37</v>
      </c>
      <c r="K92" s="2" t="s">
        <v>38</v>
      </c>
      <c r="L92" s="2" t="s">
        <v>39</v>
      </c>
      <c r="M92" s="2" t="s">
        <v>39</v>
      </c>
      <c r="N92" s="2" t="s">
        <v>40</v>
      </c>
      <c r="O92" s="31">
        <v>99960200209</v>
      </c>
    </row>
    <row r="93" spans="1:15" x14ac:dyDescent="0.25">
      <c r="B93" s="7">
        <v>168306010</v>
      </c>
      <c r="C93" s="3" t="s">
        <v>130</v>
      </c>
      <c r="D93" s="3" t="s">
        <v>295</v>
      </c>
      <c r="E93" s="7">
        <v>168306010</v>
      </c>
      <c r="F93" s="3">
        <f t="shared" si="1"/>
        <v>360</v>
      </c>
      <c r="G93" s="3" t="s">
        <v>40</v>
      </c>
      <c r="H93" s="3" t="s">
        <v>43</v>
      </c>
      <c r="I93" s="3" t="s">
        <v>40</v>
      </c>
      <c r="J93" s="3" t="s">
        <v>37</v>
      </c>
      <c r="K93" s="3" t="s">
        <v>38</v>
      </c>
      <c r="L93" s="3" t="s">
        <v>39</v>
      </c>
      <c r="M93" s="3" t="s">
        <v>39</v>
      </c>
      <c r="N93" s="3" t="s">
        <v>40</v>
      </c>
      <c r="O93" s="31">
        <v>99960200210</v>
      </c>
    </row>
    <row r="94" spans="1:15" x14ac:dyDescent="0.25">
      <c r="A94">
        <f>+PUC!$B94</f>
        <v>168307</v>
      </c>
      <c r="B94" s="6">
        <v>168307</v>
      </c>
      <c r="C94" s="2" t="s">
        <v>17</v>
      </c>
      <c r="D94" s="10" t="s">
        <v>296</v>
      </c>
      <c r="E94" s="6">
        <v>168307</v>
      </c>
      <c r="F94" s="10"/>
      <c r="G94" s="2" t="s">
        <v>37</v>
      </c>
      <c r="H94" s="2" t="s">
        <v>38</v>
      </c>
      <c r="I94" s="2" t="s">
        <v>37</v>
      </c>
      <c r="J94" s="2" t="s">
        <v>37</v>
      </c>
      <c r="K94" s="2" t="s">
        <v>38</v>
      </c>
      <c r="L94" s="2" t="s">
        <v>39</v>
      </c>
      <c r="M94" s="2" t="s">
        <v>39</v>
      </c>
      <c r="N94" s="2" t="s">
        <v>40</v>
      </c>
      <c r="O94" s="31"/>
    </row>
    <row r="95" spans="1:15" x14ac:dyDescent="0.25">
      <c r="B95" s="7">
        <v>168307001</v>
      </c>
      <c r="C95" s="3" t="s">
        <v>131</v>
      </c>
      <c r="D95" s="3" t="s">
        <v>297</v>
      </c>
      <c r="E95" s="7">
        <v>168307001</v>
      </c>
      <c r="F95" s="3">
        <f t="shared" si="1"/>
        <v>360</v>
      </c>
      <c r="G95" s="3" t="s">
        <v>40</v>
      </c>
      <c r="H95" s="3" t="s">
        <v>43</v>
      </c>
      <c r="I95" s="3" t="s">
        <v>40</v>
      </c>
      <c r="J95" s="3" t="s">
        <v>37</v>
      </c>
      <c r="K95" s="3" t="s">
        <v>38</v>
      </c>
      <c r="L95" s="3" t="s">
        <v>39</v>
      </c>
      <c r="M95" s="3" t="s">
        <v>39</v>
      </c>
      <c r="N95" s="3" t="s">
        <v>40</v>
      </c>
      <c r="O95" s="31">
        <v>99960200301</v>
      </c>
    </row>
    <row r="96" spans="1:15" x14ac:dyDescent="0.25">
      <c r="B96" s="6">
        <v>168307002</v>
      </c>
      <c r="C96" s="2" t="s">
        <v>132</v>
      </c>
      <c r="D96" s="2" t="s">
        <v>298</v>
      </c>
      <c r="E96" s="6">
        <v>168307002</v>
      </c>
      <c r="F96" s="2">
        <f t="shared" si="1"/>
        <v>360</v>
      </c>
      <c r="G96" s="2" t="s">
        <v>40</v>
      </c>
      <c r="H96" s="2" t="s">
        <v>43</v>
      </c>
      <c r="I96" s="2" t="s">
        <v>40</v>
      </c>
      <c r="J96" s="2" t="s">
        <v>37</v>
      </c>
      <c r="K96" s="2" t="s">
        <v>38</v>
      </c>
      <c r="L96" s="2" t="s">
        <v>39</v>
      </c>
      <c r="M96" s="2" t="s">
        <v>39</v>
      </c>
      <c r="N96" s="2" t="s">
        <v>40</v>
      </c>
      <c r="O96" s="31">
        <v>99960200302</v>
      </c>
    </row>
    <row r="97" spans="1:15" x14ac:dyDescent="0.25">
      <c r="B97" s="7">
        <v>168307003</v>
      </c>
      <c r="C97" s="3" t="s">
        <v>133</v>
      </c>
      <c r="D97" s="3" t="s">
        <v>299</v>
      </c>
      <c r="E97" s="7">
        <v>168307003</v>
      </c>
      <c r="F97" s="3">
        <f t="shared" si="1"/>
        <v>360</v>
      </c>
      <c r="G97" s="3" t="s">
        <v>40</v>
      </c>
      <c r="H97" s="3" t="s">
        <v>43</v>
      </c>
      <c r="I97" s="3" t="s">
        <v>40</v>
      </c>
      <c r="J97" s="3" t="s">
        <v>37</v>
      </c>
      <c r="K97" s="3" t="s">
        <v>38</v>
      </c>
      <c r="L97" s="3" t="s">
        <v>39</v>
      </c>
      <c r="M97" s="3" t="s">
        <v>39</v>
      </c>
      <c r="N97" s="3" t="s">
        <v>40</v>
      </c>
      <c r="O97" s="31">
        <v>99960200303</v>
      </c>
    </row>
    <row r="98" spans="1:15" x14ac:dyDescent="0.25">
      <c r="B98" s="6">
        <v>168307004</v>
      </c>
      <c r="C98" s="2" t="s">
        <v>134</v>
      </c>
      <c r="D98" s="2" t="s">
        <v>300</v>
      </c>
      <c r="E98" s="6">
        <v>168307004</v>
      </c>
      <c r="F98" s="2">
        <f t="shared" ref="F98:F118" si="2">30*12</f>
        <v>360</v>
      </c>
      <c r="G98" s="2" t="s">
        <v>40</v>
      </c>
      <c r="H98" s="2" t="s">
        <v>43</v>
      </c>
      <c r="I98" s="2" t="s">
        <v>40</v>
      </c>
      <c r="J98" s="2" t="s">
        <v>37</v>
      </c>
      <c r="K98" s="2" t="s">
        <v>38</v>
      </c>
      <c r="L98" s="2" t="s">
        <v>39</v>
      </c>
      <c r="M98" s="2" t="s">
        <v>39</v>
      </c>
      <c r="N98" s="2" t="s">
        <v>40</v>
      </c>
      <c r="O98" s="31">
        <v>99960200304</v>
      </c>
    </row>
    <row r="99" spans="1:15" x14ac:dyDescent="0.25">
      <c r="B99" s="7">
        <v>168307005</v>
      </c>
      <c r="C99" s="3" t="s">
        <v>135</v>
      </c>
      <c r="D99" s="3" t="s">
        <v>301</v>
      </c>
      <c r="E99" s="7">
        <v>168307005</v>
      </c>
      <c r="F99" s="3">
        <f t="shared" si="2"/>
        <v>360</v>
      </c>
      <c r="G99" s="3" t="s">
        <v>40</v>
      </c>
      <c r="H99" s="3" t="s">
        <v>43</v>
      </c>
      <c r="I99" s="3" t="s">
        <v>40</v>
      </c>
      <c r="J99" s="3" t="s">
        <v>37</v>
      </c>
      <c r="K99" s="3" t="s">
        <v>38</v>
      </c>
      <c r="L99" s="3" t="s">
        <v>39</v>
      </c>
      <c r="M99" s="3" t="s">
        <v>39</v>
      </c>
      <c r="N99" s="3" t="s">
        <v>40</v>
      </c>
      <c r="O99" s="31">
        <v>99960200305</v>
      </c>
    </row>
    <row r="100" spans="1:15" x14ac:dyDescent="0.25">
      <c r="B100" s="6">
        <v>168307006</v>
      </c>
      <c r="C100" s="2" t="s">
        <v>136</v>
      </c>
      <c r="D100" s="2" t="s">
        <v>302</v>
      </c>
      <c r="E100" s="6">
        <v>168307006</v>
      </c>
      <c r="F100" s="2">
        <f t="shared" si="2"/>
        <v>360</v>
      </c>
      <c r="G100" s="2" t="s">
        <v>40</v>
      </c>
      <c r="H100" s="2" t="s">
        <v>43</v>
      </c>
      <c r="I100" s="2" t="s">
        <v>40</v>
      </c>
      <c r="J100" s="2" t="s">
        <v>37</v>
      </c>
      <c r="K100" s="2" t="s">
        <v>38</v>
      </c>
      <c r="L100" s="2" t="s">
        <v>39</v>
      </c>
      <c r="M100" s="2" t="s">
        <v>39</v>
      </c>
      <c r="N100" s="2" t="s">
        <v>40</v>
      </c>
      <c r="O100" s="31">
        <v>99960200306</v>
      </c>
    </row>
    <row r="101" spans="1:15" x14ac:dyDescent="0.25">
      <c r="A101">
        <f>+PUC!$B101</f>
        <v>168308</v>
      </c>
      <c r="B101" s="7">
        <v>168308</v>
      </c>
      <c r="C101" s="3" t="s">
        <v>18</v>
      </c>
      <c r="D101" s="5" t="s">
        <v>303</v>
      </c>
      <c r="E101" s="7">
        <v>168308</v>
      </c>
      <c r="F101" s="5"/>
      <c r="G101" s="3" t="s">
        <v>37</v>
      </c>
      <c r="H101" s="3" t="s">
        <v>38</v>
      </c>
      <c r="I101" s="3" t="s">
        <v>37</v>
      </c>
      <c r="J101" s="3" t="s">
        <v>37</v>
      </c>
      <c r="K101" s="3" t="s">
        <v>38</v>
      </c>
      <c r="L101" s="3" t="s">
        <v>39</v>
      </c>
      <c r="M101" s="3" t="s">
        <v>39</v>
      </c>
      <c r="N101" s="3" t="s">
        <v>40</v>
      </c>
      <c r="O101" s="31"/>
    </row>
    <row r="102" spans="1:15" x14ac:dyDescent="0.25">
      <c r="B102" s="6">
        <v>168308001</v>
      </c>
      <c r="C102" s="2" t="s">
        <v>137</v>
      </c>
      <c r="D102" s="2" t="s">
        <v>304</v>
      </c>
      <c r="E102" s="6">
        <v>168308001</v>
      </c>
      <c r="F102">
        <f>30*12</f>
        <v>360</v>
      </c>
      <c r="G102" s="2" t="s">
        <v>40</v>
      </c>
      <c r="H102" s="2" t="s">
        <v>43</v>
      </c>
      <c r="I102" s="2" t="s">
        <v>40</v>
      </c>
      <c r="J102" s="2" t="s">
        <v>37</v>
      </c>
      <c r="K102" s="2" t="s">
        <v>38</v>
      </c>
      <c r="L102" s="2" t="s">
        <v>39</v>
      </c>
      <c r="M102" s="2" t="s">
        <v>39</v>
      </c>
      <c r="N102" s="2" t="s">
        <v>40</v>
      </c>
      <c r="O102" s="31">
        <v>99960200401</v>
      </c>
    </row>
    <row r="103" spans="1:15" x14ac:dyDescent="0.25">
      <c r="B103" s="7">
        <v>168308002</v>
      </c>
      <c r="C103" s="3" t="s">
        <v>138</v>
      </c>
      <c r="D103" s="3" t="s">
        <v>305</v>
      </c>
      <c r="E103" s="7">
        <v>168308002</v>
      </c>
      <c r="F103">
        <f>15*12</f>
        <v>180</v>
      </c>
      <c r="G103" s="3" t="s">
        <v>40</v>
      </c>
      <c r="H103" s="3" t="s">
        <v>43</v>
      </c>
      <c r="I103" s="3" t="s">
        <v>40</v>
      </c>
      <c r="J103" s="3" t="s">
        <v>37</v>
      </c>
      <c r="K103" s="3" t="s">
        <v>38</v>
      </c>
      <c r="L103" s="3" t="s">
        <v>39</v>
      </c>
      <c r="M103" s="3" t="s">
        <v>39</v>
      </c>
      <c r="N103" s="3" t="s">
        <v>40</v>
      </c>
      <c r="O103" s="31">
        <v>99960200402</v>
      </c>
    </row>
    <row r="104" spans="1:15" x14ac:dyDescent="0.25">
      <c r="B104" s="6">
        <v>168308003</v>
      </c>
      <c r="C104" s="2" t="s">
        <v>139</v>
      </c>
      <c r="D104" s="2" t="s">
        <v>306</v>
      </c>
      <c r="E104" s="6">
        <v>168308003</v>
      </c>
      <c r="F104">
        <f>30*12</f>
        <v>360</v>
      </c>
      <c r="G104" s="2" t="s">
        <v>40</v>
      </c>
      <c r="H104" s="2" t="s">
        <v>43</v>
      </c>
      <c r="I104" s="2" t="s">
        <v>40</v>
      </c>
      <c r="J104" s="2" t="s">
        <v>37</v>
      </c>
      <c r="K104" s="2" t="s">
        <v>38</v>
      </c>
      <c r="L104" s="2" t="s">
        <v>39</v>
      </c>
      <c r="M104" s="2" t="s">
        <v>39</v>
      </c>
      <c r="N104" s="2" t="s">
        <v>40</v>
      </c>
      <c r="O104" s="31">
        <v>99960200403</v>
      </c>
    </row>
    <row r="105" spans="1:15" x14ac:dyDescent="0.25">
      <c r="B105" s="7">
        <v>168308004</v>
      </c>
      <c r="C105" s="3" t="s">
        <v>140</v>
      </c>
      <c r="D105" s="3" t="s">
        <v>307</v>
      </c>
      <c r="E105" s="7">
        <v>168308004</v>
      </c>
      <c r="F105">
        <f>30*12</f>
        <v>360</v>
      </c>
      <c r="G105" s="3" t="s">
        <v>40</v>
      </c>
      <c r="H105" s="3" t="s">
        <v>43</v>
      </c>
      <c r="I105" s="3" t="s">
        <v>40</v>
      </c>
      <c r="J105" s="3" t="s">
        <v>37</v>
      </c>
      <c r="K105" s="3" t="s">
        <v>38</v>
      </c>
      <c r="L105" s="3" t="s">
        <v>39</v>
      </c>
      <c r="M105" s="3" t="s">
        <v>39</v>
      </c>
      <c r="N105" s="3" t="s">
        <v>40</v>
      </c>
      <c r="O105" s="31">
        <v>99960200404</v>
      </c>
    </row>
    <row r="106" spans="1:15" x14ac:dyDescent="0.25">
      <c r="A106">
        <f>+PUC!$B106</f>
        <v>168309</v>
      </c>
      <c r="B106" s="7">
        <v>168309</v>
      </c>
      <c r="C106" s="3" t="s">
        <v>19</v>
      </c>
      <c r="D106" s="5" t="s">
        <v>308</v>
      </c>
      <c r="E106" s="7">
        <v>168309</v>
      </c>
      <c r="F106" s="5"/>
      <c r="G106" s="3" t="s">
        <v>37</v>
      </c>
      <c r="H106" s="3" t="s">
        <v>38</v>
      </c>
      <c r="I106" s="3" t="s">
        <v>37</v>
      </c>
      <c r="J106" s="3" t="s">
        <v>37</v>
      </c>
      <c r="K106" s="3" t="s">
        <v>38</v>
      </c>
      <c r="L106" s="3" t="s">
        <v>39</v>
      </c>
      <c r="M106" s="3" t="s">
        <v>39</v>
      </c>
      <c r="N106" s="3" t="s">
        <v>40</v>
      </c>
      <c r="O106" s="31"/>
    </row>
    <row r="107" spans="1:15" x14ac:dyDescent="0.25">
      <c r="B107" s="6">
        <v>168309001</v>
      </c>
      <c r="C107" s="2" t="s">
        <v>141</v>
      </c>
      <c r="D107" s="2" t="s">
        <v>309</v>
      </c>
      <c r="E107" s="6">
        <v>168309001</v>
      </c>
      <c r="F107">
        <f>50*12</f>
        <v>600</v>
      </c>
      <c r="G107" s="2" t="s">
        <v>40</v>
      </c>
      <c r="H107" s="2" t="s">
        <v>43</v>
      </c>
      <c r="I107" s="2" t="s">
        <v>40</v>
      </c>
      <c r="J107" s="2" t="s">
        <v>37</v>
      </c>
      <c r="K107" s="2" t="s">
        <v>38</v>
      </c>
      <c r="L107" s="2" t="s">
        <v>39</v>
      </c>
      <c r="M107" s="2" t="s">
        <v>39</v>
      </c>
      <c r="N107" s="2" t="s">
        <v>40</v>
      </c>
      <c r="O107" s="31"/>
    </row>
    <row r="108" spans="1:15" x14ac:dyDescent="0.25">
      <c r="B108" s="7">
        <v>168309002</v>
      </c>
      <c r="C108" s="3" t="s">
        <v>142</v>
      </c>
      <c r="D108" s="3" t="s">
        <v>310</v>
      </c>
      <c r="E108" s="7">
        <v>168309002</v>
      </c>
      <c r="F108">
        <f>30*12</f>
        <v>360</v>
      </c>
      <c r="G108" s="3" t="s">
        <v>40</v>
      </c>
      <c r="H108" s="3" t="s">
        <v>43</v>
      </c>
      <c r="I108" s="3" t="s">
        <v>40</v>
      </c>
      <c r="J108" s="3" t="s">
        <v>37</v>
      </c>
      <c r="K108" s="3" t="s">
        <v>38</v>
      </c>
      <c r="L108" s="3" t="s">
        <v>39</v>
      </c>
      <c r="M108" s="3" t="s">
        <v>39</v>
      </c>
      <c r="N108" s="3" t="s">
        <v>40</v>
      </c>
      <c r="O108" s="31"/>
    </row>
    <row r="109" spans="1:15" x14ac:dyDescent="0.25">
      <c r="B109" s="6">
        <v>168309003</v>
      </c>
      <c r="C109" s="2" t="s">
        <v>143</v>
      </c>
      <c r="D109" s="2" t="s">
        <v>311</v>
      </c>
      <c r="E109" s="6">
        <v>168309003</v>
      </c>
      <c r="F109">
        <f t="shared" ref="F109:F111" si="3">30*12</f>
        <v>360</v>
      </c>
      <c r="G109" s="2" t="s">
        <v>40</v>
      </c>
      <c r="H109" s="2" t="s">
        <v>43</v>
      </c>
      <c r="I109" s="2" t="s">
        <v>40</v>
      </c>
      <c r="J109" s="2" t="s">
        <v>37</v>
      </c>
      <c r="K109" s="2" t="s">
        <v>38</v>
      </c>
      <c r="L109" s="2" t="s">
        <v>39</v>
      </c>
      <c r="M109" s="2" t="s">
        <v>39</v>
      </c>
      <c r="N109" s="2" t="s">
        <v>40</v>
      </c>
      <c r="O109" s="31"/>
    </row>
    <row r="110" spans="1:15" x14ac:dyDescent="0.25">
      <c r="B110" s="7">
        <v>168309004</v>
      </c>
      <c r="C110" s="3" t="s">
        <v>144</v>
      </c>
      <c r="D110" s="3" t="s">
        <v>312</v>
      </c>
      <c r="E110" s="7">
        <v>168309004</v>
      </c>
      <c r="F110">
        <f t="shared" si="3"/>
        <v>360</v>
      </c>
      <c r="G110" s="3" t="s">
        <v>40</v>
      </c>
      <c r="H110" s="3" t="s">
        <v>43</v>
      </c>
      <c r="I110" s="3" t="s">
        <v>40</v>
      </c>
      <c r="J110" s="3" t="s">
        <v>37</v>
      </c>
      <c r="K110" s="3" t="s">
        <v>38</v>
      </c>
      <c r="L110" s="3" t="s">
        <v>39</v>
      </c>
      <c r="M110" s="3" t="s">
        <v>39</v>
      </c>
      <c r="N110" s="3" t="s">
        <v>40</v>
      </c>
      <c r="O110" s="31"/>
    </row>
    <row r="111" spans="1:15" x14ac:dyDescent="0.25">
      <c r="B111" s="6">
        <v>168309005</v>
      </c>
      <c r="C111" s="2" t="s">
        <v>145</v>
      </c>
      <c r="D111" s="2" t="s">
        <v>313</v>
      </c>
      <c r="E111" s="6">
        <v>168309005</v>
      </c>
      <c r="F111">
        <f t="shared" si="3"/>
        <v>360</v>
      </c>
      <c r="G111" s="2" t="s">
        <v>40</v>
      </c>
      <c r="H111" s="2" t="s">
        <v>43</v>
      </c>
      <c r="I111" s="2" t="s">
        <v>40</v>
      </c>
      <c r="J111" s="2" t="s">
        <v>37</v>
      </c>
      <c r="K111" s="2" t="s">
        <v>38</v>
      </c>
      <c r="L111" s="2" t="s">
        <v>39</v>
      </c>
      <c r="M111" s="2" t="s">
        <v>39</v>
      </c>
      <c r="N111" s="2" t="s">
        <v>40</v>
      </c>
      <c r="O111" s="31"/>
    </row>
    <row r="112" spans="1:15" x14ac:dyDescent="0.25">
      <c r="A112">
        <f>+PUC!$B112</f>
        <v>168310</v>
      </c>
      <c r="B112" s="6">
        <v>168310</v>
      </c>
      <c r="C112" s="2" t="s">
        <v>20</v>
      </c>
      <c r="D112" s="10" t="s">
        <v>314</v>
      </c>
      <c r="E112" s="6">
        <v>168310</v>
      </c>
      <c r="F112" s="10"/>
      <c r="G112" s="2" t="s">
        <v>37</v>
      </c>
      <c r="H112" s="2" t="s">
        <v>38</v>
      </c>
      <c r="I112" s="2" t="s">
        <v>37</v>
      </c>
      <c r="J112" s="2" t="s">
        <v>37</v>
      </c>
      <c r="K112" s="2" t="s">
        <v>38</v>
      </c>
      <c r="L112" s="2" t="s">
        <v>39</v>
      </c>
      <c r="M112" s="2" t="s">
        <v>39</v>
      </c>
      <c r="N112" s="2" t="s">
        <v>40</v>
      </c>
      <c r="O112" s="31"/>
    </row>
    <row r="113" spans="1:15" x14ac:dyDescent="0.25">
      <c r="B113" s="7">
        <v>168310001</v>
      </c>
      <c r="C113" s="3" t="s">
        <v>146</v>
      </c>
      <c r="D113" s="3" t="s">
        <v>315</v>
      </c>
      <c r="E113" s="7">
        <v>168310001</v>
      </c>
      <c r="F113" s="3"/>
      <c r="G113" s="3" t="s">
        <v>40</v>
      </c>
      <c r="H113" s="3" t="s">
        <v>43</v>
      </c>
      <c r="I113" s="3" t="s">
        <v>40</v>
      </c>
      <c r="J113" s="3" t="s">
        <v>37</v>
      </c>
      <c r="K113" s="3" t="s">
        <v>38</v>
      </c>
      <c r="L113" s="3" t="s">
        <v>39</v>
      </c>
      <c r="M113" s="3" t="s">
        <v>39</v>
      </c>
      <c r="N113" s="3" t="s">
        <v>40</v>
      </c>
      <c r="O113" s="31"/>
    </row>
    <row r="114" spans="1:15" x14ac:dyDescent="0.25">
      <c r="B114" s="6">
        <v>168310002</v>
      </c>
      <c r="C114" s="2" t="s">
        <v>147</v>
      </c>
      <c r="D114" s="2" t="s">
        <v>316</v>
      </c>
      <c r="E114" s="6">
        <v>168310002</v>
      </c>
      <c r="F114" s="2"/>
      <c r="G114" s="2" t="s">
        <v>40</v>
      </c>
      <c r="H114" s="2" t="s">
        <v>43</v>
      </c>
      <c r="I114" s="2" t="s">
        <v>40</v>
      </c>
      <c r="J114" s="2" t="s">
        <v>37</v>
      </c>
      <c r="K114" s="2" t="s">
        <v>38</v>
      </c>
      <c r="L114" s="2" t="s">
        <v>39</v>
      </c>
      <c r="M114" s="2" t="s">
        <v>39</v>
      </c>
      <c r="N114" s="2" t="s">
        <v>40</v>
      </c>
      <c r="O114" s="31"/>
    </row>
    <row r="115" spans="1:15" x14ac:dyDescent="0.25">
      <c r="B115" s="7">
        <v>168310003</v>
      </c>
      <c r="C115" s="3" t="s">
        <v>148</v>
      </c>
      <c r="D115" s="3" t="s">
        <v>317</v>
      </c>
      <c r="E115" s="7">
        <v>168310003</v>
      </c>
      <c r="F115" s="3"/>
      <c r="G115" s="3" t="s">
        <v>40</v>
      </c>
      <c r="H115" s="3" t="s">
        <v>43</v>
      </c>
      <c r="I115" s="3" t="s">
        <v>40</v>
      </c>
      <c r="J115" s="3" t="s">
        <v>37</v>
      </c>
      <c r="K115" s="3" t="s">
        <v>38</v>
      </c>
      <c r="L115" s="3" t="s">
        <v>39</v>
      </c>
      <c r="M115" s="3" t="s">
        <v>39</v>
      </c>
      <c r="N115" s="3" t="s">
        <v>40</v>
      </c>
      <c r="O115" s="31"/>
    </row>
    <row r="116" spans="1:15" x14ac:dyDescent="0.25">
      <c r="B116" s="6">
        <v>168310004</v>
      </c>
      <c r="C116" s="2" t="s">
        <v>149</v>
      </c>
      <c r="D116" s="2" t="s">
        <v>318</v>
      </c>
      <c r="E116" s="6">
        <v>168310004</v>
      </c>
      <c r="F116" s="2"/>
      <c r="G116" s="2" t="s">
        <v>40</v>
      </c>
      <c r="H116" s="2" t="s">
        <v>43</v>
      </c>
      <c r="I116" s="2" t="s">
        <v>40</v>
      </c>
      <c r="J116" s="2" t="s">
        <v>37</v>
      </c>
      <c r="K116" s="2" t="s">
        <v>38</v>
      </c>
      <c r="L116" s="2" t="s">
        <v>39</v>
      </c>
      <c r="M116" s="2" t="s">
        <v>39</v>
      </c>
      <c r="N116" s="2" t="s">
        <v>40</v>
      </c>
      <c r="O116" s="31"/>
    </row>
    <row r="117" spans="1:15" x14ac:dyDescent="0.25">
      <c r="A117">
        <f>+PUC!$B117</f>
        <v>168390</v>
      </c>
      <c r="B117" s="7">
        <v>168390</v>
      </c>
      <c r="C117" s="3" t="s">
        <v>21</v>
      </c>
      <c r="D117" s="5" t="s">
        <v>319</v>
      </c>
      <c r="E117" s="7">
        <v>168390</v>
      </c>
      <c r="F117" s="5"/>
      <c r="G117" s="3" t="s">
        <v>37</v>
      </c>
      <c r="H117" s="3" t="s">
        <v>38</v>
      </c>
      <c r="I117" s="3" t="s">
        <v>37</v>
      </c>
      <c r="J117" s="3" t="s">
        <v>37</v>
      </c>
      <c r="K117" s="3" t="s">
        <v>38</v>
      </c>
      <c r="L117" s="3" t="s">
        <v>39</v>
      </c>
      <c r="M117" s="3" t="s">
        <v>39</v>
      </c>
      <c r="N117" s="3" t="s">
        <v>40</v>
      </c>
      <c r="O117" s="31"/>
    </row>
    <row r="118" spans="1:15" x14ac:dyDescent="0.25">
      <c r="B118" s="8">
        <v>168390001</v>
      </c>
      <c r="C118" s="9" t="s">
        <v>150</v>
      </c>
      <c r="D118" s="9" t="s">
        <v>320</v>
      </c>
      <c r="E118" s="8">
        <v>168390001</v>
      </c>
      <c r="F118" s="9">
        <f t="shared" si="2"/>
        <v>360</v>
      </c>
      <c r="G118" s="9" t="s">
        <v>40</v>
      </c>
      <c r="H118" s="9" t="s">
        <v>43</v>
      </c>
      <c r="I118" s="9" t="s">
        <v>40</v>
      </c>
      <c r="J118" s="9" t="s">
        <v>37</v>
      </c>
      <c r="K118" s="9" t="s">
        <v>38</v>
      </c>
      <c r="L118" s="9" t="s">
        <v>39</v>
      </c>
      <c r="M118" s="9" t="s">
        <v>39</v>
      </c>
      <c r="N118" s="9" t="s">
        <v>40</v>
      </c>
      <c r="O118" s="31"/>
    </row>
    <row r="119" spans="1:15" x14ac:dyDescent="0.25">
      <c r="A119">
        <v>1970</v>
      </c>
      <c r="B119" s="6">
        <v>1970</v>
      </c>
      <c r="C119" s="2"/>
      <c r="D119" s="10" t="s">
        <v>383</v>
      </c>
      <c r="E119" s="6"/>
      <c r="F119" s="10"/>
      <c r="G119" s="2"/>
      <c r="H119" s="2"/>
      <c r="I119" s="2"/>
      <c r="J119" s="2"/>
      <c r="K119" s="2"/>
      <c r="L119" s="2"/>
      <c r="M119" s="2"/>
      <c r="N119" s="2"/>
      <c r="O119" s="31"/>
    </row>
    <row r="120" spans="1:15" x14ac:dyDescent="0.25">
      <c r="B120" s="6">
        <v>197007001</v>
      </c>
      <c r="C120" s="2"/>
      <c r="D120" s="2" t="s">
        <v>378</v>
      </c>
      <c r="E120" s="6"/>
      <c r="F120" s="2">
        <v>120</v>
      </c>
      <c r="G120" s="2"/>
      <c r="H120" s="2"/>
      <c r="I120" s="2"/>
      <c r="J120" s="2"/>
      <c r="K120" s="2"/>
      <c r="L120" s="2"/>
      <c r="M120" s="2"/>
      <c r="N120" s="2"/>
      <c r="O120" s="31">
        <v>99960100101</v>
      </c>
    </row>
    <row r="121" spans="1:15" x14ac:dyDescent="0.25">
      <c r="B121" s="6">
        <v>197008001</v>
      </c>
      <c r="C121" s="3"/>
      <c r="D121" s="3" t="s">
        <v>379</v>
      </c>
      <c r="E121" s="7"/>
      <c r="F121" s="3">
        <v>120</v>
      </c>
      <c r="G121" s="3"/>
      <c r="H121" s="3"/>
      <c r="I121" s="3"/>
      <c r="J121" s="3"/>
      <c r="K121" s="3"/>
      <c r="L121" s="3"/>
      <c r="M121" s="3"/>
      <c r="N121" s="3"/>
      <c r="O121" s="31">
        <v>99960100102</v>
      </c>
    </row>
    <row r="122" spans="1:15" x14ac:dyDescent="0.25">
      <c r="A122">
        <f>+PUC!$B122</f>
        <v>168390</v>
      </c>
      <c r="B122" s="6">
        <v>168390</v>
      </c>
      <c r="C122" s="2" t="s">
        <v>21</v>
      </c>
      <c r="D122" s="10" t="s">
        <v>384</v>
      </c>
      <c r="E122" s="6"/>
      <c r="F122" s="2"/>
      <c r="G122" s="2"/>
      <c r="H122" s="2"/>
      <c r="I122" s="2"/>
      <c r="J122" s="2"/>
      <c r="K122" s="2"/>
      <c r="L122" s="2"/>
      <c r="M122" s="2"/>
      <c r="N122" s="2"/>
      <c r="O122" s="31"/>
    </row>
    <row r="123" spans="1:15" x14ac:dyDescent="0.25">
      <c r="B123" s="6">
        <v>16839000101</v>
      </c>
      <c r="C123" s="2"/>
      <c r="D123" s="2" t="s">
        <v>380</v>
      </c>
      <c r="E123" s="6"/>
      <c r="F123" s="2">
        <f>30*12</f>
        <v>360</v>
      </c>
      <c r="G123" s="2"/>
      <c r="H123" s="2"/>
      <c r="I123" s="2"/>
      <c r="J123" s="2"/>
      <c r="K123" s="2"/>
      <c r="L123" s="2"/>
      <c r="M123" s="2"/>
      <c r="N123" s="2"/>
      <c r="O123" s="31">
        <v>99960200501</v>
      </c>
    </row>
    <row r="124" spans="1:15" x14ac:dyDescent="0.25">
      <c r="B124" s="7">
        <v>16839000102</v>
      </c>
      <c r="C124" s="3"/>
      <c r="D124" s="3" t="s">
        <v>381</v>
      </c>
      <c r="E124" s="7"/>
      <c r="F124" s="3">
        <f>30*12</f>
        <v>360</v>
      </c>
      <c r="G124" s="3"/>
      <c r="H124" s="3"/>
      <c r="I124" s="3"/>
      <c r="J124" s="3"/>
      <c r="K124" s="3"/>
      <c r="L124" s="3"/>
      <c r="M124" s="3"/>
      <c r="N124" s="3"/>
      <c r="O124" s="31">
        <v>99960200502</v>
      </c>
    </row>
    <row r="125" spans="1:15" x14ac:dyDescent="0.25"/>
    <row r="126" spans="1:15" x14ac:dyDescent="0.25"/>
    <row r="127" spans="1:15" x14ac:dyDescent="0.25"/>
  </sheetData>
  <pageMargins left="0.7" right="0.7" top="0.75" bottom="0.75" header="0.3" footer="0.3"/>
  <pageSetup scale="33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4"/>
  <sheetViews>
    <sheetView workbookViewId="0">
      <selection activeCell="B7" sqref="B7"/>
    </sheetView>
  </sheetViews>
  <sheetFormatPr baseColWidth="10" defaultRowHeight="15" x14ac:dyDescent="0.25"/>
  <cols>
    <col min="2" max="2" width="58.85546875" bestFit="1" customWidth="1"/>
  </cols>
  <sheetData>
    <row r="2" spans="2:2" x14ac:dyDescent="0.25">
      <c r="B2" s="5" t="s">
        <v>322</v>
      </c>
    </row>
    <row r="3" spans="2:2" x14ac:dyDescent="0.25">
      <c r="B3" t="s">
        <v>9</v>
      </c>
    </row>
    <row r="4" spans="2:2" x14ac:dyDescent="0.25">
      <c r="B4" t="s">
        <v>10</v>
      </c>
    </row>
    <row r="6" spans="2:2" x14ac:dyDescent="0.25">
      <c r="B6" s="5" t="s">
        <v>323</v>
      </c>
    </row>
    <row r="7" spans="2:2" x14ac:dyDescent="0.25">
      <c r="B7" s="11" t="s">
        <v>321</v>
      </c>
    </row>
    <row r="8" spans="2:2" x14ac:dyDescent="0.25">
      <c r="B8" s="12" t="s">
        <v>285</v>
      </c>
    </row>
    <row r="9" spans="2:2" x14ac:dyDescent="0.25">
      <c r="B9" s="11" t="s">
        <v>296</v>
      </c>
    </row>
    <row r="10" spans="2:2" x14ac:dyDescent="0.25">
      <c r="B10" s="12" t="s">
        <v>303</v>
      </c>
    </row>
    <row r="11" spans="2:2" x14ac:dyDescent="0.25">
      <c r="B11" s="12" t="s">
        <v>308</v>
      </c>
    </row>
    <row r="12" spans="2:2" x14ac:dyDescent="0.25">
      <c r="B12" s="13" t="s">
        <v>319</v>
      </c>
    </row>
    <row r="13" spans="2:2" x14ac:dyDescent="0.25">
      <c r="B13" s="13" t="s">
        <v>383</v>
      </c>
    </row>
    <row r="14" spans="2:2" x14ac:dyDescent="0.25">
      <c r="B14" s="13" t="s">
        <v>384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"/>
  <sheetViews>
    <sheetView showGridLines="0" topLeftCell="A22" workbookViewId="0">
      <selection activeCell="A27" sqref="A27"/>
    </sheetView>
  </sheetViews>
  <sheetFormatPr baseColWidth="10" defaultColWidth="0" defaultRowHeight="15" customHeight="1" zeroHeight="1" x14ac:dyDescent="0.25"/>
  <cols>
    <col min="1" max="1" width="53.28515625" style="27" bestFit="1" customWidth="1"/>
    <col min="2" max="2" width="22" style="27" customWidth="1"/>
    <col min="3" max="3" width="24.42578125" style="27" customWidth="1"/>
    <col min="4" max="4" width="27.7109375" style="27" customWidth="1"/>
    <col min="5" max="5" width="31.28515625" style="27" customWidth="1"/>
    <col min="6" max="6" width="7.85546875" style="27" customWidth="1"/>
    <col min="7" max="16384" width="9.140625" style="27" hidden="1"/>
  </cols>
  <sheetData>
    <row r="1" spans="1:6" x14ac:dyDescent="0.25">
      <c r="A1" s="174" t="s">
        <v>325</v>
      </c>
      <c r="B1" s="174"/>
      <c r="C1" s="174"/>
      <c r="D1" s="174"/>
      <c r="E1" s="174"/>
      <c r="F1" s="174"/>
    </row>
    <row r="2" spans="1:6" ht="15.75" thickBot="1" x14ac:dyDescent="0.3">
      <c r="A2" s="175" t="s">
        <v>326</v>
      </c>
      <c r="B2" s="175"/>
      <c r="C2" s="175"/>
      <c r="D2" s="175"/>
      <c r="E2" s="175"/>
      <c r="F2" s="175"/>
    </row>
    <row r="3" spans="1:6" ht="15.75" thickTop="1" x14ac:dyDescent="0.25">
      <c r="A3" s="28" t="s">
        <v>327</v>
      </c>
    </row>
    <row r="4" spans="1:6" x14ac:dyDescent="0.25">
      <c r="A4" s="29" t="s">
        <v>328</v>
      </c>
    </row>
    <row r="5" spans="1:6" x14ac:dyDescent="0.25">
      <c r="A5" s="29" t="s">
        <v>327</v>
      </c>
    </row>
    <row r="6" spans="1:6" ht="36.75" x14ac:dyDescent="0.25">
      <c r="A6" s="29" t="s">
        <v>329</v>
      </c>
    </row>
    <row r="7" spans="1:6" x14ac:dyDescent="0.25">
      <c r="A7" s="28" t="s">
        <v>327</v>
      </c>
    </row>
    <row r="8" spans="1:6" ht="40.5" customHeight="1" x14ac:dyDescent="0.25">
      <c r="A8" s="32" t="s">
        <v>330</v>
      </c>
      <c r="B8" s="32" t="s">
        <v>331</v>
      </c>
      <c r="C8" s="32" t="s">
        <v>332</v>
      </c>
      <c r="D8" s="32" t="s">
        <v>333</v>
      </c>
      <c r="E8" s="33" t="s">
        <v>334</v>
      </c>
    </row>
    <row r="9" spans="1:6" ht="16.149999999999999" customHeight="1" x14ac:dyDescent="0.25">
      <c r="A9" s="34">
        <v>1984</v>
      </c>
      <c r="B9" s="35">
        <v>376.6</v>
      </c>
      <c r="C9" s="35">
        <v>11298</v>
      </c>
      <c r="D9" s="36">
        <v>0</v>
      </c>
      <c r="E9" s="37" t="s">
        <v>335</v>
      </c>
    </row>
    <row r="10" spans="1:6" ht="16.149999999999999" customHeight="1" x14ac:dyDescent="0.25">
      <c r="A10" s="34">
        <v>1985</v>
      </c>
      <c r="B10" s="38">
        <v>451.92</v>
      </c>
      <c r="C10" s="38">
        <v>13558</v>
      </c>
      <c r="D10" s="39">
        <v>0.2</v>
      </c>
      <c r="E10" s="40" t="s">
        <v>336</v>
      </c>
    </row>
    <row r="11" spans="1:6" ht="16.149999999999999" customHeight="1" x14ac:dyDescent="0.25">
      <c r="A11" s="34">
        <v>1986</v>
      </c>
      <c r="B11" s="35">
        <v>560.38</v>
      </c>
      <c r="C11" s="35">
        <v>16811</v>
      </c>
      <c r="D11" s="36">
        <v>0.24</v>
      </c>
      <c r="E11" s="37" t="s">
        <v>337</v>
      </c>
    </row>
    <row r="12" spans="1:6" ht="16.149999999999999" customHeight="1" x14ac:dyDescent="0.25">
      <c r="A12" s="34">
        <v>1987</v>
      </c>
      <c r="B12" s="38">
        <v>683.66</v>
      </c>
      <c r="C12" s="38">
        <v>20510</v>
      </c>
      <c r="D12" s="39">
        <v>0.22</v>
      </c>
      <c r="E12" s="40" t="s">
        <v>338</v>
      </c>
    </row>
    <row r="13" spans="1:6" ht="16.149999999999999" customHeight="1" x14ac:dyDescent="0.25">
      <c r="A13" s="34">
        <v>1988</v>
      </c>
      <c r="B13" s="35">
        <v>854.58</v>
      </c>
      <c r="C13" s="35">
        <v>25637</v>
      </c>
      <c r="D13" s="36">
        <v>0.25</v>
      </c>
      <c r="E13" s="37" t="s">
        <v>339</v>
      </c>
    </row>
    <row r="14" spans="1:6" ht="16.149999999999999" customHeight="1" x14ac:dyDescent="0.25">
      <c r="A14" s="34">
        <v>1989</v>
      </c>
      <c r="B14" s="38">
        <v>1085.32</v>
      </c>
      <c r="C14" s="38">
        <v>32560</v>
      </c>
      <c r="D14" s="39">
        <v>0.27</v>
      </c>
      <c r="E14" s="40" t="s">
        <v>340</v>
      </c>
    </row>
    <row r="15" spans="1:6" ht="16.149999999999999" customHeight="1" x14ac:dyDescent="0.25">
      <c r="A15" s="34">
        <v>1990</v>
      </c>
      <c r="B15" s="35">
        <v>1367.5</v>
      </c>
      <c r="C15" s="35">
        <v>41025</v>
      </c>
      <c r="D15" s="36">
        <v>0.26</v>
      </c>
      <c r="E15" s="37" t="s">
        <v>341</v>
      </c>
    </row>
    <row r="16" spans="1:6" ht="16.149999999999999" customHeight="1" x14ac:dyDescent="0.25">
      <c r="A16" s="34">
        <v>1991</v>
      </c>
      <c r="B16" s="38">
        <v>1723.87</v>
      </c>
      <c r="C16" s="38">
        <v>51716</v>
      </c>
      <c r="D16" s="39">
        <v>0.26100000000000001</v>
      </c>
      <c r="E16" s="40" t="s">
        <v>342</v>
      </c>
    </row>
    <row r="17" spans="1:5" ht="16.149999999999999" customHeight="1" x14ac:dyDescent="0.25">
      <c r="A17" s="34">
        <v>1992</v>
      </c>
      <c r="B17" s="35">
        <v>2173</v>
      </c>
      <c r="C17" s="35">
        <v>65190</v>
      </c>
      <c r="D17" s="36">
        <v>0.26100000000000001</v>
      </c>
      <c r="E17" s="37" t="s">
        <v>343</v>
      </c>
    </row>
    <row r="18" spans="1:5" ht="16.149999999999999" customHeight="1" x14ac:dyDescent="0.25">
      <c r="A18" s="34">
        <v>1993</v>
      </c>
      <c r="B18" s="38">
        <v>2717</v>
      </c>
      <c r="C18" s="38">
        <v>81510</v>
      </c>
      <c r="D18" s="39">
        <v>0.25</v>
      </c>
      <c r="E18" s="40" t="s">
        <v>344</v>
      </c>
    </row>
    <row r="19" spans="1:5" ht="16.149999999999999" customHeight="1" x14ac:dyDescent="0.25">
      <c r="A19" s="34">
        <v>1994</v>
      </c>
      <c r="B19" s="35">
        <v>3290</v>
      </c>
      <c r="C19" s="35">
        <v>98700</v>
      </c>
      <c r="D19" s="36">
        <v>0.21099999999999999</v>
      </c>
      <c r="E19" s="37" t="s">
        <v>345</v>
      </c>
    </row>
    <row r="20" spans="1:5" ht="16.149999999999999" customHeight="1" x14ac:dyDescent="0.25">
      <c r="A20" s="34">
        <v>1995</v>
      </c>
      <c r="B20" s="38">
        <v>3964.45</v>
      </c>
      <c r="C20" s="38">
        <v>118934</v>
      </c>
      <c r="D20" s="39">
        <v>0.20499999999999999</v>
      </c>
      <c r="E20" s="40" t="s">
        <v>346</v>
      </c>
    </row>
    <row r="21" spans="1:5" ht="16.149999999999999" customHeight="1" x14ac:dyDescent="0.25">
      <c r="A21" s="34">
        <v>1996</v>
      </c>
      <c r="B21" s="35">
        <v>4737.5</v>
      </c>
      <c r="C21" s="35">
        <v>142125</v>
      </c>
      <c r="D21" s="36">
        <v>0.19500000000000001</v>
      </c>
      <c r="E21" s="37" t="s">
        <v>347</v>
      </c>
    </row>
    <row r="22" spans="1:5" ht="16.149999999999999" customHeight="1" x14ac:dyDescent="0.25">
      <c r="A22" s="34">
        <v>1997</v>
      </c>
      <c r="B22" s="38">
        <v>5733.5</v>
      </c>
      <c r="C22" s="38">
        <v>172005</v>
      </c>
      <c r="D22" s="39">
        <v>0.21</v>
      </c>
      <c r="E22" s="40" t="s">
        <v>348</v>
      </c>
    </row>
    <row r="23" spans="1:5" ht="16.149999999999999" customHeight="1" x14ac:dyDescent="0.25">
      <c r="A23" s="34">
        <v>1998</v>
      </c>
      <c r="B23" s="35">
        <v>6794.2</v>
      </c>
      <c r="C23" s="35">
        <v>203826</v>
      </c>
      <c r="D23" s="36">
        <v>0.185</v>
      </c>
      <c r="E23" s="37" t="s">
        <v>349</v>
      </c>
    </row>
    <row r="24" spans="1:5" ht="16.149999999999999" customHeight="1" x14ac:dyDescent="0.25">
      <c r="A24" s="34">
        <v>1999</v>
      </c>
      <c r="B24" s="38">
        <v>7882</v>
      </c>
      <c r="C24" s="38">
        <v>236460</v>
      </c>
      <c r="D24" s="39">
        <v>0.16</v>
      </c>
      <c r="E24" s="40" t="s">
        <v>350</v>
      </c>
    </row>
    <row r="25" spans="1:5" ht="16.149999999999999" customHeight="1" x14ac:dyDescent="0.25">
      <c r="A25" s="34">
        <v>2000</v>
      </c>
      <c r="B25" s="35">
        <v>8670</v>
      </c>
      <c r="C25" s="35">
        <v>260100</v>
      </c>
      <c r="D25" s="36">
        <v>0.1</v>
      </c>
      <c r="E25" s="37" t="s">
        <v>351</v>
      </c>
    </row>
    <row r="26" spans="1:5" ht="16.149999999999999" customHeight="1" x14ac:dyDescent="0.25">
      <c r="A26" s="34">
        <v>2001</v>
      </c>
      <c r="B26" s="38">
        <v>9533.33</v>
      </c>
      <c r="C26" s="38">
        <v>286000</v>
      </c>
      <c r="D26" s="39">
        <v>0.1</v>
      </c>
      <c r="E26" s="40" t="s">
        <v>352</v>
      </c>
    </row>
    <row r="27" spans="1:5" ht="16.149999999999999" customHeight="1" x14ac:dyDescent="0.25">
      <c r="A27" s="34">
        <v>2002</v>
      </c>
      <c r="B27" s="35">
        <v>10300</v>
      </c>
      <c r="C27" s="35">
        <v>309000</v>
      </c>
      <c r="D27" s="36">
        <v>0.08</v>
      </c>
      <c r="E27" s="37" t="s">
        <v>353</v>
      </c>
    </row>
    <row r="28" spans="1:5" ht="16.149999999999999" customHeight="1" x14ac:dyDescent="0.25">
      <c r="A28" s="34">
        <v>2003</v>
      </c>
      <c r="B28" s="38">
        <v>11066.67</v>
      </c>
      <c r="C28" s="38">
        <v>332000</v>
      </c>
      <c r="D28" s="39">
        <v>7.3999999999999996E-2</v>
      </c>
      <c r="E28" s="40" t="s">
        <v>354</v>
      </c>
    </row>
    <row r="29" spans="1:5" ht="16.149999999999999" customHeight="1" x14ac:dyDescent="0.25">
      <c r="A29" s="34">
        <v>2004</v>
      </c>
      <c r="B29" s="35">
        <v>11933.33</v>
      </c>
      <c r="C29" s="35">
        <v>358000</v>
      </c>
      <c r="D29" s="36">
        <v>7.8E-2</v>
      </c>
      <c r="E29" s="37" t="s">
        <v>355</v>
      </c>
    </row>
    <row r="30" spans="1:5" ht="16.149999999999999" customHeight="1" x14ac:dyDescent="0.25">
      <c r="A30" s="34">
        <v>2005</v>
      </c>
      <c r="B30" s="38">
        <v>12716.67</v>
      </c>
      <c r="C30" s="38">
        <v>381500</v>
      </c>
      <c r="D30" s="39">
        <v>6.6000000000000003E-2</v>
      </c>
      <c r="E30" s="40" t="s">
        <v>356</v>
      </c>
    </row>
    <row r="31" spans="1:5" ht="16.149999999999999" customHeight="1" x14ac:dyDescent="0.25">
      <c r="A31" s="34">
        <v>2006</v>
      </c>
      <c r="B31" s="35">
        <v>13600</v>
      </c>
      <c r="C31" s="35">
        <v>408000</v>
      </c>
      <c r="D31" s="36">
        <v>6.9000000000000006E-2</v>
      </c>
      <c r="E31" s="37" t="s">
        <v>357</v>
      </c>
    </row>
    <row r="32" spans="1:5" ht="16.149999999999999" customHeight="1" x14ac:dyDescent="0.25">
      <c r="A32" s="34">
        <v>2007</v>
      </c>
      <c r="B32" s="38">
        <v>14456.67</v>
      </c>
      <c r="C32" s="38">
        <v>433700</v>
      </c>
      <c r="D32" s="39">
        <v>6.3E-2</v>
      </c>
      <c r="E32" s="40" t="s">
        <v>358</v>
      </c>
    </row>
    <row r="33" spans="1:5" ht="16.149999999999999" customHeight="1" x14ac:dyDescent="0.25">
      <c r="A33" s="34">
        <v>2008</v>
      </c>
      <c r="B33" s="35">
        <v>15383.33</v>
      </c>
      <c r="C33" s="35">
        <v>461500</v>
      </c>
      <c r="D33" s="36">
        <v>6.4000000000000001E-2</v>
      </c>
      <c r="E33" s="37" t="s">
        <v>359</v>
      </c>
    </row>
    <row r="34" spans="1:5" ht="16.149999999999999" customHeight="1" x14ac:dyDescent="0.25">
      <c r="A34" s="34">
        <v>2009</v>
      </c>
      <c r="B34" s="38">
        <v>16563.330000000002</v>
      </c>
      <c r="C34" s="38">
        <v>496900</v>
      </c>
      <c r="D34" s="39">
        <v>7.6999999999999999E-2</v>
      </c>
      <c r="E34" s="40" t="s">
        <v>360</v>
      </c>
    </row>
    <row r="35" spans="1:5" ht="16.149999999999999" customHeight="1" x14ac:dyDescent="0.25">
      <c r="A35" s="34">
        <v>2010</v>
      </c>
      <c r="B35" s="35">
        <v>17166.669999999998</v>
      </c>
      <c r="C35" s="35">
        <v>515000</v>
      </c>
      <c r="D35" s="36">
        <v>3.5999999999999997E-2</v>
      </c>
      <c r="E35" s="37" t="s">
        <v>361</v>
      </c>
    </row>
    <row r="36" spans="1:5" ht="16.149999999999999" customHeight="1" x14ac:dyDescent="0.25">
      <c r="A36" s="34">
        <v>2011</v>
      </c>
      <c r="B36" s="38">
        <v>17853.330000000002</v>
      </c>
      <c r="C36" s="38">
        <v>535600</v>
      </c>
      <c r="D36" s="39">
        <v>0.04</v>
      </c>
      <c r="E36" s="40" t="s">
        <v>362</v>
      </c>
    </row>
    <row r="37" spans="1:5" ht="16.149999999999999" customHeight="1" x14ac:dyDescent="0.25">
      <c r="A37" s="34">
        <v>2012</v>
      </c>
      <c r="B37" s="35">
        <v>18890</v>
      </c>
      <c r="C37" s="35">
        <v>566700</v>
      </c>
      <c r="D37" s="36">
        <v>5.8000000000000003E-2</v>
      </c>
      <c r="E37" s="37" t="s">
        <v>363</v>
      </c>
    </row>
    <row r="38" spans="1:5" ht="16.149999999999999" customHeight="1" x14ac:dyDescent="0.25">
      <c r="A38" s="34">
        <v>2013</v>
      </c>
      <c r="B38" s="38">
        <v>19650</v>
      </c>
      <c r="C38" s="38">
        <v>589500</v>
      </c>
      <c r="D38" s="39">
        <v>4.02E-2</v>
      </c>
      <c r="E38" s="40" t="s">
        <v>364</v>
      </c>
    </row>
    <row r="39" spans="1:5" ht="16.149999999999999" customHeight="1" x14ac:dyDescent="0.25">
      <c r="A39" s="34">
        <v>2014</v>
      </c>
      <c r="B39" s="35">
        <v>20533.330000000002</v>
      </c>
      <c r="C39" s="35">
        <v>616000</v>
      </c>
      <c r="D39" s="36">
        <v>4.4999999999999998E-2</v>
      </c>
      <c r="E39" s="37" t="s">
        <v>365</v>
      </c>
    </row>
    <row r="40" spans="1:5" ht="16.149999999999999" customHeight="1" x14ac:dyDescent="0.25">
      <c r="A40" s="34">
        <v>2015</v>
      </c>
      <c r="B40" s="38">
        <v>21478.33</v>
      </c>
      <c r="C40" s="38">
        <v>644350</v>
      </c>
      <c r="D40" s="39">
        <v>4.5999999999999999E-2</v>
      </c>
      <c r="E40" s="40" t="s">
        <v>366</v>
      </c>
    </row>
    <row r="41" spans="1:5" ht="16.149999999999999" customHeight="1" x14ac:dyDescent="0.25">
      <c r="A41" s="34">
        <v>2016</v>
      </c>
      <c r="B41" s="35">
        <v>22981.83</v>
      </c>
      <c r="C41" s="35">
        <v>689455</v>
      </c>
      <c r="D41" s="36">
        <v>7.0000000000000007E-2</v>
      </c>
      <c r="E41" s="37" t="s">
        <v>367</v>
      </c>
    </row>
    <row r="42" spans="1:5" ht="16.149999999999999" customHeight="1" x14ac:dyDescent="0.25">
      <c r="A42" s="34">
        <v>2017</v>
      </c>
      <c r="B42" s="38">
        <v>24590.57</v>
      </c>
      <c r="C42" s="38">
        <v>737717</v>
      </c>
      <c r="D42" s="39">
        <v>7.0000000000000007E-2</v>
      </c>
      <c r="E42" s="40" t="s">
        <v>368</v>
      </c>
    </row>
    <row r="43" spans="1:5" ht="16.149999999999999" customHeight="1" x14ac:dyDescent="0.25">
      <c r="A43" s="34">
        <v>2018</v>
      </c>
      <c r="B43" s="35">
        <v>26041.4</v>
      </c>
      <c r="C43" s="35">
        <v>781242</v>
      </c>
      <c r="D43" s="36">
        <v>5.8999999999999997E-2</v>
      </c>
      <c r="E43" s="37" t="s">
        <v>369</v>
      </c>
    </row>
    <row r="44" spans="1:5" ht="16.149999999999999" customHeight="1" x14ac:dyDescent="0.25">
      <c r="A44" s="34">
        <v>2019</v>
      </c>
      <c r="B44" s="38">
        <v>27603.87</v>
      </c>
      <c r="C44" s="38">
        <v>828116</v>
      </c>
      <c r="D44" s="39">
        <v>0.06</v>
      </c>
      <c r="E44" s="40" t="s">
        <v>370</v>
      </c>
    </row>
    <row r="45" spans="1:5" ht="16.149999999999999" customHeight="1" x14ac:dyDescent="0.25">
      <c r="A45" s="34">
        <v>2020</v>
      </c>
      <c r="B45" s="38">
        <f>+C45/30</f>
        <v>29260.1</v>
      </c>
      <c r="C45" s="35">
        <f>ROUND(C44*1.06,0)</f>
        <v>877803</v>
      </c>
      <c r="D45" s="39">
        <v>0.06</v>
      </c>
      <c r="E45" s="40" t="s">
        <v>371</v>
      </c>
    </row>
    <row r="46" spans="1:5" ht="16.149999999999999" customHeight="1" x14ac:dyDescent="0.25">
      <c r="A46" s="41">
        <v>2021</v>
      </c>
      <c r="B46" s="38">
        <f>+C46/30</f>
        <v>30284.2</v>
      </c>
      <c r="C46" s="38">
        <f>ROUND(C45*(1+D46),0)</f>
        <v>908526</v>
      </c>
      <c r="D46" s="42">
        <v>3.5000000000000003E-2</v>
      </c>
      <c r="E46" s="40" t="s">
        <v>372</v>
      </c>
    </row>
    <row r="47" spans="1:5" ht="15.75" thickBot="1" x14ac:dyDescent="0.3">
      <c r="A47" s="43">
        <v>2022</v>
      </c>
      <c r="B47" s="44">
        <f>+SMMLV!$C47/30</f>
        <v>33333.333333333336</v>
      </c>
      <c r="C47" s="44">
        <v>1000000</v>
      </c>
      <c r="D47" s="45">
        <f>+SMMLV!$C47/C46-1</f>
        <v>0.10068396501586085</v>
      </c>
      <c r="E47" s="46" t="s">
        <v>377</v>
      </c>
    </row>
    <row r="48" spans="1:5" x14ac:dyDescent="0.25"/>
    <row r="49" spans="1:1" x14ac:dyDescent="0.25"/>
    <row r="50" spans="1:1" x14ac:dyDescent="0.25"/>
    <row r="51" spans="1:1" x14ac:dyDescent="0.25"/>
    <row r="52" spans="1:1" ht="24" x14ac:dyDescent="0.25">
      <c r="A52" s="30" t="s">
        <v>373</v>
      </c>
    </row>
    <row r="53" spans="1:1" x14ac:dyDescent="0.25">
      <c r="A53" s="30" t="s">
        <v>327</v>
      </c>
    </row>
    <row r="54" spans="1:1" ht="24" x14ac:dyDescent="0.25">
      <c r="A54" s="30" t="s">
        <v>374</v>
      </c>
    </row>
    <row r="55" spans="1:1" x14ac:dyDescent="0.25">
      <c r="A55" s="30" t="s">
        <v>327</v>
      </c>
    </row>
    <row r="56" spans="1:1" ht="24" x14ac:dyDescent="0.25">
      <c r="A56" s="30" t="s">
        <v>375</v>
      </c>
    </row>
    <row r="57" spans="1:1" x14ac:dyDescent="0.25">
      <c r="A57" s="30" t="s">
        <v>327</v>
      </c>
    </row>
    <row r="58" spans="1:1" x14ac:dyDescent="0.25">
      <c r="A58" s="30" t="s">
        <v>376</v>
      </c>
    </row>
    <row r="59" spans="1:1" x14ac:dyDescent="0.25">
      <c r="A59" s="30" t="s">
        <v>327</v>
      </c>
    </row>
    <row r="60" spans="1:1" ht="36" x14ac:dyDescent="0.25">
      <c r="A60" s="30" t="s">
        <v>329</v>
      </c>
    </row>
    <row r="61" spans="1:1" x14ac:dyDescent="0.25"/>
    <row r="62" spans="1:1" x14ac:dyDescent="0.25"/>
  </sheetData>
  <mergeCells count="2">
    <mergeCell ref="A1:F1"/>
    <mergeCell ref="A2:F2"/>
  </mergeCells>
  <hyperlinks>
    <hyperlink ref="A52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2:H29"/>
  <sheetViews>
    <sheetView showGridLines="0" zoomScale="70" zoomScaleNormal="70" workbookViewId="0"/>
  </sheetViews>
  <sheetFormatPr baseColWidth="10" defaultRowHeight="15" x14ac:dyDescent="0.25"/>
  <cols>
    <col min="4" max="4" width="62.42578125" customWidth="1"/>
    <col min="6" max="6" width="5.140625" customWidth="1"/>
    <col min="7" max="7" width="68.7109375" bestFit="1" customWidth="1"/>
  </cols>
  <sheetData>
    <row r="2" spans="4:8" ht="33" customHeight="1" x14ac:dyDescent="0.25">
      <c r="D2" s="10" t="s">
        <v>268</v>
      </c>
      <c r="E2" s="10" t="s">
        <v>423</v>
      </c>
      <c r="G2" s="5" t="s">
        <v>424</v>
      </c>
      <c r="H2" s="5" t="s">
        <v>423</v>
      </c>
    </row>
    <row r="3" spans="4:8" ht="33" customHeight="1" x14ac:dyDescent="0.25">
      <c r="D3" s="2" t="s">
        <v>269</v>
      </c>
      <c r="E3" s="2">
        <v>480</v>
      </c>
      <c r="G3" s="2" t="s">
        <v>286</v>
      </c>
      <c r="H3" s="2">
        <v>360</v>
      </c>
    </row>
    <row r="4" spans="4:8" ht="33" customHeight="1" x14ac:dyDescent="0.25">
      <c r="D4" s="3" t="s">
        <v>270</v>
      </c>
      <c r="E4" s="3">
        <v>480</v>
      </c>
      <c r="G4" s="3" t="s">
        <v>287</v>
      </c>
      <c r="H4" s="3">
        <v>360</v>
      </c>
    </row>
    <row r="5" spans="4:8" ht="33" customHeight="1" x14ac:dyDescent="0.25">
      <c r="D5" s="2" t="s">
        <v>271</v>
      </c>
      <c r="E5" s="2">
        <v>480</v>
      </c>
      <c r="G5" s="2" t="s">
        <v>288</v>
      </c>
      <c r="H5" s="2">
        <v>360</v>
      </c>
    </row>
    <row r="6" spans="4:8" ht="33" customHeight="1" x14ac:dyDescent="0.25">
      <c r="D6" s="3" t="s">
        <v>272</v>
      </c>
      <c r="E6" s="3">
        <v>480</v>
      </c>
      <c r="G6" s="3" t="s">
        <v>289</v>
      </c>
      <c r="H6" s="3">
        <v>360</v>
      </c>
    </row>
    <row r="7" spans="4:8" ht="33" customHeight="1" x14ac:dyDescent="0.25">
      <c r="D7" s="2" t="s">
        <v>273</v>
      </c>
      <c r="E7" s="2">
        <v>480</v>
      </c>
      <c r="G7" s="2" t="s">
        <v>290</v>
      </c>
      <c r="H7" s="2">
        <v>360</v>
      </c>
    </row>
    <row r="8" spans="4:8" ht="33" customHeight="1" x14ac:dyDescent="0.25">
      <c r="D8" s="3" t="s">
        <v>274</v>
      </c>
      <c r="E8" s="3">
        <v>480</v>
      </c>
      <c r="G8" s="3" t="s">
        <v>291</v>
      </c>
      <c r="H8" s="3">
        <v>360</v>
      </c>
    </row>
    <row r="9" spans="4:8" ht="33" customHeight="1" x14ac:dyDescent="0.25">
      <c r="D9" s="2" t="s">
        <v>275</v>
      </c>
      <c r="E9" s="2">
        <v>480</v>
      </c>
      <c r="G9" s="2" t="s">
        <v>292</v>
      </c>
      <c r="H9" s="2">
        <v>360</v>
      </c>
    </row>
    <row r="10" spans="4:8" ht="33" customHeight="1" x14ac:dyDescent="0.25">
      <c r="D10" s="3" t="s">
        <v>276</v>
      </c>
      <c r="E10" s="3">
        <v>480</v>
      </c>
      <c r="G10" s="3" t="s">
        <v>293</v>
      </c>
      <c r="H10" s="3">
        <v>360</v>
      </c>
    </row>
    <row r="11" spans="4:8" ht="33" customHeight="1" x14ac:dyDescent="0.25">
      <c r="D11" s="2" t="s">
        <v>277</v>
      </c>
      <c r="E11" s="2">
        <v>480</v>
      </c>
      <c r="G11" s="2" t="s">
        <v>294</v>
      </c>
      <c r="H11" s="2">
        <v>360</v>
      </c>
    </row>
    <row r="12" spans="4:8" ht="33" customHeight="1" x14ac:dyDescent="0.25">
      <c r="D12" s="3" t="s">
        <v>278</v>
      </c>
      <c r="E12" s="3">
        <v>480</v>
      </c>
      <c r="G12" s="48" t="s">
        <v>295</v>
      </c>
      <c r="H12" s="48">
        <v>360</v>
      </c>
    </row>
    <row r="13" spans="4:8" ht="33" customHeight="1" x14ac:dyDescent="0.25">
      <c r="D13" s="2" t="s">
        <v>279</v>
      </c>
      <c r="E13" s="2">
        <v>480</v>
      </c>
      <c r="G13" s="10" t="s">
        <v>425</v>
      </c>
      <c r="H13" s="10" t="s">
        <v>423</v>
      </c>
    </row>
    <row r="14" spans="4:8" ht="33" customHeight="1" x14ac:dyDescent="0.25">
      <c r="D14" s="3" t="s">
        <v>280</v>
      </c>
      <c r="E14" s="3">
        <v>480</v>
      </c>
      <c r="G14" s="3" t="s">
        <v>297</v>
      </c>
      <c r="H14" s="3">
        <v>360</v>
      </c>
    </row>
    <row r="15" spans="4:8" ht="33" customHeight="1" x14ac:dyDescent="0.25">
      <c r="D15" s="2" t="s">
        <v>281</v>
      </c>
      <c r="E15" s="2">
        <v>480</v>
      </c>
      <c r="G15" s="2" t="s">
        <v>298</v>
      </c>
      <c r="H15" s="2">
        <v>360</v>
      </c>
    </row>
    <row r="16" spans="4:8" ht="33" customHeight="1" x14ac:dyDescent="0.25">
      <c r="D16" s="3" t="s">
        <v>282</v>
      </c>
      <c r="E16" s="3">
        <v>480</v>
      </c>
      <c r="G16" s="49" t="s">
        <v>299</v>
      </c>
      <c r="H16" s="3">
        <v>360</v>
      </c>
    </row>
    <row r="17" spans="4:8" ht="33" customHeight="1" x14ac:dyDescent="0.25">
      <c r="D17" s="2" t="s">
        <v>283</v>
      </c>
      <c r="E17" s="2">
        <v>480</v>
      </c>
      <c r="G17" s="50" t="s">
        <v>300</v>
      </c>
      <c r="H17" s="2">
        <v>360</v>
      </c>
    </row>
    <row r="18" spans="4:8" ht="33" customHeight="1" x14ac:dyDescent="0.25">
      <c r="D18" s="3" t="s">
        <v>284</v>
      </c>
      <c r="E18" s="3">
        <v>480</v>
      </c>
      <c r="G18" s="3" t="s">
        <v>301</v>
      </c>
      <c r="H18" s="3">
        <v>360</v>
      </c>
    </row>
    <row r="19" spans="4:8" ht="33" customHeight="1" x14ac:dyDescent="0.25">
      <c r="D19" s="5" t="s">
        <v>426</v>
      </c>
      <c r="E19" s="10" t="s">
        <v>423</v>
      </c>
      <c r="G19" s="2" t="s">
        <v>302</v>
      </c>
      <c r="H19" s="2">
        <v>360</v>
      </c>
    </row>
    <row r="20" spans="4:8" ht="33" customHeight="1" x14ac:dyDescent="0.25">
      <c r="D20" s="3" t="s">
        <v>309</v>
      </c>
      <c r="E20" s="3">
        <v>600</v>
      </c>
      <c r="G20" s="5" t="s">
        <v>427</v>
      </c>
      <c r="H20" s="10" t="s">
        <v>423</v>
      </c>
    </row>
    <row r="21" spans="4:8" ht="33" customHeight="1" x14ac:dyDescent="0.25">
      <c r="D21" s="2" t="s">
        <v>310</v>
      </c>
      <c r="E21" s="2">
        <v>360</v>
      </c>
      <c r="G21" s="3" t="s">
        <v>304</v>
      </c>
      <c r="H21" s="3">
        <v>360</v>
      </c>
    </row>
    <row r="22" spans="4:8" ht="33" customHeight="1" x14ac:dyDescent="0.25">
      <c r="D22" s="3" t="s">
        <v>311</v>
      </c>
      <c r="E22" s="3">
        <v>360</v>
      </c>
      <c r="G22" s="2" t="s">
        <v>305</v>
      </c>
      <c r="H22" s="2">
        <v>180</v>
      </c>
    </row>
    <row r="23" spans="4:8" ht="33" customHeight="1" x14ac:dyDescent="0.25">
      <c r="D23" s="2" t="s">
        <v>312</v>
      </c>
      <c r="E23" s="2">
        <v>360</v>
      </c>
      <c r="G23" s="3" t="s">
        <v>306</v>
      </c>
      <c r="H23" s="3">
        <v>360</v>
      </c>
    </row>
    <row r="24" spans="4:8" ht="33" customHeight="1" x14ac:dyDescent="0.25">
      <c r="D24" s="3" t="s">
        <v>313</v>
      </c>
      <c r="E24" s="3">
        <v>360</v>
      </c>
      <c r="G24" s="2" t="s">
        <v>307</v>
      </c>
      <c r="H24" s="2">
        <v>360</v>
      </c>
    </row>
    <row r="25" spans="4:8" ht="33" customHeight="1" x14ac:dyDescent="0.25">
      <c r="D25" s="5" t="s">
        <v>428</v>
      </c>
      <c r="E25" s="10" t="s">
        <v>423</v>
      </c>
      <c r="G25" s="5" t="s">
        <v>429</v>
      </c>
      <c r="H25" s="10" t="s">
        <v>423</v>
      </c>
    </row>
    <row r="26" spans="4:8" ht="33" customHeight="1" x14ac:dyDescent="0.25">
      <c r="D26" s="2" t="s">
        <v>380</v>
      </c>
      <c r="E26" s="2">
        <v>360</v>
      </c>
      <c r="G26" s="3" t="s">
        <v>320</v>
      </c>
      <c r="H26" s="3">
        <v>360</v>
      </c>
    </row>
    <row r="27" spans="4:8" ht="33" customHeight="1" x14ac:dyDescent="0.25">
      <c r="D27" s="48" t="s">
        <v>381</v>
      </c>
      <c r="E27" s="48">
        <v>360</v>
      </c>
    </row>
    <row r="28" spans="4:8" ht="33" customHeight="1" x14ac:dyDescent="0.25"/>
    <row r="29" spans="4:8" ht="33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8"/>
  <sheetViews>
    <sheetView workbookViewId="0">
      <selection activeCell="B12" sqref="B12"/>
    </sheetView>
  </sheetViews>
  <sheetFormatPr baseColWidth="10" defaultColWidth="0" defaultRowHeight="15" zeroHeight="1" x14ac:dyDescent="0.25"/>
  <cols>
    <col min="1" max="1" width="11.42578125" customWidth="1"/>
    <col min="2" max="2" width="61.7109375" bestFit="1" customWidth="1"/>
    <col min="3" max="8" width="68" customWidth="1"/>
    <col min="9" max="9" width="17.140625" bestFit="1" customWidth="1"/>
    <col min="10" max="10" width="24" hidden="1" customWidth="1"/>
    <col min="11" max="11" width="55" hidden="1" customWidth="1"/>
    <col min="12" max="12" width="61.7109375" hidden="1" customWidth="1"/>
    <col min="13" max="13" width="40.28515625" hidden="1" customWidth="1"/>
    <col min="14" max="14" width="19.140625" hidden="1" customWidth="1"/>
    <col min="15" max="15" width="11.42578125" hidden="1" customWidth="1"/>
    <col min="16" max="16" width="18.28515625" hidden="1" customWidth="1"/>
    <col min="17" max="16384" width="11.42578125" hidden="1"/>
  </cols>
  <sheetData>
    <row r="1" spans="2:8" x14ac:dyDescent="0.25"/>
    <row r="2" spans="2:8" x14ac:dyDescent="0.25"/>
    <row r="3" spans="2:8" x14ac:dyDescent="0.25">
      <c r="B3" s="23" t="s">
        <v>0</v>
      </c>
      <c r="C3" s="23" t="s">
        <v>404</v>
      </c>
      <c r="D3" s="23" t="s">
        <v>395</v>
      </c>
      <c r="E3" s="23" t="s">
        <v>396</v>
      </c>
      <c r="F3" s="23" t="s">
        <v>397</v>
      </c>
      <c r="G3" s="23" t="s">
        <v>398</v>
      </c>
      <c r="H3" s="23" t="s">
        <v>399</v>
      </c>
    </row>
    <row r="4" spans="2:8" x14ac:dyDescent="0.25">
      <c r="B4" s="23" t="s">
        <v>204</v>
      </c>
      <c r="C4" s="23" t="s">
        <v>202</v>
      </c>
      <c r="D4" s="23" t="s">
        <v>392</v>
      </c>
      <c r="E4" s="23" t="s">
        <v>400</v>
      </c>
      <c r="F4" s="23" t="s">
        <v>401</v>
      </c>
      <c r="G4" s="23" t="s">
        <v>402</v>
      </c>
      <c r="H4" s="23" t="s">
        <v>403</v>
      </c>
    </row>
    <row r="5" spans="2:8" x14ac:dyDescent="0.25">
      <c r="B5" s="23"/>
      <c r="C5" s="23" t="s">
        <v>200</v>
      </c>
      <c r="D5" s="23" t="s">
        <v>393</v>
      </c>
      <c r="E5" s="23"/>
      <c r="F5" s="23"/>
      <c r="G5" s="23"/>
      <c r="H5" s="23"/>
    </row>
    <row r="6" spans="2:8" x14ac:dyDescent="0.25">
      <c r="B6" s="23"/>
      <c r="C6" s="23" t="s">
        <v>387</v>
      </c>
      <c r="D6" s="23" t="s">
        <v>391</v>
      </c>
      <c r="E6" s="23"/>
      <c r="F6" s="23"/>
      <c r="G6" s="23"/>
      <c r="H6" s="23"/>
    </row>
    <row r="7" spans="2:8" x14ac:dyDescent="0.25">
      <c r="B7" s="23"/>
      <c r="C7" s="23" t="s">
        <v>203</v>
      </c>
      <c r="D7" s="23" t="s">
        <v>390</v>
      </c>
      <c r="E7" s="23"/>
      <c r="F7" s="23"/>
      <c r="G7" s="23"/>
      <c r="H7" s="23"/>
    </row>
    <row r="8" spans="2:8" x14ac:dyDescent="0.25">
      <c r="B8" s="23"/>
      <c r="C8" s="23" t="s">
        <v>388</v>
      </c>
      <c r="D8" s="23" t="s">
        <v>389</v>
      </c>
      <c r="E8" s="23"/>
      <c r="F8" s="23"/>
      <c r="G8" s="23"/>
      <c r="H8" s="23"/>
    </row>
    <row r="9" spans="2:8" x14ac:dyDescent="0.25">
      <c r="B9" s="23"/>
      <c r="C9" s="23" t="s">
        <v>386</v>
      </c>
      <c r="D9" s="23" t="s">
        <v>394</v>
      </c>
      <c r="E9" s="23"/>
      <c r="F9" s="23"/>
      <c r="G9" s="23"/>
      <c r="H9" s="23"/>
    </row>
    <row r="10" spans="2:8" x14ac:dyDescent="0.25">
      <c r="B10" s="23" t="s">
        <v>198</v>
      </c>
      <c r="C10" s="23" t="s">
        <v>173</v>
      </c>
      <c r="D10" s="23" t="s">
        <v>405</v>
      </c>
      <c r="E10" s="23" t="s">
        <v>406</v>
      </c>
      <c r="F10" s="23" t="s">
        <v>407</v>
      </c>
      <c r="G10" s="23" t="s">
        <v>408</v>
      </c>
      <c r="H10" s="23" t="s">
        <v>409</v>
      </c>
    </row>
    <row r="11" spans="2:8" x14ac:dyDescent="0.25">
      <c r="B11" s="23" t="s">
        <v>189</v>
      </c>
      <c r="C11" s="23" t="s">
        <v>199</v>
      </c>
      <c r="D11" s="23">
        <v>1</v>
      </c>
      <c r="E11" s="23"/>
      <c r="F11" s="23">
        <v>2</v>
      </c>
      <c r="G11" s="23">
        <v>3</v>
      </c>
      <c r="H11" s="23">
        <v>4</v>
      </c>
    </row>
    <row r="12" spans="2:8" x14ac:dyDescent="0.25">
      <c r="B12" s="23" t="s">
        <v>176</v>
      </c>
      <c r="C12" s="23" t="s">
        <v>177</v>
      </c>
      <c r="D12" s="23"/>
      <c r="E12" s="23"/>
      <c r="F12" s="23"/>
      <c r="G12" s="23"/>
      <c r="H12" s="23"/>
    </row>
    <row r="13" spans="2:8" x14ac:dyDescent="0.25">
      <c r="B13" s="23" t="s">
        <v>178</v>
      </c>
      <c r="C13" s="23" t="s">
        <v>179</v>
      </c>
      <c r="D13" s="23"/>
      <c r="E13" s="23"/>
      <c r="F13" s="23"/>
      <c r="G13" s="23"/>
      <c r="H13" s="23"/>
    </row>
    <row r="14" spans="2:8" x14ac:dyDescent="0.25">
      <c r="B14" s="23" t="s">
        <v>180</v>
      </c>
      <c r="C14" s="23" t="s">
        <v>201</v>
      </c>
      <c r="D14" s="23"/>
      <c r="E14" s="23"/>
      <c r="F14" s="23"/>
      <c r="G14" s="23"/>
      <c r="H14" s="23"/>
    </row>
    <row r="15" spans="2:8" x14ac:dyDescent="0.25">
      <c r="B15" s="23" t="s">
        <v>181</v>
      </c>
      <c r="C15" s="23" t="s">
        <v>182</v>
      </c>
      <c r="D15" s="23"/>
      <c r="E15" s="23"/>
      <c r="F15" s="23"/>
      <c r="G15" s="23"/>
      <c r="H15" s="23"/>
    </row>
    <row r="16" spans="2:8" x14ac:dyDescent="0.25">
      <c r="B16" s="23" t="s">
        <v>183</v>
      </c>
      <c r="C16" s="23" t="s">
        <v>184</v>
      </c>
      <c r="D16" s="23"/>
      <c r="E16" s="23"/>
      <c r="F16" s="23"/>
      <c r="G16" s="23"/>
      <c r="H16" s="23"/>
    </row>
    <row r="17" spans="2:8" x14ac:dyDescent="0.25">
      <c r="B17" s="23" t="s">
        <v>185</v>
      </c>
      <c r="C17" s="23" t="s">
        <v>186</v>
      </c>
      <c r="D17" s="23"/>
      <c r="E17" s="23"/>
      <c r="F17" s="23"/>
      <c r="G17" s="23"/>
      <c r="H17" s="23"/>
    </row>
    <row r="18" spans="2:8" x14ac:dyDescent="0.25">
      <c r="B18" s="23" t="s">
        <v>432</v>
      </c>
      <c r="C18" s="23" t="s">
        <v>434</v>
      </c>
    </row>
    <row r="19" spans="2:8" x14ac:dyDescent="0.25">
      <c r="B19" s="23" t="s">
        <v>433</v>
      </c>
      <c r="C19" s="23" t="s">
        <v>435</v>
      </c>
    </row>
    <row r="20" spans="2:8" x14ac:dyDescent="0.25">
      <c r="B20" s="23" t="s">
        <v>190</v>
      </c>
      <c r="C20" s="52" t="s">
        <v>436</v>
      </c>
    </row>
    <row r="21" spans="2:8" x14ac:dyDescent="0.25">
      <c r="B21" s="23" t="s">
        <v>437</v>
      </c>
      <c r="C21" s="52" t="s">
        <v>438</v>
      </c>
    </row>
    <row r="22" spans="2:8" x14ac:dyDescent="0.25">
      <c r="B22" s="23" t="s">
        <v>439</v>
      </c>
      <c r="C22" s="52" t="s">
        <v>440</v>
      </c>
    </row>
    <row r="23" spans="2:8" x14ac:dyDescent="0.25">
      <c r="B23" s="23" t="s">
        <v>197</v>
      </c>
      <c r="C23" s="23" t="s">
        <v>415</v>
      </c>
      <c r="D23" s="23" t="s">
        <v>410</v>
      </c>
      <c r="E23" s="23" t="s">
        <v>411</v>
      </c>
      <c r="F23" s="23" t="s">
        <v>412</v>
      </c>
      <c r="G23" s="23" t="s">
        <v>413</v>
      </c>
      <c r="H23" s="23" t="s">
        <v>414</v>
      </c>
    </row>
    <row r="24" spans="2:8" x14ac:dyDescent="0.25">
      <c r="B24" s="23" t="s">
        <v>180</v>
      </c>
      <c r="C24" s="51" t="s">
        <v>431</v>
      </c>
      <c r="D24" s="23"/>
      <c r="E24" s="23"/>
      <c r="F24" s="23"/>
      <c r="G24" s="23"/>
      <c r="H24" s="23"/>
    </row>
    <row r="25" spans="2:8" x14ac:dyDescent="0.25">
      <c r="B25" t="s">
        <v>192</v>
      </c>
    </row>
    <row r="26" spans="2:8" x14ac:dyDescent="0.25"/>
    <row r="27" spans="2:8" x14ac:dyDescent="0.25"/>
    <row r="28" spans="2:8" x14ac:dyDescent="0.25"/>
    <row r="31" spans="2:8" hidden="1" x14ac:dyDescent="0.25">
      <c r="B31" s="23" t="s">
        <v>0</v>
      </c>
    </row>
    <row r="32" spans="2:8" hidden="1" x14ac:dyDescent="0.25">
      <c r="B32" s="23" t="s">
        <v>404</v>
      </c>
    </row>
    <row r="33" spans="2:2" hidden="1" x14ac:dyDescent="0.25">
      <c r="B33" s="23" t="s">
        <v>395</v>
      </c>
    </row>
    <row r="34" spans="2:2" hidden="1" x14ac:dyDescent="0.25">
      <c r="B34" s="23" t="s">
        <v>396</v>
      </c>
    </row>
    <row r="35" spans="2:2" hidden="1" x14ac:dyDescent="0.25">
      <c r="B35" s="23" t="s">
        <v>397</v>
      </c>
    </row>
    <row r="36" spans="2:2" hidden="1" x14ac:dyDescent="0.25">
      <c r="B36" s="23" t="s">
        <v>398</v>
      </c>
    </row>
    <row r="37" spans="2:2" hidden="1" x14ac:dyDescent="0.25">
      <c r="B37" s="23" t="s">
        <v>399</v>
      </c>
    </row>
    <row r="38" spans="2:2" x14ac:dyDescent="0.25"/>
  </sheetData>
  <sortState xmlns:xlrd2="http://schemas.microsoft.com/office/spreadsheetml/2017/richdata2" ref="D4:D8">
    <sortCondition ref="D8"/>
  </sortState>
  <hyperlinks>
    <hyperlink ref="C2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34"/>
  <sheetViews>
    <sheetView workbookViewId="0">
      <selection activeCell="D2" sqref="D2:D34"/>
    </sheetView>
  </sheetViews>
  <sheetFormatPr baseColWidth="10" defaultRowHeight="15" x14ac:dyDescent="0.25"/>
  <sheetData>
    <row r="2" spans="2:4" ht="15.75" x14ac:dyDescent="0.25">
      <c r="B2" s="53" t="s">
        <v>441</v>
      </c>
      <c r="C2" s="54" t="s">
        <v>442</v>
      </c>
      <c r="D2" t="s">
        <v>443</v>
      </c>
    </row>
    <row r="3" spans="2:4" x14ac:dyDescent="0.25">
      <c r="B3">
        <v>0</v>
      </c>
      <c r="C3" t="s">
        <v>444</v>
      </c>
      <c r="D3">
        <v>2013</v>
      </c>
    </row>
    <row r="4" spans="2:4" x14ac:dyDescent="0.25">
      <c r="B4">
        <v>1</v>
      </c>
      <c r="C4" t="s">
        <v>445</v>
      </c>
      <c r="D4">
        <v>2014</v>
      </c>
    </row>
    <row r="5" spans="2:4" x14ac:dyDescent="0.25">
      <c r="B5">
        <v>2</v>
      </c>
      <c r="C5" t="s">
        <v>446</v>
      </c>
      <c r="D5">
        <v>2015</v>
      </c>
    </row>
    <row r="6" spans="2:4" x14ac:dyDescent="0.25">
      <c r="B6">
        <v>3</v>
      </c>
      <c r="C6" t="s">
        <v>447</v>
      </c>
      <c r="D6">
        <v>2016</v>
      </c>
    </row>
    <row r="7" spans="2:4" x14ac:dyDescent="0.25">
      <c r="B7">
        <v>4</v>
      </c>
      <c r="C7" t="s">
        <v>448</v>
      </c>
      <c r="D7">
        <v>2017</v>
      </c>
    </row>
    <row r="8" spans="2:4" x14ac:dyDescent="0.25">
      <c r="B8">
        <v>5</v>
      </c>
      <c r="C8" t="s">
        <v>449</v>
      </c>
      <c r="D8">
        <v>2018</v>
      </c>
    </row>
    <row r="9" spans="2:4" x14ac:dyDescent="0.25">
      <c r="B9">
        <v>6</v>
      </c>
      <c r="C9" t="s">
        <v>450</v>
      </c>
      <c r="D9">
        <v>2019</v>
      </c>
    </row>
    <row r="10" spans="2:4" x14ac:dyDescent="0.25">
      <c r="B10">
        <v>7</v>
      </c>
      <c r="C10" t="s">
        <v>451</v>
      </c>
      <c r="D10">
        <v>2020</v>
      </c>
    </row>
    <row r="11" spans="2:4" x14ac:dyDescent="0.25">
      <c r="B11">
        <v>8</v>
      </c>
      <c r="C11" t="s">
        <v>452</v>
      </c>
      <c r="D11">
        <v>2021</v>
      </c>
    </row>
    <row r="12" spans="2:4" x14ac:dyDescent="0.25">
      <c r="B12">
        <v>9</v>
      </c>
      <c r="C12" t="s">
        <v>453</v>
      </c>
      <c r="D12">
        <v>2022</v>
      </c>
    </row>
    <row r="13" spans="2:4" x14ac:dyDescent="0.25">
      <c r="B13">
        <v>10</v>
      </c>
      <c r="C13" t="s">
        <v>454</v>
      </c>
      <c r="D13">
        <v>2023</v>
      </c>
    </row>
    <row r="14" spans="2:4" x14ac:dyDescent="0.25">
      <c r="B14">
        <v>11</v>
      </c>
      <c r="C14" t="s">
        <v>455</v>
      </c>
      <c r="D14">
        <v>2024</v>
      </c>
    </row>
    <row r="15" spans="2:4" x14ac:dyDescent="0.25">
      <c r="B15">
        <v>12</v>
      </c>
      <c r="D15">
        <v>2025</v>
      </c>
    </row>
    <row r="16" spans="2:4" x14ac:dyDescent="0.25">
      <c r="B16">
        <v>13</v>
      </c>
      <c r="D16">
        <v>2026</v>
      </c>
    </row>
    <row r="17" spans="2:4" x14ac:dyDescent="0.25">
      <c r="B17">
        <v>14</v>
      </c>
      <c r="D17">
        <v>2027</v>
      </c>
    </row>
    <row r="18" spans="2:4" x14ac:dyDescent="0.25">
      <c r="B18">
        <v>15</v>
      </c>
      <c r="D18">
        <v>2028</v>
      </c>
    </row>
    <row r="19" spans="2:4" x14ac:dyDescent="0.25">
      <c r="B19">
        <v>16</v>
      </c>
      <c r="D19">
        <v>2029</v>
      </c>
    </row>
    <row r="20" spans="2:4" x14ac:dyDescent="0.25">
      <c r="B20">
        <v>17</v>
      </c>
      <c r="D20">
        <v>2030</v>
      </c>
    </row>
    <row r="21" spans="2:4" x14ac:dyDescent="0.25">
      <c r="B21">
        <v>18</v>
      </c>
      <c r="D21">
        <v>2031</v>
      </c>
    </row>
    <row r="22" spans="2:4" x14ac:dyDescent="0.25">
      <c r="B22">
        <v>19</v>
      </c>
      <c r="D22">
        <v>2032</v>
      </c>
    </row>
    <row r="23" spans="2:4" x14ac:dyDescent="0.25">
      <c r="B23">
        <v>20</v>
      </c>
      <c r="D23">
        <v>2033</v>
      </c>
    </row>
    <row r="24" spans="2:4" x14ac:dyDescent="0.25">
      <c r="B24">
        <v>21</v>
      </c>
      <c r="D24">
        <v>2034</v>
      </c>
    </row>
    <row r="25" spans="2:4" x14ac:dyDescent="0.25">
      <c r="B25">
        <v>22</v>
      </c>
      <c r="D25">
        <v>2035</v>
      </c>
    </row>
    <row r="26" spans="2:4" x14ac:dyDescent="0.25">
      <c r="B26">
        <v>23</v>
      </c>
      <c r="D26">
        <v>2036</v>
      </c>
    </row>
    <row r="27" spans="2:4" x14ac:dyDescent="0.25">
      <c r="B27">
        <v>24</v>
      </c>
      <c r="D27">
        <v>2037</v>
      </c>
    </row>
    <row r="28" spans="2:4" x14ac:dyDescent="0.25">
      <c r="B28">
        <v>25</v>
      </c>
      <c r="D28">
        <v>2038</v>
      </c>
    </row>
    <row r="29" spans="2:4" x14ac:dyDescent="0.25">
      <c r="B29">
        <v>26</v>
      </c>
      <c r="D29">
        <v>2039</v>
      </c>
    </row>
    <row r="30" spans="2:4" x14ac:dyDescent="0.25">
      <c r="B30">
        <v>27</v>
      </c>
      <c r="D30">
        <v>2040</v>
      </c>
    </row>
    <row r="31" spans="2:4" x14ac:dyDescent="0.25">
      <c r="B31">
        <v>28</v>
      </c>
      <c r="D31">
        <v>2041</v>
      </c>
    </row>
    <row r="32" spans="2:4" x14ac:dyDescent="0.25">
      <c r="B32">
        <v>29</v>
      </c>
      <c r="D32">
        <v>2042</v>
      </c>
    </row>
    <row r="33" spans="2:4" x14ac:dyDescent="0.25">
      <c r="B33">
        <v>30</v>
      </c>
      <c r="D33">
        <v>2043</v>
      </c>
    </row>
    <row r="34" spans="2:4" x14ac:dyDescent="0.25">
      <c r="B34">
        <v>31</v>
      </c>
      <c r="D34">
        <v>2044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B3:D20"/>
  <sheetViews>
    <sheetView workbookViewId="0">
      <selection activeCell="C18" sqref="C18"/>
    </sheetView>
  </sheetViews>
  <sheetFormatPr baseColWidth="10" defaultRowHeight="15" x14ac:dyDescent="0.25"/>
  <cols>
    <col min="3" max="3" width="21.42578125" bestFit="1" customWidth="1"/>
    <col min="4" max="4" width="54.5703125" bestFit="1" customWidth="1"/>
  </cols>
  <sheetData>
    <row r="3" spans="2:4" x14ac:dyDescent="0.25">
      <c r="B3">
        <v>1</v>
      </c>
      <c r="C3" t="s">
        <v>1</v>
      </c>
      <c r="D3" t="s">
        <v>2</v>
      </c>
    </row>
    <row r="4" spans="2:4" x14ac:dyDescent="0.25">
      <c r="B4">
        <v>2</v>
      </c>
      <c r="C4" t="s">
        <v>3</v>
      </c>
      <c r="D4" t="s">
        <v>4</v>
      </c>
    </row>
    <row r="5" spans="2:4" x14ac:dyDescent="0.25">
      <c r="B5">
        <v>3</v>
      </c>
      <c r="C5" t="s">
        <v>5</v>
      </c>
      <c r="D5" t="s">
        <v>6</v>
      </c>
    </row>
    <row r="6" spans="2:4" x14ac:dyDescent="0.25">
      <c r="B6">
        <v>4</v>
      </c>
      <c r="C6" t="s">
        <v>7</v>
      </c>
      <c r="D6" t="s">
        <v>8</v>
      </c>
    </row>
    <row r="10" spans="2:4" x14ac:dyDescent="0.25">
      <c r="C10" s="5" t="s">
        <v>26</v>
      </c>
    </row>
    <row r="11" spans="2:4" x14ac:dyDescent="0.25">
      <c r="C11" s="11" t="s">
        <v>153</v>
      </c>
    </row>
    <row r="12" spans="2:4" x14ac:dyDescent="0.25">
      <c r="C12" s="12" t="s">
        <v>151</v>
      </c>
    </row>
    <row r="13" spans="2:4" x14ac:dyDescent="0.25">
      <c r="C13" s="11" t="s">
        <v>154</v>
      </c>
    </row>
    <row r="14" spans="2:4" x14ac:dyDescent="0.25">
      <c r="C14" s="12" t="s">
        <v>152</v>
      </c>
    </row>
    <row r="15" spans="2:4" x14ac:dyDescent="0.25">
      <c r="C15" s="12" t="s">
        <v>156</v>
      </c>
    </row>
    <row r="16" spans="2:4" x14ac:dyDescent="0.25">
      <c r="C16" s="13" t="s">
        <v>155</v>
      </c>
    </row>
    <row r="18" spans="3:3" x14ac:dyDescent="0.25">
      <c r="C18" s="5" t="s">
        <v>158</v>
      </c>
    </row>
    <row r="19" spans="3:3" x14ac:dyDescent="0.25">
      <c r="C19" t="s">
        <v>9</v>
      </c>
    </row>
    <row r="20" spans="3:3" x14ac:dyDescent="0.25">
      <c r="C20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27</vt:i4>
      </vt:variant>
    </vt:vector>
  </HeadingPairs>
  <TitlesOfParts>
    <vt:vector size="35" baseType="lpstr">
      <vt:lpstr>Formato</vt:lpstr>
      <vt:lpstr>PUC</vt:lpstr>
      <vt:lpstr>Hoja2</vt:lpstr>
      <vt:lpstr>SMMLV</vt:lpstr>
      <vt:lpstr>Tiempos</vt:lpstr>
      <vt:lpstr>Datos Concesionario</vt:lpstr>
      <vt:lpstr>Hoja Borrador</vt:lpstr>
      <vt:lpstr>DatosIo.</vt:lpstr>
      <vt:lpstr>AEROCALI_S.A.</vt:lpstr>
      <vt:lpstr>AEROPUERTOS_DE_ORIENTE_SAS</vt:lpstr>
      <vt:lpstr>AIR_PLAN_S.A.</vt:lpstr>
      <vt:lpstr>Año</vt:lpstr>
      <vt:lpstr>Formato!Área_de_impresión</vt:lpstr>
      <vt:lpstr>Concesionario</vt:lpstr>
      <vt:lpstr>DESCRIPCIÓN</vt:lpstr>
      <vt:lpstr>dia</vt:lpstr>
      <vt:lpstr>EQUIPO_MÉDICO_Y_CIENTÍFICO</vt:lpstr>
      <vt:lpstr>EQUIPOS_COMEDOR_COCINA_HOTELES</vt:lpstr>
      <vt:lpstr>EQUIPOS_DE_COMUNICACIÓN_Y_COMPUTACIÓN</vt:lpstr>
      <vt:lpstr>EQUIPOS_DE_TRANSPORTE_TRACCIÓN_Y_ELEVACIÓN</vt:lpstr>
      <vt:lpstr>Hoja2!ESTADO_DE_LA_ADQUISICIÓN</vt:lpstr>
      <vt:lpstr>Estado_de_la_Adquisición</vt:lpstr>
      <vt:lpstr>GENERAL</vt:lpstr>
      <vt:lpstr>GRUPO_AEROPORTUARIO_DEL_CARIBE_S.A.S</vt:lpstr>
      <vt:lpstr>INTANGIBLES</vt:lpstr>
      <vt:lpstr>MAQUINARIA_Y_EQUIPO</vt:lpstr>
      <vt:lpstr>mes</vt:lpstr>
      <vt:lpstr>MINIMO</vt:lpstr>
      <vt:lpstr>MUEBLES_ENSERES_Y_EQUIPO_DE_OFICINA</vt:lpstr>
      <vt:lpstr>OPERADORA_AEROPUERTO_INTERNACIONAL_EL_DORADO</vt:lpstr>
      <vt:lpstr>OTRAS_PROPIEDADES_PLANTA_Y_EQUIPO_EN_CONCESIÓN</vt:lpstr>
      <vt:lpstr>SOCIEDAD_AEROPORTUARIA_DE_LA_COSTA_S.A.</vt:lpstr>
      <vt:lpstr>TablaCodigo</vt:lpstr>
      <vt:lpstr>Formato!Títulos_a_imprimir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Augusto Ramirez Forero</dc:creator>
  <cp:lastModifiedBy>Cristian Leandro Muñoz Claros</cp:lastModifiedBy>
  <cp:lastPrinted>2022-08-23T16:58:33Z</cp:lastPrinted>
  <dcterms:created xsi:type="dcterms:W3CDTF">2021-07-23T21:02:51Z</dcterms:created>
  <dcterms:modified xsi:type="dcterms:W3CDTF">2024-09-03T02:25:04Z</dcterms:modified>
</cp:coreProperties>
</file>