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rodriguez_ani_gov_co/Documents/LIDA/sinfad/Nueva carpeta/2023/9. Septiembre/Informes finales/"/>
    </mc:Choice>
  </mc:AlternateContent>
  <xr:revisionPtr revIDLastSave="0" documentId="8_{FFB4BDF4-5935-4C5A-8196-48ABECCB35AC}" xr6:coauthVersionLast="47" xr6:coauthVersionMax="47" xr10:uidLastSave="{00000000-0000-0000-0000-000000000000}"/>
  <bookViews>
    <workbookView xWindow="-120" yWindow="-120" windowWidth="20730" windowHeight="11160" xr2:uid="{00EA6843-B0EA-4C3E-B6D4-9845EC9840B9}"/>
  </bookViews>
  <sheets>
    <sheet name="Anexo (2) D" sheetId="1" r:id="rId1"/>
  </sheets>
  <externalReferences>
    <externalReference r:id="rId2"/>
  </externalReferences>
  <definedNames>
    <definedName name="_xlnm.Print_Area" localSheetId="0">'Anexo (2) D'!$B$1:$H$181</definedName>
    <definedName name="_xlnm.Print_Titles" localSheetId="0">'Anexo (2) D'!$1:$6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F13" i="1"/>
  <c r="D14" i="1"/>
  <c r="D13" i="1" s="1"/>
  <c r="D15" i="1"/>
  <c r="D16" i="1"/>
  <c r="F20" i="1"/>
  <c r="F18" i="1" s="1"/>
  <c r="D21" i="1"/>
  <c r="D20" i="1" s="1"/>
  <c r="D18" i="1" s="1"/>
  <c r="F24" i="1"/>
  <c r="D25" i="1"/>
  <c r="D26" i="1"/>
  <c r="D24" i="1" s="1"/>
  <c r="F28" i="1"/>
  <c r="D29" i="1"/>
  <c r="D28" i="1" s="1"/>
  <c r="D30" i="1"/>
  <c r="D31" i="1"/>
  <c r="D36" i="1"/>
  <c r="F36" i="1"/>
  <c r="D37" i="1"/>
  <c r="F41" i="1"/>
  <c r="F39" i="1" s="1"/>
  <c r="D42" i="1"/>
  <c r="D41" i="1" s="1"/>
  <c r="D39" i="1" s="1"/>
  <c r="F45" i="1"/>
  <c r="D46" i="1"/>
  <c r="D45" i="1" s="1"/>
  <c r="D47" i="1"/>
  <c r="D48" i="1"/>
  <c r="D49" i="1"/>
  <c r="F51" i="1"/>
  <c r="D52" i="1"/>
  <c r="D53" i="1"/>
  <c r="D54" i="1"/>
  <c r="D55" i="1"/>
  <c r="D56" i="1"/>
  <c r="D57" i="1"/>
  <c r="D58" i="1"/>
  <c r="D59" i="1"/>
  <c r="D60" i="1"/>
  <c r="D61" i="1"/>
  <c r="D62" i="1"/>
  <c r="D51" i="1" s="1"/>
  <c r="F64" i="1"/>
  <c r="D65" i="1"/>
  <c r="D66" i="1"/>
  <c r="D67" i="1"/>
  <c r="D68" i="1"/>
  <c r="D64" i="1" s="1"/>
  <c r="D69" i="1"/>
  <c r="D70" i="1"/>
  <c r="F72" i="1"/>
  <c r="D73" i="1"/>
  <c r="D74" i="1"/>
  <c r="D75" i="1"/>
  <c r="D76" i="1"/>
  <c r="D72" i="1" s="1"/>
  <c r="D77" i="1"/>
  <c r="D80" i="1"/>
  <c r="F80" i="1"/>
  <c r="D86" i="1"/>
  <c r="F86" i="1"/>
  <c r="F84" i="1" s="1"/>
  <c r="D87" i="1"/>
  <c r="F89" i="1"/>
  <c r="D90" i="1"/>
  <c r="D89" i="1" s="1"/>
  <c r="D91" i="1"/>
  <c r="D92" i="1"/>
  <c r="D93" i="1"/>
  <c r="D94" i="1"/>
  <c r="D95" i="1"/>
  <c r="D96" i="1"/>
  <c r="D97" i="1"/>
  <c r="F99" i="1"/>
  <c r="D100" i="1"/>
  <c r="D99" i="1" s="1"/>
  <c r="F102" i="1"/>
  <c r="D103" i="1"/>
  <c r="D102" i="1" s="1"/>
  <c r="F105" i="1"/>
  <c r="D106" i="1"/>
  <c r="D105" i="1" s="1"/>
  <c r="D110" i="1"/>
  <c r="F110" i="1"/>
  <c r="D111" i="1"/>
  <c r="F113" i="1"/>
  <c r="D114" i="1"/>
  <c r="D113" i="1" s="1"/>
  <c r="D115" i="1"/>
  <c r="D116" i="1"/>
  <c r="F118" i="1"/>
  <c r="F108" i="1" s="1"/>
  <c r="D119" i="1"/>
  <c r="D118" i="1" s="1"/>
  <c r="D120" i="1"/>
  <c r="F126" i="1"/>
  <c r="D127" i="1"/>
  <c r="D126" i="1" s="1"/>
  <c r="D132" i="1" s="1"/>
  <c r="D128" i="1"/>
  <c r="D129" i="1"/>
  <c r="F132" i="1"/>
  <c r="F141" i="1"/>
  <c r="D142" i="1"/>
  <c r="D141" i="1" s="1"/>
  <c r="D143" i="1"/>
  <c r="F145" i="1"/>
  <c r="F139" i="1" s="1"/>
  <c r="D146" i="1"/>
  <c r="D147" i="1"/>
  <c r="D148" i="1"/>
  <c r="D149" i="1"/>
  <c r="D145" i="1" s="1"/>
  <c r="F151" i="1"/>
  <c r="D152" i="1"/>
  <c r="D153" i="1"/>
  <c r="D151" i="1" s="1"/>
  <c r="D157" i="1"/>
  <c r="F157" i="1"/>
  <c r="F162" i="1"/>
  <c r="D163" i="1"/>
  <c r="D162" i="1" s="1"/>
  <c r="D164" i="1"/>
  <c r="F166" i="1"/>
  <c r="F160" i="1" s="1"/>
  <c r="D167" i="1"/>
  <c r="D166" i="1" s="1"/>
  <c r="D168" i="1"/>
  <c r="F170" i="1"/>
  <c r="D171" i="1"/>
  <c r="D170" i="1" s="1"/>
  <c r="D172" i="1"/>
  <c r="F122" i="1" l="1"/>
  <c r="F134" i="1" s="1"/>
  <c r="F34" i="1"/>
  <c r="D139" i="1"/>
  <c r="D108" i="1"/>
  <c r="D84" i="1"/>
  <c r="D160" i="1"/>
  <c r="D34" i="1"/>
  <c r="D11" i="1"/>
  <c r="D78" i="1" s="1"/>
  <c r="F11" i="1"/>
  <c r="F78" i="1" s="1"/>
  <c r="F174" i="1" s="1"/>
  <c r="D122" i="1" l="1"/>
  <c r="D134" i="1" s="1"/>
  <c r="D174" i="1"/>
</calcChain>
</file>

<file path=xl/sharedStrings.xml><?xml version="1.0" encoding="utf-8"?>
<sst xmlns="http://schemas.openxmlformats.org/spreadsheetml/2006/main" count="237" uniqueCount="198">
  <si>
    <t>T.P. No.  104408 - T</t>
  </si>
  <si>
    <t>C.C. No. 64.696.912</t>
  </si>
  <si>
    <t>C.C. No. 60.320.486</t>
  </si>
  <si>
    <t>Experto G3 06 con funciones de Contador</t>
  </si>
  <si>
    <t>Representante Legal</t>
  </si>
  <si>
    <t>CARMEN ESTELA HERRERA GUERRA</t>
  </si>
  <si>
    <t>CAROLINA JACKELINE BARBANTI MANSILLA</t>
  </si>
  <si>
    <t>Acreedoras de control por contra (db)</t>
  </si>
  <si>
    <t>9.9.15</t>
  </si>
  <si>
    <t>Pasivos contingentes por contra (db)</t>
  </si>
  <si>
    <t>9.9.05</t>
  </si>
  <si>
    <t>Acreedoras por contra (Db)</t>
  </si>
  <si>
    <t>9.9</t>
  </si>
  <si>
    <t>Otras cuentas acreedoras de control</t>
  </si>
  <si>
    <t>9.3.90</t>
  </si>
  <si>
    <t>Recursos administrados en nombre de terceros</t>
  </si>
  <si>
    <t>9.3.08</t>
  </si>
  <si>
    <t>Acreedoras de control</t>
  </si>
  <si>
    <t>9.3</t>
  </si>
  <si>
    <t>Garantías contractuales</t>
  </si>
  <si>
    <t>9.1.28</t>
  </si>
  <si>
    <t>Litigios y mecanismos alternativos de solución de conflictos</t>
  </si>
  <si>
    <t>9.1.20</t>
  </si>
  <si>
    <t>Pasivos contingentes</t>
  </si>
  <si>
    <t>9.1</t>
  </si>
  <si>
    <t>5.</t>
  </si>
  <si>
    <t>CUENTAS DE ORDEN ACREEDORAS (10)</t>
  </si>
  <si>
    <t>DESCRIPCIÓN</t>
  </si>
  <si>
    <t>CÓDIGO</t>
  </si>
  <si>
    <t>Deudoras de control por contra (cr)</t>
  </si>
  <si>
    <t>8.9.15</t>
  </si>
  <si>
    <t>Activos contingentes por contra (cr)</t>
  </si>
  <si>
    <t>8.9.05</t>
  </si>
  <si>
    <t>Deudoras por contra (Cr)</t>
  </si>
  <si>
    <t>8.9</t>
  </si>
  <si>
    <t>Otras cuentas deudoras de control</t>
  </si>
  <si>
    <t>8.3.90</t>
  </si>
  <si>
    <t>Responsabilidades en proceso</t>
  </si>
  <si>
    <t>8.3.61</t>
  </si>
  <si>
    <t>Bienes entregados a terceros</t>
  </si>
  <si>
    <t>8.3.47</t>
  </si>
  <si>
    <t>Bienes y derechos retirados</t>
  </si>
  <si>
    <t>8.3.15</t>
  </si>
  <si>
    <t>Deudoras de control</t>
  </si>
  <si>
    <t>8.3</t>
  </si>
  <si>
    <t>Otros activos contingentes</t>
  </si>
  <si>
    <t>8.1.90</t>
  </si>
  <si>
    <t>8.1.20</t>
  </si>
  <si>
    <t>Activos contingentes</t>
  </si>
  <si>
    <t>8.1</t>
  </si>
  <si>
    <t>4.</t>
  </si>
  <si>
    <t>CUENTAS DE ORDEN DEUDORAS  (9)</t>
  </si>
  <si>
    <t>CUENTAS DE ORDEN</t>
  </si>
  <si>
    <t>TOTAL PASIVO Y PATRIMONIO (8)</t>
  </si>
  <si>
    <t>TOTAL PATRIMONIO (7)</t>
  </si>
  <si>
    <t>Resultado del ejercicio</t>
  </si>
  <si>
    <t>3.1.10</t>
  </si>
  <si>
    <t>Resultados de ejercicios anteriores</t>
  </si>
  <si>
    <t>3.1.09</t>
  </si>
  <si>
    <t>Capital fiscal</t>
  </si>
  <si>
    <t>3.1.05</t>
  </si>
  <si>
    <t>Patrimonio de las entidades de gobierno</t>
  </si>
  <si>
    <t>3.1</t>
  </si>
  <si>
    <t>3.</t>
  </si>
  <si>
    <t>PATRIMONIO</t>
  </si>
  <si>
    <t>TOTAL PASIVO (6)</t>
  </si>
  <si>
    <t>Otros pasivos diferidos</t>
  </si>
  <si>
    <t>2.9.90</t>
  </si>
  <si>
    <t>Recursos recibidos en administración</t>
  </si>
  <si>
    <t>2.9.02</t>
  </si>
  <si>
    <t>Otros pasivos</t>
  </si>
  <si>
    <t>2.9</t>
  </si>
  <si>
    <t>Provisiones diversas</t>
  </si>
  <si>
    <t>2.7.90</t>
  </si>
  <si>
    <t>Garantías</t>
  </si>
  <si>
    <t>2.7.07</t>
  </si>
  <si>
    <t>Litigios y demandas</t>
  </si>
  <si>
    <t>2.7.01</t>
  </si>
  <si>
    <t>Provisiones</t>
  </si>
  <si>
    <t>2.7</t>
  </si>
  <si>
    <t>Financiamiento interno de largo plazo</t>
  </si>
  <si>
    <t>2.3.14</t>
  </si>
  <si>
    <t>Préstamos por pagar</t>
  </si>
  <si>
    <t>2.3</t>
  </si>
  <si>
    <t>NO CORRIENTE (5)</t>
  </si>
  <si>
    <t>Beneficios a los empleados a corto plazo</t>
  </si>
  <si>
    <t>2.5.11</t>
  </si>
  <si>
    <t>Beneficios a los empleados</t>
  </si>
  <si>
    <t>2.5</t>
  </si>
  <si>
    <t>Otras cuentas por pagar</t>
  </si>
  <si>
    <t>2.4.90</t>
  </si>
  <si>
    <t>Créditos judiciales</t>
  </si>
  <si>
    <t>2.4.60</t>
  </si>
  <si>
    <t>Impuestos, contribuciones y tasas</t>
  </si>
  <si>
    <t>2.4.40</t>
  </si>
  <si>
    <t>Retención en la fuente e impuesto de timbre</t>
  </si>
  <si>
    <t>2.4.36</t>
  </si>
  <si>
    <t>Descuentos de nómina</t>
  </si>
  <si>
    <t>2.4.24</t>
  </si>
  <si>
    <t>Recursos a favor de terceros</t>
  </si>
  <si>
    <t>2.4.07</t>
  </si>
  <si>
    <t>Subvenciones por pagar</t>
  </si>
  <si>
    <t>2.4.02</t>
  </si>
  <si>
    <t>Adquisición de bienes y servicios nacionales</t>
  </si>
  <si>
    <t>2.4.01</t>
  </si>
  <si>
    <t>Cuentas por pagar</t>
  </si>
  <si>
    <t>2.4</t>
  </si>
  <si>
    <t>CORRIENTE (4)</t>
  </si>
  <si>
    <t>2.</t>
  </si>
  <si>
    <t>PASIVO</t>
  </si>
  <si>
    <t>TOTAL  ACTIVO (3)</t>
  </si>
  <si>
    <t>Recursos de la entidad concedente en patrimonios autónomos constituidos por concesionarios privados</t>
  </si>
  <si>
    <t>1.9.89</t>
  </si>
  <si>
    <t>Amortización acumulada de activos intangibles (Cr)</t>
  </si>
  <si>
    <t>1.9.75</t>
  </si>
  <si>
    <t>Activos intangibles</t>
  </si>
  <si>
    <t>1.9.70</t>
  </si>
  <si>
    <t>Depósitos entregados en garantía</t>
  </si>
  <si>
    <t>1.9.09</t>
  </si>
  <si>
    <t>Recursos entregados en administración</t>
  </si>
  <si>
    <t>1.9.08</t>
  </si>
  <si>
    <t>Otros Activos</t>
  </si>
  <si>
    <t>1.9</t>
  </si>
  <si>
    <t>Deterioro acumulado de bienes de uso público - concesiones (Cr)</t>
  </si>
  <si>
    <t>1.7.91</t>
  </si>
  <si>
    <t>Depreciación acumulada de bienes de uso público en servicio - concesiones (Cr)</t>
  </si>
  <si>
    <t>1.7.87</t>
  </si>
  <si>
    <t>Depreciación acumulada de bienes de uso público (Cr)</t>
  </si>
  <si>
    <t>1.7.85</t>
  </si>
  <si>
    <t>Bienes de uso público en servicio - concesiones</t>
  </si>
  <si>
    <t>1.7.11</t>
  </si>
  <si>
    <t>Bienes de uso público en servicio</t>
  </si>
  <si>
    <t>1.7.10</t>
  </si>
  <si>
    <t>Bienes de uso público en construcción - concesiones</t>
  </si>
  <si>
    <t>1.7.06</t>
  </si>
  <si>
    <t>Bienes de uso público e históricos y culturales</t>
  </si>
  <si>
    <t>1.7</t>
  </si>
  <si>
    <t>Depreciación acumulada de propiedades, planta y equipo (Cr)</t>
  </si>
  <si>
    <t>1.6.85</t>
  </si>
  <si>
    <t>Propiedades, planta y equipo en concesión</t>
  </si>
  <si>
    <t>1.6.83</t>
  </si>
  <si>
    <t>Equipos de comedor, cocina, despensa y hotelería</t>
  </si>
  <si>
    <t>1.6.80</t>
  </si>
  <si>
    <t>Equipos de transporte, tracción y elevación</t>
  </si>
  <si>
    <t>1.6.75</t>
  </si>
  <si>
    <t>Equipos de comunicación y computación</t>
  </si>
  <si>
    <t>1.6.70</t>
  </si>
  <si>
    <t>Muebles, enseres y equipo de oficina</t>
  </si>
  <si>
    <t>1.6.65</t>
  </si>
  <si>
    <t>Equipo médico y científico</t>
  </si>
  <si>
    <t>1.6.60</t>
  </si>
  <si>
    <t>Maquinaria y equipo</t>
  </si>
  <si>
    <t>1.6.55</t>
  </si>
  <si>
    <t>Redes, líneas y cables</t>
  </si>
  <si>
    <t>1.6.50</t>
  </si>
  <si>
    <t>Propiedades, planta y equipo no explotados</t>
  </si>
  <si>
    <t>1.6.37</t>
  </si>
  <si>
    <t>Bienes muebles en bodega</t>
  </si>
  <si>
    <t>1.6.35</t>
  </si>
  <si>
    <t>Propiedades, planta y equipo</t>
  </si>
  <si>
    <t>1.6</t>
  </si>
  <si>
    <t>Deterioro acumulado de cuentas por cobrar (Cr)</t>
  </si>
  <si>
    <t>1.3.86</t>
  </si>
  <si>
    <t>Cuentas por cobrar de difícil recaudo</t>
  </si>
  <si>
    <t>1.3.85</t>
  </si>
  <si>
    <t>Otras cuentas por cobrar</t>
  </si>
  <si>
    <t>1.3.84</t>
  </si>
  <si>
    <t>Sentencias, laudos arbitrales y conciliaciones extrajudiciales a favor de la entidad</t>
  </si>
  <si>
    <t>1.3.38</t>
  </si>
  <si>
    <t>Cuentas por cobrar  (por transacciones con contraprestación)</t>
  </si>
  <si>
    <t>Contribuciones, tasas e ingresos no tributarios</t>
  </si>
  <si>
    <t>1.3.11</t>
  </si>
  <si>
    <t>Cuentas por cobrar  (por transacciones sin contraprestación)</t>
  </si>
  <si>
    <t>Cuentas por cobrar</t>
  </si>
  <si>
    <t>1.3</t>
  </si>
  <si>
    <t>Efectivo de uso restringido</t>
  </si>
  <si>
    <t>1.1.32</t>
  </si>
  <si>
    <t>Efectivo y equivalentes al efectivo</t>
  </si>
  <si>
    <t>1.1</t>
  </si>
  <si>
    <t>NO CORRIENTE (2)</t>
  </si>
  <si>
    <t>Bienes y servicios pagados por anticipado</t>
  </si>
  <si>
    <t>1.9.05</t>
  </si>
  <si>
    <t>Cuentas por cobrar por transacciones con contraprestación</t>
  </si>
  <si>
    <t>Cuentas por cobrar por transacciones sin contraprestación</t>
  </si>
  <si>
    <t>Depósitos en instituciones financieras</t>
  </si>
  <si>
    <t>1.1.10</t>
  </si>
  <si>
    <t>Caja</t>
  </si>
  <si>
    <t>1.1.05</t>
  </si>
  <si>
    <t>CORRIENTE (1)</t>
  </si>
  <si>
    <t>1.</t>
  </si>
  <si>
    <t>ACTIVO</t>
  </si>
  <si>
    <t>NOTA</t>
  </si>
  <si>
    <t>JUNIO DE 2023</t>
  </si>
  <si>
    <t>SEPTIEMBRE DE 2023</t>
  </si>
  <si>
    <t>AL 30 DE SEPTIEMBRE DE 2023</t>
  </si>
  <si>
    <t>ESTADO DE SITUACIÓN FINANCIERA</t>
  </si>
  <si>
    <t>AGENCIA NACIONAL DE INFRAESTRUCTURA</t>
  </si>
  <si>
    <t>ANEXO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</si>
</sst>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0" xfId="2"/>
    <xf numFmtId="1" fontId="1" fillId="0" borderId="0" xfId="2" applyNumberFormat="1"/>
    <xf numFmtId="164" fontId="1" fillId="0" borderId="0" xfId="2" applyNumberFormat="1"/>
    <xf numFmtId="166" fontId="1" fillId="0" borderId="0" xfId="1" applyNumberFormat="1" applyFont="1" applyFill="1" applyBorder="1"/>
    <xf numFmtId="0" fontId="1" fillId="0" borderId="0" xfId="2" applyAlignment="1">
      <alignment horizontal="left"/>
    </xf>
    <xf numFmtId="0" fontId="2" fillId="0" borderId="0" xfId="2" applyFont="1"/>
    <xf numFmtId="0" fontId="3" fillId="0" borderId="0" xfId="2" applyFont="1" applyAlignment="1">
      <alignment horizontal="left"/>
    </xf>
    <xf numFmtId="164" fontId="3" fillId="0" borderId="0" xfId="3" applyNumberFormat="1" applyFont="1" applyAlignment="1">
      <alignment horizontal="left"/>
    </xf>
    <xf numFmtId="0" fontId="3" fillId="0" borderId="0" xfId="2" applyFont="1"/>
    <xf numFmtId="164" fontId="3" fillId="0" borderId="0" xfId="3" applyNumberFormat="1" applyFont="1"/>
    <xf numFmtId="164" fontId="2" fillId="0" borderId="0" xfId="2" applyNumberFormat="1" applyFont="1"/>
    <xf numFmtId="1" fontId="2" fillId="0" borderId="0" xfId="2" applyNumberFormat="1" applyFont="1"/>
    <xf numFmtId="164" fontId="2" fillId="0" borderId="0" xfId="1" applyNumberFormat="1" applyFont="1" applyFill="1" applyBorder="1"/>
    <xf numFmtId="4" fontId="4" fillId="0" borderId="0" xfId="1" applyNumberFormat="1" applyFont="1" applyFill="1" applyBorder="1"/>
    <xf numFmtId="165" fontId="4" fillId="0" borderId="0" xfId="1" applyFont="1" applyFill="1" applyBorder="1"/>
    <xf numFmtId="3" fontId="1" fillId="0" borderId="0" xfId="2" applyNumberFormat="1"/>
    <xf numFmtId="1" fontId="1" fillId="0" borderId="0" xfId="2" applyNumberFormat="1" applyAlignment="1">
      <alignment horizontal="center"/>
    </xf>
    <xf numFmtId="3" fontId="3" fillId="0" borderId="0" xfId="2" applyNumberFormat="1" applyFont="1"/>
    <xf numFmtId="0" fontId="3" fillId="0" borderId="0" xfId="2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2" applyFont="1" applyAlignment="1">
      <alignment horizontal="center"/>
    </xf>
    <xf numFmtId="3" fontId="3" fillId="0" borderId="1" xfId="2" applyNumberFormat="1" applyFont="1" applyBorder="1"/>
    <xf numFmtId="164" fontId="3" fillId="0" borderId="0" xfId="2" applyNumberFormat="1" applyFont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4" fillId="0" borderId="0" xfId="2" applyFont="1"/>
    <xf numFmtId="3" fontId="2" fillId="0" borderId="0" xfId="2" applyNumberFormat="1" applyFont="1"/>
    <xf numFmtId="3" fontId="6" fillId="0" borderId="0" xfId="2" applyNumberFormat="1" applyFont="1"/>
    <xf numFmtId="1" fontId="3" fillId="0" borderId="0" xfId="2" applyNumberFormat="1" applyFont="1" applyAlignment="1">
      <alignment horizontal="center"/>
    </xf>
    <xf numFmtId="0" fontId="1" fillId="0" borderId="0" xfId="2" applyAlignment="1">
      <alignment wrapText="1"/>
    </xf>
    <xf numFmtId="0" fontId="3" fillId="0" borderId="0" xfId="2" applyFont="1" applyAlignment="1">
      <alignment wrapText="1"/>
    </xf>
    <xf numFmtId="0" fontId="1" fillId="0" borderId="0" xfId="2" applyAlignment="1">
      <alignment horizontal="justify" vertical="center" wrapText="1"/>
    </xf>
    <xf numFmtId="1" fontId="1" fillId="0" borderId="0" xfId="2" applyNumberFormat="1" applyAlignment="1">
      <alignment horizontal="center" vertical="center"/>
    </xf>
    <xf numFmtId="0" fontId="5" fillId="0" borderId="0" xfId="2" applyFont="1"/>
    <xf numFmtId="0" fontId="3" fillId="0" borderId="0" xfId="0" applyFont="1" applyAlignment="1">
      <alignment horizontal="center" vertical="center" wrapText="1"/>
    </xf>
    <xf numFmtId="3" fontId="1" fillId="0" borderId="0" xfId="2" applyNumberFormat="1" applyAlignment="1">
      <alignment vertical="center"/>
    </xf>
    <xf numFmtId="3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/>
    </xf>
    <xf numFmtId="0" fontId="0" fillId="0" borderId="0" xfId="0" applyAlignment="1">
      <alignment horizontal="center"/>
    </xf>
    <xf numFmtId="3" fontId="5" fillId="0" borderId="0" xfId="2" applyNumberFormat="1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3" fontId="1" fillId="0" borderId="0" xfId="3" applyNumberFormat="1"/>
    <xf numFmtId="0" fontId="1" fillId="0" borderId="0" xfId="2" applyAlignment="1">
      <alignment horizontal="center"/>
    </xf>
    <xf numFmtId="164" fontId="3" fillId="0" borderId="0" xfId="2" applyNumberFormat="1" applyFont="1" applyAlignment="1">
      <alignment horizontal="center"/>
    </xf>
    <xf numFmtId="0" fontId="1" fillId="0" borderId="0" xfId="0" applyFont="1"/>
    <xf numFmtId="0" fontId="1" fillId="0" borderId="0" xfId="2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1933E90A-75F4-4A4F-A762-F2D6D6E6ED3D}"/>
    <cellStyle name="Normal 2 3" xfId="3" xr:uid="{449FA2BD-73EA-4D00-A066-D2D576416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mrodriguez\AppData\Local\Microsoft\Windows\INetCache\Content.Outlook\N141VBS4\2%20Anexos%20septiembre%202023.xlsx" TargetMode="External"/><Relationship Id="rId1" Type="http://schemas.openxmlformats.org/officeDocument/2006/relationships/externalLinkPath" Target="file:///C:\Users\lmrodriguez\AppData\Local\Microsoft\Windows\INetCache\Content.Outlook\N141VBS4\2%20Anexos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(1) Form"/>
      <sheetName val="Anexo (3) Form"/>
      <sheetName val="Anexo (4) D"/>
      <sheetName val="2023"/>
      <sheetName val="MOVIMIENTO MES ACTUAL"/>
      <sheetName val="MOV TRIM ANTERIOR"/>
    </sheetNames>
    <sheetDataSet>
      <sheetData sheetId="0"/>
      <sheetData sheetId="1">
        <row r="29">
          <cell r="D29">
            <v>2665876851570.4902</v>
          </cell>
        </row>
      </sheetData>
      <sheetData sheetId="2">
        <row r="5">
          <cell r="B5" t="str">
            <v>(Expresados en pesos colombianos)</v>
          </cell>
        </row>
      </sheetData>
      <sheetData sheetId="3">
        <row r="3">
          <cell r="A3" t="str">
            <v>1.1.05</v>
          </cell>
          <cell r="B3">
            <v>33400000</v>
          </cell>
          <cell r="C3">
            <v>33400000</v>
          </cell>
          <cell r="D3">
            <v>0</v>
          </cell>
        </row>
        <row r="4">
          <cell r="A4" t="str">
            <v>1.1.10</v>
          </cell>
          <cell r="B4">
            <v>794108125.59000003</v>
          </cell>
          <cell r="C4">
            <v>794108125.59000003</v>
          </cell>
          <cell r="D4">
            <v>0</v>
          </cell>
        </row>
        <row r="5">
          <cell r="A5" t="str">
            <v>1.1.32</v>
          </cell>
          <cell r="B5">
            <v>2655258</v>
          </cell>
          <cell r="C5">
            <v>2655258</v>
          </cell>
          <cell r="D5">
            <v>0</v>
          </cell>
        </row>
        <row r="6">
          <cell r="A6" t="str">
            <v>1.3.11</v>
          </cell>
          <cell r="B6">
            <v>94717171080.600006</v>
          </cell>
          <cell r="C6">
            <v>16994252101.420002</v>
          </cell>
          <cell r="D6">
            <v>77722918979.179993</v>
          </cell>
        </row>
        <row r="7">
          <cell r="A7" t="str">
            <v>1.3.38</v>
          </cell>
          <cell r="B7">
            <v>137454750</v>
          </cell>
          <cell r="C7">
            <v>137454750</v>
          </cell>
          <cell r="D7">
            <v>0</v>
          </cell>
        </row>
        <row r="8">
          <cell r="A8" t="str">
            <v>1.3.84</v>
          </cell>
          <cell r="B8">
            <v>9464292733.3600006</v>
          </cell>
          <cell r="C8">
            <v>184992220.53999999</v>
          </cell>
          <cell r="D8">
            <v>9279300512.8199997</v>
          </cell>
        </row>
        <row r="9">
          <cell r="A9" t="str">
            <v>1.3.85</v>
          </cell>
          <cell r="B9">
            <v>387305028593.59998</v>
          </cell>
          <cell r="C9">
            <v>0</v>
          </cell>
          <cell r="D9">
            <v>387305028593.59998</v>
          </cell>
        </row>
        <row r="10">
          <cell r="A10" t="str">
            <v>1.3.86</v>
          </cell>
          <cell r="B10">
            <v>-45059838587.07</v>
          </cell>
          <cell r="D10">
            <v>-45059838587.07</v>
          </cell>
        </row>
        <row r="11">
          <cell r="A11" t="str">
            <v>1.6.35</v>
          </cell>
          <cell r="B11">
            <v>31565560.98</v>
          </cell>
          <cell r="C11">
            <v>0</v>
          </cell>
          <cell r="D11">
            <v>31565560.98</v>
          </cell>
        </row>
        <row r="12">
          <cell r="A12" t="str">
            <v>1.6.37</v>
          </cell>
          <cell r="B12">
            <v>364950313.17000002</v>
          </cell>
          <cell r="C12">
            <v>0</v>
          </cell>
          <cell r="D12">
            <v>364950313.17000002</v>
          </cell>
        </row>
        <row r="13">
          <cell r="A13" t="str">
            <v>1.6.50</v>
          </cell>
          <cell r="B13">
            <v>323732673</v>
          </cell>
          <cell r="C13">
            <v>0</v>
          </cell>
          <cell r="D13">
            <v>323732673</v>
          </cell>
        </row>
        <row r="14">
          <cell r="A14" t="str">
            <v>1.6.55</v>
          </cell>
          <cell r="B14">
            <v>679700034.44000006</v>
          </cell>
          <cell r="C14">
            <v>0</v>
          </cell>
          <cell r="D14">
            <v>679700034.44000006</v>
          </cell>
        </row>
        <row r="15">
          <cell r="A15" t="str">
            <v>1.6.60</v>
          </cell>
          <cell r="B15">
            <v>843400</v>
          </cell>
          <cell r="C15">
            <v>0</v>
          </cell>
          <cell r="D15">
            <v>843400</v>
          </cell>
        </row>
        <row r="16">
          <cell r="A16" t="str">
            <v>1.6.65</v>
          </cell>
          <cell r="B16">
            <v>7100620852.7700005</v>
          </cell>
          <cell r="C16">
            <v>0</v>
          </cell>
          <cell r="D16">
            <v>7100620852.7700005</v>
          </cell>
        </row>
        <row r="17">
          <cell r="A17" t="str">
            <v>1.6.70</v>
          </cell>
          <cell r="B17">
            <v>5814884974.0299997</v>
          </cell>
          <cell r="C17">
            <v>0</v>
          </cell>
          <cell r="D17">
            <v>5814884974.0299997</v>
          </cell>
        </row>
        <row r="18">
          <cell r="A18" t="str">
            <v>1.6.75</v>
          </cell>
          <cell r="B18">
            <v>826082828.39999998</v>
          </cell>
          <cell r="C18">
            <v>0</v>
          </cell>
          <cell r="D18">
            <v>826082828.39999998</v>
          </cell>
        </row>
        <row r="19">
          <cell r="A19" t="str">
            <v>1.6.80</v>
          </cell>
          <cell r="B19">
            <v>9576519.9000000004</v>
          </cell>
          <cell r="C19">
            <v>0</v>
          </cell>
          <cell r="D19">
            <v>9576519.9000000004</v>
          </cell>
        </row>
        <row r="20">
          <cell r="A20" t="str">
            <v>1.6.83</v>
          </cell>
          <cell r="B20">
            <v>2917214032763.2002</v>
          </cell>
          <cell r="C20">
            <v>0</v>
          </cell>
          <cell r="D20">
            <v>2917214032763.2002</v>
          </cell>
        </row>
        <row r="21">
          <cell r="A21" t="str">
            <v>1.6.85</v>
          </cell>
          <cell r="B21">
            <v>-19406757323.279999</v>
          </cell>
          <cell r="C21">
            <v>0</v>
          </cell>
          <cell r="D21">
            <v>-19406757323.279999</v>
          </cell>
        </row>
        <row r="22">
          <cell r="A22" t="str">
            <v>1.7.05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1.7.06</v>
          </cell>
          <cell r="B23">
            <v>32206177231831.102</v>
          </cell>
          <cell r="C23">
            <v>0</v>
          </cell>
          <cell r="D23">
            <v>32206177231831.102</v>
          </cell>
        </row>
        <row r="24">
          <cell r="A24" t="str">
            <v>1.7.10</v>
          </cell>
          <cell r="B24">
            <v>1803220699008.8899</v>
          </cell>
          <cell r="C24">
            <v>0</v>
          </cell>
          <cell r="D24">
            <v>1803220699008.8899</v>
          </cell>
        </row>
        <row r="25">
          <cell r="A25" t="str">
            <v>1.7.11</v>
          </cell>
          <cell r="B25">
            <v>27089299324228.801</v>
          </cell>
          <cell r="C25">
            <v>0</v>
          </cell>
          <cell r="D25">
            <v>27089299324228.801</v>
          </cell>
        </row>
        <row r="26">
          <cell r="A26" t="str">
            <v>1.7.85</v>
          </cell>
          <cell r="B26">
            <v>-736942638154.67004</v>
          </cell>
          <cell r="C26">
            <v>0</v>
          </cell>
          <cell r="D26">
            <v>-736942638154.67004</v>
          </cell>
        </row>
        <row r="27">
          <cell r="A27" t="str">
            <v>1.7.87</v>
          </cell>
          <cell r="B27">
            <v>-198736527473.70999</v>
          </cell>
          <cell r="C27">
            <v>0</v>
          </cell>
          <cell r="D27">
            <v>-198736527473.70999</v>
          </cell>
        </row>
        <row r="28">
          <cell r="A28" t="str">
            <v>1.7.91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1.9.05</v>
          </cell>
          <cell r="B29">
            <v>419282986</v>
          </cell>
          <cell r="C29">
            <v>419282986</v>
          </cell>
          <cell r="D29">
            <v>0</v>
          </cell>
        </row>
        <row r="30">
          <cell r="A30" t="str">
            <v>1.9.08</v>
          </cell>
          <cell r="B30">
            <v>6926546640409.3896</v>
          </cell>
          <cell r="C30">
            <v>176976338454.79999</v>
          </cell>
          <cell r="D30">
            <v>6749570301954.5898</v>
          </cell>
        </row>
        <row r="31">
          <cell r="A31" t="str">
            <v>1.9.09</v>
          </cell>
          <cell r="B31">
            <v>2743914352</v>
          </cell>
          <cell r="D31">
            <v>2743914352</v>
          </cell>
        </row>
        <row r="32">
          <cell r="A32" t="str">
            <v>1.9.70</v>
          </cell>
          <cell r="B32">
            <v>231593099993.37</v>
          </cell>
          <cell r="C32">
            <v>0</v>
          </cell>
          <cell r="D32">
            <v>231593099993.37</v>
          </cell>
        </row>
        <row r="33">
          <cell r="A33" t="str">
            <v>1.9.75</v>
          </cell>
          <cell r="B33">
            <v>-18671511560.119999</v>
          </cell>
          <cell r="C33">
            <v>0</v>
          </cell>
          <cell r="D33">
            <v>-18671511560.119999</v>
          </cell>
        </row>
        <row r="34">
          <cell r="A34" t="str">
            <v>1.9.89</v>
          </cell>
          <cell r="B34">
            <v>10058382789040.5</v>
          </cell>
          <cell r="C34">
            <v>0</v>
          </cell>
          <cell r="D34">
            <v>10058382789040.52</v>
          </cell>
        </row>
        <row r="35">
          <cell r="C35">
            <v>195542483896.34998</v>
          </cell>
          <cell r="D35">
            <v>80528843325315.906</v>
          </cell>
        </row>
        <row r="36">
          <cell r="A36" t="str">
            <v>2.3.14</v>
          </cell>
          <cell r="B36">
            <v>18448688964276.301</v>
          </cell>
          <cell r="C36">
            <v>142092023710.60999</v>
          </cell>
          <cell r="D36">
            <v>18306596940565.691</v>
          </cell>
        </row>
        <row r="37">
          <cell r="A37" t="str">
            <v>2.4.01</v>
          </cell>
          <cell r="B37">
            <v>93733077215.119995</v>
          </cell>
          <cell r="C37">
            <v>93733077215.119995</v>
          </cell>
          <cell r="D37">
            <v>0</v>
          </cell>
        </row>
        <row r="38">
          <cell r="A38" t="str">
            <v>2.4.02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2.4.07</v>
          </cell>
          <cell r="B39">
            <v>20308594443.380001</v>
          </cell>
          <cell r="C39">
            <v>20308594443.380001</v>
          </cell>
          <cell r="D39">
            <v>0</v>
          </cell>
        </row>
        <row r="40">
          <cell r="A40" t="str">
            <v>2.4.24</v>
          </cell>
          <cell r="B40">
            <v>298951381</v>
          </cell>
          <cell r="C40">
            <v>298951381</v>
          </cell>
          <cell r="D40">
            <v>0</v>
          </cell>
        </row>
        <row r="41">
          <cell r="A41" t="str">
            <v>2.4.36</v>
          </cell>
          <cell r="B41">
            <v>1067358838.45</v>
          </cell>
          <cell r="C41">
            <v>1067358838.45</v>
          </cell>
          <cell r="D41">
            <v>0</v>
          </cell>
        </row>
        <row r="42">
          <cell r="A42" t="str">
            <v>2.4.40</v>
          </cell>
          <cell r="B42">
            <v>83607000</v>
          </cell>
          <cell r="C42">
            <v>83607000</v>
          </cell>
        </row>
        <row r="43">
          <cell r="A43" t="str">
            <v>2.4.60</v>
          </cell>
          <cell r="B43">
            <v>1342860004695.6799</v>
          </cell>
          <cell r="C43">
            <v>1342860004695.6799</v>
          </cell>
          <cell r="D43">
            <v>0</v>
          </cell>
        </row>
        <row r="44">
          <cell r="A44" t="str">
            <v>2.4.90</v>
          </cell>
          <cell r="B44">
            <v>176037061.77000001</v>
          </cell>
          <cell r="C44">
            <v>176037061.77000001</v>
          </cell>
          <cell r="D44">
            <v>0</v>
          </cell>
        </row>
        <row r="45">
          <cell r="A45" t="str">
            <v>2.5.11</v>
          </cell>
          <cell r="B45">
            <v>9255234804</v>
          </cell>
          <cell r="C45">
            <v>9255234804</v>
          </cell>
          <cell r="D45">
            <v>0</v>
          </cell>
        </row>
        <row r="46">
          <cell r="A46" t="str">
            <v>2.7.01</v>
          </cell>
          <cell r="B46">
            <v>1944683534296.54</v>
          </cell>
          <cell r="D46">
            <v>1944683534296.54</v>
          </cell>
        </row>
        <row r="47">
          <cell r="A47" t="str">
            <v>2.7.07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2.7.90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2.9.02</v>
          </cell>
          <cell r="B49">
            <v>17892798628.98</v>
          </cell>
          <cell r="C49">
            <v>17892798628.98</v>
          </cell>
        </row>
        <row r="50">
          <cell r="A50" t="str">
            <v>2.9.90</v>
          </cell>
          <cell r="B50">
            <v>23714432919040.102</v>
          </cell>
          <cell r="D50">
            <v>23714432919040.109</v>
          </cell>
        </row>
        <row r="51">
          <cell r="C51">
            <v>1627767687778.99</v>
          </cell>
          <cell r="D51">
            <v>43965713393902.344</v>
          </cell>
        </row>
        <row r="52">
          <cell r="A52" t="str">
            <v>3.1.05</v>
          </cell>
          <cell r="B52">
            <v>13090486611978.699</v>
          </cell>
          <cell r="C52">
            <v>0</v>
          </cell>
          <cell r="D52">
            <v>13090486611978.699</v>
          </cell>
        </row>
        <row r="53">
          <cell r="A53" t="str">
            <v>3.1.09</v>
          </cell>
          <cell r="B53">
            <v>19374541263981.699</v>
          </cell>
          <cell r="C53">
            <v>0</v>
          </cell>
          <cell r="D53">
            <v>19374541263981.699</v>
          </cell>
        </row>
        <row r="54">
          <cell r="A54" t="str">
            <v>3.1.45</v>
          </cell>
          <cell r="B54">
            <v>0</v>
          </cell>
          <cell r="C54">
            <v>0</v>
          </cell>
          <cell r="D54">
            <v>0</v>
          </cell>
        </row>
        <row r="55">
          <cell r="C55">
            <v>0</v>
          </cell>
          <cell r="D55">
            <v>32465027875960.398</v>
          </cell>
        </row>
        <row r="56">
          <cell r="A56" t="str">
            <v>4.1.10</v>
          </cell>
          <cell r="B56">
            <v>146073478652.09</v>
          </cell>
          <cell r="C56">
            <v>0</v>
          </cell>
          <cell r="D56">
            <v>146073478652.09</v>
          </cell>
        </row>
        <row r="57">
          <cell r="A57" t="str">
            <v>4.7.05</v>
          </cell>
          <cell r="B57">
            <v>5077342636874.2803</v>
          </cell>
          <cell r="C57">
            <v>0</v>
          </cell>
          <cell r="D57">
            <v>5077342636874.2803</v>
          </cell>
        </row>
        <row r="58">
          <cell r="A58" t="str">
            <v>4.7.20</v>
          </cell>
          <cell r="C58">
            <v>0</v>
          </cell>
          <cell r="D58">
            <v>0</v>
          </cell>
        </row>
        <row r="59">
          <cell r="A59" t="str">
            <v>4.4.28</v>
          </cell>
          <cell r="B59">
            <v>0</v>
          </cell>
          <cell r="C59">
            <v>0</v>
          </cell>
          <cell r="D59">
            <v>0</v>
          </cell>
        </row>
        <row r="60">
          <cell r="A60" t="str">
            <v>4.7.22</v>
          </cell>
          <cell r="B60">
            <v>1659418582</v>
          </cell>
          <cell r="C60">
            <v>0</v>
          </cell>
          <cell r="D60">
            <v>1659418582</v>
          </cell>
        </row>
        <row r="61">
          <cell r="A61" t="str">
            <v>4.8.02</v>
          </cell>
          <cell r="B61">
            <v>508234696702.84998</v>
          </cell>
          <cell r="C61">
            <v>0</v>
          </cell>
          <cell r="D61">
            <v>508234696702.84998</v>
          </cell>
        </row>
        <row r="62">
          <cell r="A62" t="str">
            <v>4.8.06</v>
          </cell>
          <cell r="C62">
            <v>0</v>
          </cell>
          <cell r="D62">
            <v>0</v>
          </cell>
        </row>
        <row r="63">
          <cell r="A63" t="str">
            <v>4.8.08</v>
          </cell>
          <cell r="B63">
            <v>155911619494.60001</v>
          </cell>
          <cell r="C63">
            <v>0</v>
          </cell>
          <cell r="D63">
            <v>155911619494.60001</v>
          </cell>
        </row>
        <row r="64">
          <cell r="A64" t="str">
            <v>4.8.30</v>
          </cell>
          <cell r="C64">
            <v>0</v>
          </cell>
          <cell r="D64">
            <v>0</v>
          </cell>
        </row>
        <row r="65">
          <cell r="A65" t="str">
            <v>4.8.31</v>
          </cell>
          <cell r="B65">
            <v>141196739822.87</v>
          </cell>
          <cell r="C65">
            <v>0</v>
          </cell>
          <cell r="D65">
            <v>141196739822.87</v>
          </cell>
        </row>
        <row r="66">
          <cell r="C66">
            <v>0</v>
          </cell>
          <cell r="D66">
            <v>6030418590128.6895</v>
          </cell>
        </row>
        <row r="67">
          <cell r="A67" t="str">
            <v>5.1.01</v>
          </cell>
          <cell r="B67">
            <v>27955260310</v>
          </cell>
          <cell r="C67">
            <v>0</v>
          </cell>
          <cell r="D67">
            <v>27955260310</v>
          </cell>
        </row>
        <row r="68">
          <cell r="A68" t="str">
            <v>5.1.02</v>
          </cell>
          <cell r="C68">
            <v>0</v>
          </cell>
          <cell r="D68">
            <v>0</v>
          </cell>
        </row>
        <row r="69">
          <cell r="A69" t="str">
            <v>5.1.03</v>
          </cell>
          <cell r="B69">
            <v>6755363988</v>
          </cell>
          <cell r="C69">
            <v>0</v>
          </cell>
          <cell r="D69">
            <v>6755363988</v>
          </cell>
        </row>
        <row r="70">
          <cell r="A70" t="str">
            <v>5.1.04</v>
          </cell>
          <cell r="B70">
            <v>1453465000</v>
          </cell>
          <cell r="C70">
            <v>0</v>
          </cell>
          <cell r="D70">
            <v>1453465000</v>
          </cell>
        </row>
        <row r="71">
          <cell r="A71" t="str">
            <v>5.1.07</v>
          </cell>
          <cell r="B71">
            <v>9737969301</v>
          </cell>
          <cell r="C71">
            <v>0</v>
          </cell>
          <cell r="D71">
            <v>9737969301</v>
          </cell>
        </row>
        <row r="72">
          <cell r="A72" t="str">
            <v>5.1.08</v>
          </cell>
          <cell r="B72">
            <v>306724957</v>
          </cell>
          <cell r="C72">
            <v>0</v>
          </cell>
          <cell r="D72">
            <v>306724957</v>
          </cell>
        </row>
        <row r="73">
          <cell r="A73" t="str">
            <v>5.1.11</v>
          </cell>
          <cell r="B73">
            <v>78898887590.929993</v>
          </cell>
          <cell r="C73">
            <v>0</v>
          </cell>
          <cell r="D73">
            <v>78898887590.929993</v>
          </cell>
        </row>
        <row r="74">
          <cell r="A74" t="str">
            <v>5.1.20</v>
          </cell>
          <cell r="B74">
            <v>144488364.31</v>
          </cell>
          <cell r="C74">
            <v>0</v>
          </cell>
          <cell r="D74">
            <v>144488364.31</v>
          </cell>
        </row>
        <row r="75">
          <cell r="A75" t="str">
            <v>5.3.47</v>
          </cell>
          <cell r="C75">
            <v>0</v>
          </cell>
          <cell r="D75">
            <v>0</v>
          </cell>
        </row>
        <row r="76">
          <cell r="A76" t="str">
            <v>5.3.60</v>
          </cell>
          <cell r="B76">
            <v>737659433.48000002</v>
          </cell>
          <cell r="C76">
            <v>0</v>
          </cell>
          <cell r="D76">
            <v>737659433.48000002</v>
          </cell>
        </row>
        <row r="77">
          <cell r="A77" t="str">
            <v>5.3.64</v>
          </cell>
          <cell r="B77">
            <v>20875428520.779999</v>
          </cell>
          <cell r="C77">
            <v>0</v>
          </cell>
          <cell r="D77">
            <v>20875428520.779999</v>
          </cell>
        </row>
        <row r="78">
          <cell r="A78" t="str">
            <v>5.3.66</v>
          </cell>
          <cell r="B78">
            <v>1620283734.6500001</v>
          </cell>
          <cell r="C78">
            <v>0</v>
          </cell>
          <cell r="D78">
            <v>1620283734.6500001</v>
          </cell>
        </row>
        <row r="79">
          <cell r="A79" t="str">
            <v>5.3.68</v>
          </cell>
          <cell r="B79">
            <v>1469500200011.3701</v>
          </cell>
          <cell r="C79">
            <v>0</v>
          </cell>
          <cell r="D79">
            <v>1469500200011.3701</v>
          </cell>
        </row>
        <row r="80">
          <cell r="A80" t="str">
            <v>5.3.69</v>
          </cell>
          <cell r="C80">
            <v>0</v>
          </cell>
          <cell r="D80">
            <v>0</v>
          </cell>
        </row>
        <row r="81">
          <cell r="A81" t="str">
            <v>5.3.75</v>
          </cell>
          <cell r="C81">
            <v>0</v>
          </cell>
          <cell r="D81">
            <v>0</v>
          </cell>
        </row>
        <row r="82">
          <cell r="A82" t="str">
            <v>5.4.23</v>
          </cell>
          <cell r="C82">
            <v>0</v>
          </cell>
          <cell r="D82">
            <v>0</v>
          </cell>
        </row>
        <row r="83">
          <cell r="A83" t="str">
            <v>5.4.24</v>
          </cell>
          <cell r="C83">
            <v>0</v>
          </cell>
          <cell r="D83">
            <v>0</v>
          </cell>
        </row>
        <row r="84">
          <cell r="A84" t="str">
            <v>5.7.20</v>
          </cell>
          <cell r="B84">
            <v>2332160132.75</v>
          </cell>
          <cell r="C84">
            <v>0</v>
          </cell>
          <cell r="D84">
            <v>2332160132.75</v>
          </cell>
        </row>
        <row r="85">
          <cell r="A85" t="str">
            <v>5.8.02</v>
          </cell>
          <cell r="B85">
            <v>51490</v>
          </cell>
          <cell r="C85">
            <v>0</v>
          </cell>
          <cell r="D85">
            <v>51490</v>
          </cell>
        </row>
        <row r="86">
          <cell r="A86" t="str">
            <v>5.8.03</v>
          </cell>
          <cell r="B86">
            <v>15602</v>
          </cell>
          <cell r="C86">
            <v>0</v>
          </cell>
          <cell r="D86">
            <v>15602</v>
          </cell>
        </row>
        <row r="87">
          <cell r="A87" t="str">
            <v>5.8.04</v>
          </cell>
          <cell r="B87">
            <v>4024285307.0100002</v>
          </cell>
          <cell r="C87">
            <v>0</v>
          </cell>
          <cell r="D87">
            <v>4024285307.0100002</v>
          </cell>
        </row>
        <row r="88">
          <cell r="A88" t="str">
            <v>5.8.90</v>
          </cell>
          <cell r="B88">
            <v>1740199494814.9199</v>
          </cell>
          <cell r="C88">
            <v>0</v>
          </cell>
          <cell r="D88">
            <v>1740199494814.9199</v>
          </cell>
        </row>
        <row r="89">
          <cell r="C89">
            <v>0</v>
          </cell>
          <cell r="D89">
            <v>3364541738558.2002</v>
          </cell>
        </row>
        <row r="90">
          <cell r="A90" t="str">
            <v>8.1.20</v>
          </cell>
          <cell r="B90">
            <v>557263491221.23999</v>
          </cell>
          <cell r="C90">
            <v>0</v>
          </cell>
          <cell r="D90">
            <v>557263491221.23999</v>
          </cell>
        </row>
        <row r="91">
          <cell r="A91" t="str">
            <v>8.1.90</v>
          </cell>
          <cell r="B91">
            <v>16592000000</v>
          </cell>
          <cell r="C91">
            <v>0</v>
          </cell>
          <cell r="D91">
            <v>16592000000</v>
          </cell>
        </row>
        <row r="92">
          <cell r="A92" t="str">
            <v>8.3.15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8.3.47</v>
          </cell>
          <cell r="B93">
            <v>464449059.69</v>
          </cell>
          <cell r="C93">
            <v>0</v>
          </cell>
          <cell r="D93">
            <v>464449059.69</v>
          </cell>
        </row>
        <row r="94">
          <cell r="A94" t="str">
            <v>8.3.61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8.3.90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8.9.05</v>
          </cell>
          <cell r="B96">
            <v>-573855491221.23999</v>
          </cell>
          <cell r="C96">
            <v>0</v>
          </cell>
          <cell r="D96">
            <v>-573855491221.23999</v>
          </cell>
        </row>
        <row r="97">
          <cell r="A97" t="str">
            <v>8.9.15</v>
          </cell>
          <cell r="B97">
            <v>-464449059.69</v>
          </cell>
          <cell r="C97">
            <v>0</v>
          </cell>
          <cell r="D97">
            <v>-464449059.69</v>
          </cell>
        </row>
        <row r="98">
          <cell r="C98">
            <v>0</v>
          </cell>
          <cell r="D98">
            <v>-5.8591365814208984E-5</v>
          </cell>
        </row>
        <row r="99">
          <cell r="A99" t="str">
            <v>9.1.20</v>
          </cell>
          <cell r="B99">
            <v>5474981752236.6504</v>
          </cell>
          <cell r="C99">
            <v>0</v>
          </cell>
          <cell r="D99">
            <v>5474981752236.6504</v>
          </cell>
        </row>
        <row r="100">
          <cell r="A100" t="str">
            <v>9.1.28</v>
          </cell>
          <cell r="B100">
            <v>2263416269515.1299</v>
          </cell>
          <cell r="C100">
            <v>0</v>
          </cell>
          <cell r="D100">
            <v>2263416269515.1299</v>
          </cell>
        </row>
        <row r="101">
          <cell r="A101" t="str">
            <v>9.3.08</v>
          </cell>
          <cell r="B101">
            <v>0</v>
          </cell>
          <cell r="C101">
            <v>0</v>
          </cell>
          <cell r="D101">
            <v>0</v>
          </cell>
        </row>
        <row r="102">
          <cell r="A102" t="str">
            <v>9.3.90</v>
          </cell>
          <cell r="B102">
            <v>0</v>
          </cell>
          <cell r="C102">
            <v>0</v>
          </cell>
          <cell r="D102">
            <v>0</v>
          </cell>
        </row>
        <row r="103">
          <cell r="A103" t="str">
            <v>9.9.05</v>
          </cell>
          <cell r="B103">
            <v>-7738398021751.7803</v>
          </cell>
          <cell r="C103">
            <v>0</v>
          </cell>
          <cell r="D103">
            <v>-7738398021751.7803</v>
          </cell>
        </row>
        <row r="104">
          <cell r="A104" t="str">
            <v>9.9.15</v>
          </cell>
          <cell r="B104">
            <v>0</v>
          </cell>
          <cell r="C104">
            <v>0</v>
          </cell>
          <cell r="D10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6C16-F668-4744-894F-4415F82A92C2}">
  <sheetPr>
    <tabColor theme="1"/>
  </sheetPr>
  <dimension ref="B1:I181"/>
  <sheetViews>
    <sheetView tabSelected="1" zoomScaleNormal="100" workbookViewId="0">
      <selection activeCell="F153" sqref="F153"/>
    </sheetView>
  </sheetViews>
  <sheetFormatPr baseColWidth="10" defaultRowHeight="12.75" x14ac:dyDescent="0.2"/>
  <cols>
    <col min="1" max="1" width="3.140625" style="1" customWidth="1"/>
    <col min="2" max="2" width="8.5703125" style="2" customWidth="1"/>
    <col min="3" max="3" width="56.85546875" style="1" customWidth="1"/>
    <col min="4" max="4" width="25.5703125" style="3" customWidth="1"/>
    <col min="5" max="5" width="1.7109375" style="2" customWidth="1"/>
    <col min="6" max="6" width="24.5703125" style="1" customWidth="1"/>
    <col min="7" max="7" width="1.28515625" style="1" customWidth="1"/>
    <col min="8" max="8" width="6.140625" style="1" bestFit="1" customWidth="1"/>
    <col min="9" max="16384" width="11.42578125" style="1"/>
  </cols>
  <sheetData>
    <row r="1" spans="2:9" ht="12.75" customHeight="1" x14ac:dyDescent="0.2">
      <c r="B1" s="51" t="s">
        <v>197</v>
      </c>
      <c r="C1" s="51"/>
      <c r="D1" s="51"/>
      <c r="E1" s="51"/>
      <c r="F1" s="51"/>
      <c r="G1" s="51"/>
      <c r="H1" s="51"/>
    </row>
    <row r="2" spans="2:9" ht="12.75" customHeight="1" x14ac:dyDescent="0.2">
      <c r="B2" s="51" t="s">
        <v>196</v>
      </c>
      <c r="C2" s="51"/>
      <c r="D2" s="51"/>
      <c r="E2" s="51"/>
      <c r="F2" s="51"/>
      <c r="G2" s="51"/>
      <c r="H2" s="51"/>
    </row>
    <row r="3" spans="2:9" ht="12.75" customHeight="1" x14ac:dyDescent="0.2">
      <c r="B3" s="50" t="s">
        <v>195</v>
      </c>
      <c r="C3" s="50"/>
      <c r="D3" s="50"/>
      <c r="E3" s="50"/>
      <c r="F3" s="50"/>
      <c r="G3" s="50"/>
      <c r="H3" s="50"/>
    </row>
    <row r="4" spans="2:9" ht="14.25" customHeight="1" x14ac:dyDescent="0.2">
      <c r="B4" s="49" t="s">
        <v>194</v>
      </c>
      <c r="C4" s="49"/>
      <c r="D4" s="49"/>
      <c r="E4" s="49"/>
      <c r="F4" s="49"/>
      <c r="G4" s="49"/>
      <c r="H4" s="49"/>
    </row>
    <row r="5" spans="2:9" ht="12.75" customHeight="1" x14ac:dyDescent="0.2">
      <c r="B5" s="49" t="str">
        <f>+'[1]Anexo (4) D'!B5:E5</f>
        <v>(Expresados en pesos colombianos)</v>
      </c>
      <c r="C5" s="49"/>
      <c r="D5" s="49"/>
      <c r="E5" s="49"/>
      <c r="F5" s="49"/>
      <c r="G5" s="49"/>
      <c r="H5" s="49"/>
    </row>
    <row r="6" spans="2:9" ht="6" customHeight="1" x14ac:dyDescent="0.2"/>
    <row r="7" spans="2:9" x14ac:dyDescent="0.2">
      <c r="B7" s="28" t="s">
        <v>28</v>
      </c>
      <c r="C7" s="27" t="s">
        <v>27</v>
      </c>
      <c r="D7" s="26" t="s">
        <v>193</v>
      </c>
      <c r="E7" s="25"/>
      <c r="F7" s="24" t="s">
        <v>192</v>
      </c>
      <c r="G7" s="23"/>
      <c r="H7" s="24" t="s">
        <v>191</v>
      </c>
    </row>
    <row r="8" spans="2:9" ht="7.5" customHeight="1" x14ac:dyDescent="0.2">
      <c r="B8" s="19"/>
      <c r="C8" s="48"/>
      <c r="D8" s="23"/>
      <c r="E8" s="25"/>
      <c r="F8" s="23"/>
      <c r="G8" s="23"/>
    </row>
    <row r="9" spans="2:9" x14ac:dyDescent="0.2">
      <c r="B9" s="19"/>
      <c r="C9" s="38" t="s">
        <v>190</v>
      </c>
      <c r="D9" s="23"/>
      <c r="E9" s="25"/>
      <c r="F9" s="23"/>
      <c r="G9" s="23"/>
      <c r="H9" s="21" t="s">
        <v>189</v>
      </c>
    </row>
    <row r="10" spans="2:9" ht="6.75" customHeight="1" x14ac:dyDescent="0.2">
      <c r="B10" s="17"/>
      <c r="C10" s="46"/>
      <c r="D10" s="47"/>
      <c r="E10" s="32"/>
      <c r="F10" s="47"/>
      <c r="G10" s="47"/>
    </row>
    <row r="11" spans="2:9" x14ac:dyDescent="0.2">
      <c r="C11" s="9" t="s">
        <v>188</v>
      </c>
      <c r="D11" s="22">
        <f>+D13+D18+D28</f>
        <v>195542483896.34998</v>
      </c>
      <c r="E11" s="18"/>
      <c r="F11" s="22">
        <f>+F13+F18+F28</f>
        <v>180008099616.14999</v>
      </c>
      <c r="G11" s="18"/>
      <c r="I11" s="16"/>
    </row>
    <row r="12" spans="2:9" ht="8.25" customHeight="1" x14ac:dyDescent="0.2">
      <c r="D12" s="16"/>
      <c r="E12" s="16"/>
      <c r="F12" s="16"/>
      <c r="G12" s="16"/>
      <c r="I12" s="16"/>
    </row>
    <row r="13" spans="2:9" x14ac:dyDescent="0.2">
      <c r="B13" s="19" t="s">
        <v>178</v>
      </c>
      <c r="C13" s="9" t="s">
        <v>177</v>
      </c>
      <c r="D13" s="22">
        <f>SUM(D14:D16)</f>
        <v>830163383.59000003</v>
      </c>
      <c r="E13" s="18"/>
      <c r="F13" s="22">
        <f>SUM(F14:F16)</f>
        <v>537986567.63999999</v>
      </c>
      <c r="G13" s="18"/>
      <c r="H13" s="44"/>
      <c r="I13" s="16"/>
    </row>
    <row r="14" spans="2:9" x14ac:dyDescent="0.2">
      <c r="B14" s="46" t="s">
        <v>187</v>
      </c>
      <c r="C14" s="35" t="s">
        <v>186</v>
      </c>
      <c r="D14" s="16">
        <f>VLOOKUP(B14,'[1]2023'!$A$3:$D$104,3,0)</f>
        <v>33400000</v>
      </c>
      <c r="E14" s="16"/>
      <c r="F14" s="45">
        <v>33400000</v>
      </c>
      <c r="G14" s="16"/>
      <c r="H14" s="16"/>
      <c r="I14" s="16"/>
    </row>
    <row r="15" spans="2:9" x14ac:dyDescent="0.2">
      <c r="B15" s="17" t="s">
        <v>185</v>
      </c>
      <c r="C15" s="1" t="s">
        <v>184</v>
      </c>
      <c r="D15" s="16">
        <f>VLOOKUP(B15,'[1]2023'!$A$3:$D$104,3,0)</f>
        <v>794108125.59000003</v>
      </c>
      <c r="E15" s="16"/>
      <c r="F15" s="45">
        <v>504586567.63999999</v>
      </c>
      <c r="G15" s="16"/>
      <c r="H15" s="16"/>
      <c r="I15" s="16"/>
    </row>
    <row r="16" spans="2:9" ht="12.75" customHeight="1" x14ac:dyDescent="0.2">
      <c r="B16" s="17" t="s">
        <v>176</v>
      </c>
      <c r="C16" s="1" t="s">
        <v>175</v>
      </c>
      <c r="D16" s="16">
        <f>VLOOKUP(B16,'[1]2023'!$A$3:$D$104,3,0)</f>
        <v>2655258</v>
      </c>
      <c r="E16" s="16"/>
      <c r="F16" s="45">
        <v>0</v>
      </c>
      <c r="G16" s="16"/>
      <c r="H16" s="16"/>
      <c r="I16" s="16"/>
    </row>
    <row r="17" spans="2:9" ht="6.75" customHeight="1" x14ac:dyDescent="0.2">
      <c r="B17" s="17"/>
      <c r="D17" s="16"/>
      <c r="E17" s="16"/>
      <c r="F17" s="16"/>
      <c r="G17" s="16"/>
      <c r="I17" s="16"/>
    </row>
    <row r="18" spans="2:9" x14ac:dyDescent="0.2">
      <c r="B18" s="19" t="s">
        <v>174</v>
      </c>
      <c r="C18" s="9" t="s">
        <v>173</v>
      </c>
      <c r="D18" s="22">
        <f>+D20+D24</f>
        <v>17316699071.960003</v>
      </c>
      <c r="E18" s="18"/>
      <c r="F18" s="22">
        <f>+F20+F24</f>
        <v>24195918955.77</v>
      </c>
      <c r="G18" s="18"/>
      <c r="H18" s="44"/>
      <c r="I18" s="16"/>
    </row>
    <row r="19" spans="2:9" ht="6.75" customHeight="1" x14ac:dyDescent="0.2">
      <c r="B19" s="32"/>
      <c r="C19" s="9"/>
      <c r="D19" s="16"/>
      <c r="E19" s="16"/>
      <c r="F19" s="16"/>
      <c r="G19" s="16"/>
      <c r="I19" s="16"/>
    </row>
    <row r="20" spans="2:9" x14ac:dyDescent="0.2">
      <c r="B20" s="32"/>
      <c r="C20" s="9" t="s">
        <v>183</v>
      </c>
      <c r="D20" s="22">
        <f>+D21+D22</f>
        <v>16994252101.420002</v>
      </c>
      <c r="E20" s="18"/>
      <c r="F20" s="22">
        <f>+F21+F22</f>
        <v>23851554359.110001</v>
      </c>
      <c r="G20" s="16"/>
      <c r="I20" s="16"/>
    </row>
    <row r="21" spans="2:9" x14ac:dyDescent="0.2">
      <c r="B21" s="17" t="s">
        <v>171</v>
      </c>
      <c r="C21" s="1" t="s">
        <v>170</v>
      </c>
      <c r="D21" s="16">
        <f>VLOOKUP(B21,'[1]2023'!$A$3:$D$104,3,0)</f>
        <v>16994252101.420002</v>
      </c>
      <c r="E21" s="18"/>
      <c r="F21" s="16">
        <v>23851554359.110001</v>
      </c>
      <c r="G21" s="16"/>
      <c r="I21" s="16"/>
    </row>
    <row r="22" spans="2:9" x14ac:dyDescent="0.2">
      <c r="B22" s="17" t="s">
        <v>166</v>
      </c>
      <c r="C22" s="1" t="s">
        <v>165</v>
      </c>
      <c r="D22" s="16">
        <v>0</v>
      </c>
      <c r="E22" s="16"/>
      <c r="F22" s="16">
        <v>0</v>
      </c>
      <c r="G22" s="16"/>
      <c r="H22" s="16"/>
      <c r="I22" s="16"/>
    </row>
    <row r="23" spans="2:9" ht="8.25" customHeight="1" x14ac:dyDescent="0.2">
      <c r="B23" s="32"/>
      <c r="C23" s="9"/>
      <c r="D23" s="16"/>
      <c r="E23" s="16"/>
      <c r="F23" s="16"/>
      <c r="G23" s="16"/>
      <c r="I23" s="16"/>
    </row>
    <row r="24" spans="2:9" x14ac:dyDescent="0.2">
      <c r="B24" s="32"/>
      <c r="C24" s="9" t="s">
        <v>182</v>
      </c>
      <c r="D24" s="22">
        <f>+D25+D26</f>
        <v>322446970.53999996</v>
      </c>
      <c r="E24" s="18"/>
      <c r="F24" s="22">
        <f>+F25+F26</f>
        <v>344364596.65999997</v>
      </c>
      <c r="G24" s="16"/>
      <c r="I24" s="16"/>
    </row>
    <row r="25" spans="2:9" ht="26.25" customHeight="1" x14ac:dyDescent="0.2">
      <c r="B25" s="17" t="s">
        <v>168</v>
      </c>
      <c r="C25" s="33" t="s">
        <v>167</v>
      </c>
      <c r="D25" s="16">
        <f>VLOOKUP(B25,'[1]2023'!$A$3:$D$104,3,0)</f>
        <v>137454750</v>
      </c>
      <c r="E25" s="18"/>
      <c r="F25" s="16">
        <v>96503809</v>
      </c>
      <c r="G25" s="16"/>
      <c r="I25" s="16"/>
    </row>
    <row r="26" spans="2:9" x14ac:dyDescent="0.2">
      <c r="B26" s="17" t="s">
        <v>166</v>
      </c>
      <c r="C26" s="1" t="s">
        <v>165</v>
      </c>
      <c r="D26" s="16">
        <f>VLOOKUP(B26,'[1]2023'!$A$3:$D$104,3,0)-D22</f>
        <v>184992220.53999999</v>
      </c>
      <c r="E26" s="16"/>
      <c r="F26" s="16">
        <v>247860787.66</v>
      </c>
      <c r="G26" s="16"/>
      <c r="H26" s="16"/>
      <c r="I26" s="16"/>
    </row>
    <row r="27" spans="2:9" x14ac:dyDescent="0.2">
      <c r="B27" s="17"/>
      <c r="D27" s="16"/>
      <c r="E27" s="16"/>
      <c r="F27" s="16"/>
      <c r="G27" s="16"/>
      <c r="I27" s="16"/>
    </row>
    <row r="28" spans="2:9" x14ac:dyDescent="0.2">
      <c r="B28" s="19" t="s">
        <v>122</v>
      </c>
      <c r="C28" s="9" t="s">
        <v>121</v>
      </c>
      <c r="D28" s="22">
        <f>SUM(D29:D31)</f>
        <v>177395621440.79999</v>
      </c>
      <c r="E28" s="18"/>
      <c r="F28" s="22">
        <f>SUM(F29:F31)</f>
        <v>155274194092.73999</v>
      </c>
      <c r="G28" s="18"/>
      <c r="H28" s="43"/>
      <c r="I28" s="16"/>
    </row>
    <row r="29" spans="2:9" x14ac:dyDescent="0.2">
      <c r="B29" s="42" t="s">
        <v>181</v>
      </c>
      <c r="C29" s="1" t="s">
        <v>180</v>
      </c>
      <c r="D29" s="16">
        <f>VLOOKUP(B29,'[1]2023'!$A$3:$D$104,3,0)</f>
        <v>419282986</v>
      </c>
      <c r="E29" s="16"/>
      <c r="F29" s="16">
        <v>688557650</v>
      </c>
      <c r="G29" s="16"/>
      <c r="H29" s="16"/>
      <c r="I29" s="16"/>
    </row>
    <row r="30" spans="2:9" x14ac:dyDescent="0.2">
      <c r="B30" s="42" t="s">
        <v>120</v>
      </c>
      <c r="C30" s="33" t="s">
        <v>119</v>
      </c>
      <c r="D30" s="16">
        <f>VLOOKUP(B30,'[1]2023'!$A$3:$D$104,3,0)</f>
        <v>176976338454.79999</v>
      </c>
      <c r="E30" s="16"/>
      <c r="F30" s="16">
        <v>154585636442.73999</v>
      </c>
      <c r="G30" s="16"/>
      <c r="H30" s="16"/>
      <c r="I30" s="16"/>
    </row>
    <row r="31" spans="2:9" ht="12.75" customHeight="1" x14ac:dyDescent="0.2">
      <c r="B31" s="42" t="s">
        <v>118</v>
      </c>
      <c r="C31" s="35" t="s">
        <v>117</v>
      </c>
      <c r="D31" s="16">
        <f>VLOOKUP(B31,'[1]2023'!$A$3:$D$104,3,0)</f>
        <v>0</v>
      </c>
      <c r="E31" s="16"/>
      <c r="F31" s="16">
        <v>0</v>
      </c>
      <c r="G31" s="16"/>
      <c r="I31" s="16"/>
    </row>
    <row r="32" spans="2:9" ht="7.5" customHeight="1" x14ac:dyDescent="0.2">
      <c r="B32" s="42"/>
      <c r="C32" s="35"/>
      <c r="D32" s="16"/>
      <c r="E32" s="16"/>
      <c r="F32" s="16"/>
      <c r="G32" s="16"/>
      <c r="I32" s="16"/>
    </row>
    <row r="33" spans="2:9" ht="9" customHeight="1" x14ac:dyDescent="0.2">
      <c r="B33" s="17"/>
      <c r="D33" s="16"/>
      <c r="E33" s="16"/>
      <c r="F33" s="16"/>
      <c r="G33" s="16"/>
      <c r="I33" s="16"/>
    </row>
    <row r="34" spans="2:9" x14ac:dyDescent="0.2">
      <c r="C34" s="9" t="s">
        <v>179</v>
      </c>
      <c r="D34" s="22">
        <f>D36+D39+D51+D64+D72</f>
        <v>80528843325315.922</v>
      </c>
      <c r="E34" s="18"/>
      <c r="F34" s="22">
        <f>F36+F39+F51+F64+F72</f>
        <v>77209798492010.609</v>
      </c>
      <c r="G34" s="18"/>
      <c r="I34" s="16"/>
    </row>
    <row r="35" spans="2:9" ht="8.25" customHeight="1" x14ac:dyDescent="0.2">
      <c r="C35" s="9"/>
      <c r="D35" s="18"/>
      <c r="E35" s="18"/>
      <c r="F35" s="18"/>
      <c r="G35" s="18"/>
      <c r="I35" s="16"/>
    </row>
    <row r="36" spans="2:9" x14ac:dyDescent="0.2">
      <c r="B36" s="19" t="s">
        <v>178</v>
      </c>
      <c r="C36" s="9" t="s">
        <v>177</v>
      </c>
      <c r="D36" s="22">
        <f>+D37</f>
        <v>0</v>
      </c>
      <c r="E36" s="18"/>
      <c r="F36" s="22">
        <f>+F37</f>
        <v>2655258</v>
      </c>
      <c r="G36" s="18"/>
      <c r="H36" s="43"/>
      <c r="I36" s="16"/>
    </row>
    <row r="37" spans="2:9" x14ac:dyDescent="0.2">
      <c r="B37" s="17" t="s">
        <v>176</v>
      </c>
      <c r="C37" s="1" t="s">
        <v>175</v>
      </c>
      <c r="D37" s="16">
        <f>VLOOKUP(B37,'[1]2023'!$A$3:$D$104,4,0)</f>
        <v>0</v>
      </c>
      <c r="E37" s="18"/>
      <c r="F37" s="16">
        <v>2655258</v>
      </c>
      <c r="G37" s="16"/>
      <c r="I37" s="16"/>
    </row>
    <row r="38" spans="2:9" ht="5.25" customHeight="1" x14ac:dyDescent="0.2">
      <c r="C38" s="9"/>
      <c r="D38" s="18"/>
      <c r="E38" s="18"/>
      <c r="F38" s="18"/>
      <c r="G38" s="18"/>
      <c r="I38" s="16"/>
    </row>
    <row r="39" spans="2:9" x14ac:dyDescent="0.2">
      <c r="B39" s="19" t="s">
        <v>174</v>
      </c>
      <c r="C39" s="9" t="s">
        <v>173</v>
      </c>
      <c r="D39" s="22">
        <f>+D41+D45</f>
        <v>429247409498.52997</v>
      </c>
      <c r="E39" s="18"/>
      <c r="F39" s="22">
        <f>+F41+F45</f>
        <v>424206701459.10999</v>
      </c>
      <c r="G39" s="18"/>
      <c r="H39" s="43"/>
      <c r="I39" s="16"/>
    </row>
    <row r="40" spans="2:9" ht="6" customHeight="1" x14ac:dyDescent="0.2">
      <c r="C40" s="9"/>
      <c r="D40" s="18"/>
      <c r="E40" s="18"/>
      <c r="F40" s="18"/>
      <c r="G40" s="18"/>
      <c r="I40" s="16"/>
    </row>
    <row r="41" spans="2:9" x14ac:dyDescent="0.2">
      <c r="B41" s="32"/>
      <c r="C41" s="9" t="s">
        <v>172</v>
      </c>
      <c r="D41" s="22">
        <f>+D42-D43</f>
        <v>64548769448.509995</v>
      </c>
      <c r="E41" s="18"/>
      <c r="F41" s="22">
        <f>+F42-F43</f>
        <v>59508769448.509995</v>
      </c>
      <c r="G41" s="18"/>
      <c r="I41" s="16"/>
    </row>
    <row r="42" spans="2:9" x14ac:dyDescent="0.2">
      <c r="B42" s="17" t="s">
        <v>171</v>
      </c>
      <c r="C42" s="1" t="s">
        <v>170</v>
      </c>
      <c r="D42" s="16">
        <f>VLOOKUP(B42,'[1]2023'!$A$3:$D$104,4,0)</f>
        <v>77722918979.179993</v>
      </c>
      <c r="E42" s="16"/>
      <c r="F42" s="16">
        <v>72682918979.179993</v>
      </c>
      <c r="G42" s="18"/>
      <c r="H42" s="16"/>
      <c r="I42" s="16"/>
    </row>
    <row r="43" spans="2:9" x14ac:dyDescent="0.2">
      <c r="B43" s="17" t="s">
        <v>162</v>
      </c>
      <c r="C43" s="1" t="s">
        <v>161</v>
      </c>
      <c r="D43" s="16">
        <v>13174149530.67</v>
      </c>
      <c r="E43" s="16"/>
      <c r="F43" s="16">
        <v>13174149530.67</v>
      </c>
      <c r="G43" s="18"/>
      <c r="I43" s="16"/>
    </row>
    <row r="44" spans="2:9" x14ac:dyDescent="0.2">
      <c r="B44" s="17"/>
      <c r="D44" s="16"/>
      <c r="E44" s="16"/>
      <c r="F44" s="16"/>
      <c r="G44" s="18"/>
      <c r="I44" s="16"/>
    </row>
    <row r="45" spans="2:9" x14ac:dyDescent="0.2">
      <c r="B45" s="32"/>
      <c r="C45" s="9" t="s">
        <v>169</v>
      </c>
      <c r="D45" s="22">
        <f>+D46+D47+D48-D49</f>
        <v>364698640050.01996</v>
      </c>
      <c r="E45" s="18"/>
      <c r="F45" s="22">
        <f>+F46+F47+F48-F49</f>
        <v>364697932010.59998</v>
      </c>
      <c r="G45" s="18"/>
      <c r="I45" s="16"/>
    </row>
    <row r="46" spans="2:9" ht="25.5" x14ac:dyDescent="0.2">
      <c r="B46" s="17" t="s">
        <v>168</v>
      </c>
      <c r="C46" s="33" t="s">
        <v>167</v>
      </c>
      <c r="D46" s="16">
        <f>VLOOKUP(B46,'[1]2023'!$A$3:$D$104,4,0)</f>
        <v>0</v>
      </c>
      <c r="E46" s="16"/>
      <c r="F46" s="16">
        <v>0</v>
      </c>
      <c r="G46" s="18"/>
      <c r="I46" s="16"/>
    </row>
    <row r="47" spans="2:9" x14ac:dyDescent="0.2">
      <c r="B47" s="17" t="s">
        <v>166</v>
      </c>
      <c r="C47" s="1" t="s">
        <v>165</v>
      </c>
      <c r="D47" s="16">
        <f>VLOOKUP(B47,'[1]2023'!$A$3:$D$104,4,0)</f>
        <v>9279300512.8199997</v>
      </c>
      <c r="E47" s="16"/>
      <c r="F47" s="16">
        <v>9278592473.3999996</v>
      </c>
      <c r="G47" s="18"/>
      <c r="H47" s="16"/>
      <c r="I47" s="16"/>
    </row>
    <row r="48" spans="2:9" x14ac:dyDescent="0.2">
      <c r="B48" s="17" t="s">
        <v>164</v>
      </c>
      <c r="C48" s="1" t="s">
        <v>163</v>
      </c>
      <c r="D48" s="16">
        <f>VLOOKUP(B48,'[1]2023'!$A$3:$D$104,4,0)</f>
        <v>387305028593.59998</v>
      </c>
      <c r="E48" s="16"/>
      <c r="F48" s="16">
        <v>387305028593.59998</v>
      </c>
      <c r="G48" s="18"/>
      <c r="H48" s="16"/>
      <c r="I48" s="16"/>
    </row>
    <row r="49" spans="2:9" x14ac:dyDescent="0.2">
      <c r="B49" s="17" t="s">
        <v>162</v>
      </c>
      <c r="C49" s="1" t="s">
        <v>161</v>
      </c>
      <c r="D49" s="16">
        <f>VLOOKUP(B49,'[1]2023'!$A$3:$D$104,4,0)*-1-D43</f>
        <v>31885689056.400002</v>
      </c>
      <c r="E49" s="16"/>
      <c r="F49" s="16">
        <v>31885689056.400002</v>
      </c>
      <c r="G49" s="18"/>
      <c r="H49" s="16"/>
      <c r="I49" s="16"/>
    </row>
    <row r="50" spans="2:9" ht="9.75" customHeight="1" x14ac:dyDescent="0.2">
      <c r="B50" s="17"/>
      <c r="D50" s="16"/>
      <c r="E50" s="16"/>
      <c r="F50" s="16"/>
      <c r="G50" s="16"/>
      <c r="I50" s="16"/>
    </row>
    <row r="51" spans="2:9" x14ac:dyDescent="0.2">
      <c r="B51" s="19" t="s">
        <v>160</v>
      </c>
      <c r="C51" s="9" t="s">
        <v>159</v>
      </c>
      <c r="D51" s="22">
        <f>SUM(D52:D62)-D62-D62</f>
        <v>2912959232596.6104</v>
      </c>
      <c r="E51" s="18"/>
      <c r="F51" s="22">
        <f>SUM(F52:F62)-F62-F62</f>
        <v>2913087192012.6396</v>
      </c>
      <c r="G51" s="18"/>
      <c r="H51" s="37"/>
      <c r="I51" s="16"/>
    </row>
    <row r="52" spans="2:9" x14ac:dyDescent="0.2">
      <c r="B52" s="42" t="s">
        <v>158</v>
      </c>
      <c r="C52" s="1" t="s">
        <v>157</v>
      </c>
      <c r="D52" s="16">
        <f>VLOOKUP(B52,'[1]2023'!$A$3:$D$104,4,0)</f>
        <v>31565560.98</v>
      </c>
      <c r="E52" s="18"/>
      <c r="F52" s="16">
        <v>10689561</v>
      </c>
      <c r="G52" s="16"/>
      <c r="H52" s="16"/>
      <c r="I52" s="16"/>
    </row>
    <row r="53" spans="2:9" x14ac:dyDescent="0.2">
      <c r="B53" s="42" t="s">
        <v>156</v>
      </c>
      <c r="C53" s="1" t="s">
        <v>155</v>
      </c>
      <c r="D53" s="16">
        <f>VLOOKUP(B53,'[1]2023'!$A$3:$D$104,4,0)</f>
        <v>364950313.17000002</v>
      </c>
      <c r="E53" s="16"/>
      <c r="F53" s="16">
        <v>344149641.17000002</v>
      </c>
      <c r="G53" s="16"/>
      <c r="H53" s="16"/>
      <c r="I53" s="16"/>
    </row>
    <row r="54" spans="2:9" x14ac:dyDescent="0.2">
      <c r="B54" s="42" t="s">
        <v>154</v>
      </c>
      <c r="C54" s="1" t="s">
        <v>153</v>
      </c>
      <c r="D54" s="16">
        <f>VLOOKUP(B54,'[1]2023'!$A$3:$D$104,4,0)</f>
        <v>323732673</v>
      </c>
      <c r="E54" s="16"/>
      <c r="F54" s="16">
        <v>323732673</v>
      </c>
      <c r="G54" s="16"/>
      <c r="H54" s="16"/>
      <c r="I54" s="16"/>
    </row>
    <row r="55" spans="2:9" x14ac:dyDescent="0.2">
      <c r="B55" s="42" t="s">
        <v>152</v>
      </c>
      <c r="C55" s="1" t="s">
        <v>151</v>
      </c>
      <c r="D55" s="16">
        <f>VLOOKUP(B55,'[1]2023'!$A$3:$D$104,4,0)</f>
        <v>679700034.44000006</v>
      </c>
      <c r="E55" s="16"/>
      <c r="F55" s="16">
        <v>679700034.44000006</v>
      </c>
      <c r="G55" s="16"/>
      <c r="H55" s="16"/>
      <c r="I55" s="16"/>
    </row>
    <row r="56" spans="2:9" x14ac:dyDescent="0.2">
      <c r="B56" s="42" t="s">
        <v>150</v>
      </c>
      <c r="C56" s="1" t="s">
        <v>149</v>
      </c>
      <c r="D56" s="16">
        <f>VLOOKUP(B56,'[1]2023'!$A$3:$D$104,4,0)</f>
        <v>843400</v>
      </c>
      <c r="E56" s="16"/>
      <c r="F56" s="16">
        <v>843400</v>
      </c>
      <c r="G56" s="16"/>
      <c r="H56" s="16"/>
      <c r="I56" s="16"/>
    </row>
    <row r="57" spans="2:9" x14ac:dyDescent="0.2">
      <c r="B57" s="42" t="s">
        <v>148</v>
      </c>
      <c r="C57" s="35" t="s">
        <v>147</v>
      </c>
      <c r="D57" s="16">
        <f>VLOOKUP(B57,'[1]2023'!$A$3:$D$104,4,0)</f>
        <v>7100620852.7700005</v>
      </c>
      <c r="E57" s="16"/>
      <c r="F57" s="16">
        <v>7094420852.7700005</v>
      </c>
      <c r="G57" s="16"/>
      <c r="H57" s="16"/>
      <c r="I57" s="16"/>
    </row>
    <row r="58" spans="2:9" x14ac:dyDescent="0.2">
      <c r="B58" s="42" t="s">
        <v>146</v>
      </c>
      <c r="C58" s="35" t="s">
        <v>145</v>
      </c>
      <c r="D58" s="16">
        <f>VLOOKUP(B58,'[1]2023'!$A$3:$D$104,4,0)</f>
        <v>5814884974.0299997</v>
      </c>
      <c r="E58" s="16"/>
      <c r="F58" s="16">
        <v>5832819058.5799999</v>
      </c>
      <c r="G58" s="16"/>
      <c r="H58" s="16"/>
      <c r="I58" s="16"/>
    </row>
    <row r="59" spans="2:9" x14ac:dyDescent="0.2">
      <c r="B59" s="42" t="s">
        <v>144</v>
      </c>
      <c r="C59" s="35" t="s">
        <v>143</v>
      </c>
      <c r="D59" s="16">
        <f>VLOOKUP(B59,'[1]2023'!$A$3:$D$104,4,0)</f>
        <v>826082828.39999998</v>
      </c>
      <c r="E59" s="16"/>
      <c r="F59" s="16">
        <v>826082828.39999998</v>
      </c>
      <c r="G59" s="16"/>
      <c r="H59" s="16"/>
      <c r="I59" s="16"/>
    </row>
    <row r="60" spans="2:9" x14ac:dyDescent="0.2">
      <c r="B60" s="42" t="s">
        <v>142</v>
      </c>
      <c r="C60" s="35" t="s">
        <v>141</v>
      </c>
      <c r="D60" s="16">
        <f>VLOOKUP(B60,'[1]2023'!$A$3:$D$104,4,0)</f>
        <v>9576519.9000000004</v>
      </c>
      <c r="E60" s="16"/>
      <c r="F60" s="16">
        <v>9576519.9000000004</v>
      </c>
      <c r="G60" s="16"/>
      <c r="H60" s="16"/>
      <c r="I60" s="16"/>
    </row>
    <row r="61" spans="2:9" x14ac:dyDescent="0.2">
      <c r="B61" s="42" t="s">
        <v>140</v>
      </c>
      <c r="C61" s="35" t="s">
        <v>139</v>
      </c>
      <c r="D61" s="16">
        <f>VLOOKUP(B61,'[1]2023'!$A$3:$D$104,4,0)</f>
        <v>2917214032763.2002</v>
      </c>
      <c r="E61" s="16"/>
      <c r="F61" s="16">
        <v>2917136996719.0898</v>
      </c>
      <c r="G61" s="16"/>
      <c r="H61" s="16"/>
      <c r="I61" s="16"/>
    </row>
    <row r="62" spans="2:9" x14ac:dyDescent="0.2">
      <c r="B62" s="42" t="s">
        <v>138</v>
      </c>
      <c r="C62" s="35" t="s">
        <v>137</v>
      </c>
      <c r="D62" s="16">
        <f>VLOOKUP(B62,'[1]2023'!$A$3:$D$104,4,0)*-1</f>
        <v>19406757323.279999</v>
      </c>
      <c r="E62" s="16"/>
      <c r="F62" s="16">
        <v>19171819275.709999</v>
      </c>
      <c r="G62" s="16"/>
      <c r="H62" s="16"/>
      <c r="I62" s="16"/>
    </row>
    <row r="63" spans="2:9" x14ac:dyDescent="0.2">
      <c r="B63" s="17"/>
      <c r="D63" s="16"/>
      <c r="E63" s="16"/>
      <c r="F63" s="16"/>
      <c r="G63" s="16"/>
      <c r="I63" s="16"/>
    </row>
    <row r="64" spans="2:9" x14ac:dyDescent="0.2">
      <c r="B64" s="19" t="s">
        <v>136</v>
      </c>
      <c r="C64" s="9" t="s">
        <v>135</v>
      </c>
      <c r="D64" s="22">
        <f>SUM(D65:D70)-D68-D68-D70-D70-D69-D69</f>
        <v>60163018089440.414</v>
      </c>
      <c r="E64" s="18"/>
      <c r="F64" s="22">
        <f>SUM(F65:F70)-F68-F68-F70-F70-F69-F69</f>
        <v>59955923474732.352</v>
      </c>
      <c r="G64" s="18"/>
      <c r="H64" s="37"/>
      <c r="I64" s="16"/>
    </row>
    <row r="65" spans="2:9" x14ac:dyDescent="0.2">
      <c r="B65" s="17" t="s">
        <v>134</v>
      </c>
      <c r="C65" s="35" t="s">
        <v>133</v>
      </c>
      <c r="D65" s="16">
        <f>VLOOKUP(B65,'[1]2023'!$A$3:$D$104,4,0)</f>
        <v>32206177231831.102</v>
      </c>
      <c r="E65" s="16"/>
      <c r="F65" s="16">
        <v>32131494293390.301</v>
      </c>
      <c r="G65" s="16"/>
      <c r="H65" s="16"/>
      <c r="I65" s="16"/>
    </row>
    <row r="66" spans="2:9" x14ac:dyDescent="0.2">
      <c r="B66" s="17" t="s">
        <v>132</v>
      </c>
      <c r="C66" s="35" t="s">
        <v>131</v>
      </c>
      <c r="D66" s="16">
        <f>VLOOKUP(B66,'[1]2023'!$A$3:$D$104,4,0)</f>
        <v>1803220699008.8899</v>
      </c>
      <c r="E66" s="16"/>
      <c r="F66" s="16">
        <v>1800058877964.3201</v>
      </c>
      <c r="G66" s="16"/>
      <c r="H66" s="16"/>
      <c r="I66" s="16"/>
    </row>
    <row r="67" spans="2:9" x14ac:dyDescent="0.2">
      <c r="B67" s="17" t="s">
        <v>130</v>
      </c>
      <c r="C67" s="35" t="s">
        <v>129</v>
      </c>
      <c r="D67" s="16">
        <f>VLOOKUP(B67,'[1]2023'!$A$3:$D$104,4,0)</f>
        <v>27089299324228.801</v>
      </c>
      <c r="E67" s="16"/>
      <c r="F67" s="16">
        <v>26953045923174</v>
      </c>
      <c r="G67" s="16"/>
      <c r="H67" s="16"/>
      <c r="I67" s="16"/>
    </row>
    <row r="68" spans="2:9" x14ac:dyDescent="0.2">
      <c r="B68" s="17" t="s">
        <v>128</v>
      </c>
      <c r="C68" s="35" t="s">
        <v>127</v>
      </c>
      <c r="D68" s="16">
        <f>VLOOKUP(B68,'[1]2023'!$A$3:$D$104,4,0)*-1</f>
        <v>736942638154.67004</v>
      </c>
      <c r="E68" s="16"/>
      <c r="F68" s="16">
        <v>729939092322.56006</v>
      </c>
      <c r="G68" s="16"/>
      <c r="H68" s="16"/>
      <c r="I68" s="16"/>
    </row>
    <row r="69" spans="2:9" ht="25.5" x14ac:dyDescent="0.2">
      <c r="B69" s="17" t="s">
        <v>126</v>
      </c>
      <c r="C69" s="35" t="s">
        <v>125</v>
      </c>
      <c r="D69" s="16">
        <f>VLOOKUP(B69,'[1]2023'!$A$3:$D$104,4,0)*-1</f>
        <v>198736527473.70999</v>
      </c>
      <c r="E69" s="16"/>
      <c r="F69" s="16">
        <v>198736527473.70999</v>
      </c>
      <c r="G69" s="16"/>
      <c r="H69" s="16"/>
      <c r="I69" s="16"/>
    </row>
    <row r="70" spans="2:9" x14ac:dyDescent="0.2">
      <c r="B70" s="17" t="s">
        <v>124</v>
      </c>
      <c r="C70" s="1" t="s">
        <v>123</v>
      </c>
      <c r="D70" s="16">
        <f>IFERROR(VLOOKUP(B70,'[1]2023'!$A$3:$D$104,4,0),0)*-1</f>
        <v>0</v>
      </c>
      <c r="E70" s="16"/>
      <c r="F70" s="16">
        <v>0</v>
      </c>
      <c r="G70" s="16"/>
      <c r="H70" s="16"/>
      <c r="I70" s="16"/>
    </row>
    <row r="71" spans="2:9" x14ac:dyDescent="0.2">
      <c r="I71" s="16"/>
    </row>
    <row r="72" spans="2:9" x14ac:dyDescent="0.2">
      <c r="B72" s="19" t="s">
        <v>122</v>
      </c>
      <c r="C72" s="9" t="s">
        <v>121</v>
      </c>
      <c r="D72" s="22">
        <f>SUM(D73:D77)-D76-D76</f>
        <v>17023618593780.361</v>
      </c>
      <c r="E72" s="18"/>
      <c r="F72" s="22">
        <f>SUM(F73:F77)-F76-F76</f>
        <v>13916578468548.508</v>
      </c>
      <c r="G72" s="18"/>
      <c r="H72" s="37"/>
      <c r="I72" s="16"/>
    </row>
    <row r="73" spans="2:9" x14ac:dyDescent="0.2">
      <c r="B73" s="17" t="s">
        <v>120</v>
      </c>
      <c r="C73" s="1" t="s">
        <v>119</v>
      </c>
      <c r="D73" s="16">
        <f>VLOOKUP(B73,'[1]2023'!$A$3:$D$104,4,0)</f>
        <v>6749570301954.5898</v>
      </c>
      <c r="E73" s="16"/>
      <c r="F73" s="16">
        <v>6012699737117.4102</v>
      </c>
      <c r="G73" s="16"/>
      <c r="H73" s="16"/>
      <c r="I73" s="16"/>
    </row>
    <row r="74" spans="2:9" x14ac:dyDescent="0.2">
      <c r="B74" s="17" t="s">
        <v>118</v>
      </c>
      <c r="C74" s="41" t="s">
        <v>117</v>
      </c>
      <c r="D74" s="16">
        <f>VLOOKUP(B74,'[1]2023'!$A$3:$D$104,4,0)</f>
        <v>2743914352</v>
      </c>
      <c r="E74" s="16"/>
      <c r="F74" s="16">
        <v>2743914352</v>
      </c>
      <c r="G74" s="16"/>
      <c r="H74" s="16"/>
      <c r="I74" s="16"/>
    </row>
    <row r="75" spans="2:9" x14ac:dyDescent="0.2">
      <c r="B75" s="17" t="s">
        <v>116</v>
      </c>
      <c r="C75" s="35" t="s">
        <v>115</v>
      </c>
      <c r="D75" s="16">
        <f>VLOOKUP(B75,'[1]2023'!$A$3:$D$104,4,0)</f>
        <v>231593099993.37</v>
      </c>
      <c r="E75" s="16"/>
      <c r="F75" s="16">
        <v>233501157624.72</v>
      </c>
      <c r="G75" s="16"/>
      <c r="H75" s="16"/>
      <c r="I75" s="16"/>
    </row>
    <row r="76" spans="2:9" x14ac:dyDescent="0.2">
      <c r="B76" s="17" t="s">
        <v>114</v>
      </c>
      <c r="C76" s="35" t="s">
        <v>113</v>
      </c>
      <c r="D76" s="16">
        <f>VLOOKUP(B76,'[1]2023'!$A$3:$D$104,4,0)*-1</f>
        <v>18671511560.119999</v>
      </c>
      <c r="E76" s="16"/>
      <c r="F76" s="16">
        <v>20136399674.209999</v>
      </c>
      <c r="G76" s="16"/>
      <c r="H76" s="16"/>
      <c r="I76" s="16"/>
    </row>
    <row r="77" spans="2:9" ht="28.5" customHeight="1" x14ac:dyDescent="0.2">
      <c r="B77" s="36" t="s">
        <v>112</v>
      </c>
      <c r="C77" s="35" t="s">
        <v>111</v>
      </c>
      <c r="D77" s="39">
        <f>VLOOKUP(B77,'[1]2023'!$A$3:$D$104,4,0)</f>
        <v>10058382789040.52</v>
      </c>
      <c r="E77" s="40"/>
      <c r="F77" s="16">
        <v>7687770059128.5898</v>
      </c>
      <c r="G77" s="39"/>
      <c r="H77" s="16"/>
      <c r="I77" s="16"/>
    </row>
    <row r="78" spans="2:9" x14ac:dyDescent="0.2">
      <c r="B78" s="17"/>
      <c r="C78" s="19" t="s">
        <v>110</v>
      </c>
      <c r="D78" s="22">
        <f>+D11+D34</f>
        <v>80724385809212.266</v>
      </c>
      <c r="E78" s="18"/>
      <c r="F78" s="22">
        <f>+F11+F34</f>
        <v>77389806591626.766</v>
      </c>
      <c r="G78" s="18"/>
      <c r="I78" s="16"/>
    </row>
    <row r="79" spans="2:9" x14ac:dyDescent="0.2">
      <c r="D79" s="16"/>
      <c r="E79" s="1"/>
      <c r="F79" s="16"/>
      <c r="G79" s="16"/>
      <c r="I79" s="16"/>
    </row>
    <row r="80" spans="2:9" x14ac:dyDescent="0.2">
      <c r="B80" s="28" t="s">
        <v>28</v>
      </c>
      <c r="C80" s="27" t="s">
        <v>27</v>
      </c>
      <c r="D80" s="26" t="str">
        <f>+D7</f>
        <v>SEPTIEMBRE DE 2023</v>
      </c>
      <c r="E80" s="25"/>
      <c r="F80" s="24" t="str">
        <f>+F7</f>
        <v>JUNIO DE 2023</v>
      </c>
      <c r="G80" s="23"/>
      <c r="I80" s="16"/>
    </row>
    <row r="81" spans="2:9" x14ac:dyDescent="0.2">
      <c r="B81" s="19"/>
      <c r="C81" s="19"/>
      <c r="D81" s="25"/>
      <c r="E81" s="25"/>
      <c r="F81" s="25"/>
      <c r="G81" s="25"/>
      <c r="I81" s="16"/>
    </row>
    <row r="82" spans="2:9" x14ac:dyDescent="0.2">
      <c r="B82" s="19"/>
      <c r="C82" s="38" t="s">
        <v>109</v>
      </c>
      <c r="D82" s="25"/>
      <c r="E82" s="25"/>
      <c r="F82" s="25"/>
      <c r="G82" s="25"/>
      <c r="H82" s="20" t="s">
        <v>108</v>
      </c>
      <c r="I82" s="16"/>
    </row>
    <row r="83" spans="2:9" x14ac:dyDescent="0.2">
      <c r="C83" s="9"/>
      <c r="D83" s="18"/>
      <c r="E83" s="18"/>
      <c r="F83" s="18"/>
      <c r="G83" s="18"/>
      <c r="I83" s="16"/>
    </row>
    <row r="84" spans="2:9" x14ac:dyDescent="0.2">
      <c r="C84" s="9" t="s">
        <v>107</v>
      </c>
      <c r="D84" s="22">
        <f>+D86+D89+D99+D105</f>
        <v>1627767687778.9897</v>
      </c>
      <c r="E84" s="18"/>
      <c r="F84" s="22">
        <f>+F86+F89+F99+F102+F105</f>
        <v>1467552753258.79</v>
      </c>
      <c r="G84" s="18"/>
      <c r="I84" s="16"/>
    </row>
    <row r="85" spans="2:9" x14ac:dyDescent="0.2">
      <c r="D85" s="16"/>
      <c r="E85" s="16"/>
      <c r="F85" s="16"/>
      <c r="G85" s="16"/>
      <c r="I85" s="16"/>
    </row>
    <row r="86" spans="2:9" x14ac:dyDescent="0.2">
      <c r="B86" s="19" t="s">
        <v>83</v>
      </c>
      <c r="C86" s="9" t="s">
        <v>82</v>
      </c>
      <c r="D86" s="22">
        <f>+D87</f>
        <v>142092023710.60999</v>
      </c>
      <c r="E86" s="18"/>
      <c r="F86" s="22">
        <f>+F87</f>
        <v>142092023710.60999</v>
      </c>
      <c r="G86" s="18"/>
      <c r="H86" s="21"/>
      <c r="I86" s="16"/>
    </row>
    <row r="87" spans="2:9" x14ac:dyDescent="0.2">
      <c r="B87" s="17" t="s">
        <v>81</v>
      </c>
      <c r="C87" s="33" t="s">
        <v>80</v>
      </c>
      <c r="D87" s="16">
        <f>VLOOKUP(B87,'[1]2023'!$A$3:$D$104,3,0)</f>
        <v>142092023710.60999</v>
      </c>
      <c r="E87" s="16"/>
      <c r="F87" s="16">
        <v>142092023710.60999</v>
      </c>
      <c r="G87" s="16"/>
      <c r="H87" s="16"/>
      <c r="I87" s="16"/>
    </row>
    <row r="88" spans="2:9" x14ac:dyDescent="0.2">
      <c r="D88" s="16"/>
      <c r="E88" s="16"/>
      <c r="F88" s="16"/>
      <c r="G88" s="16"/>
      <c r="I88" s="16"/>
    </row>
    <row r="89" spans="2:9" x14ac:dyDescent="0.2">
      <c r="B89" s="19" t="s">
        <v>106</v>
      </c>
      <c r="C89" s="9" t="s">
        <v>105</v>
      </c>
      <c r="D89" s="22">
        <f>SUM(D90:D97)</f>
        <v>1458527630635.3999</v>
      </c>
      <c r="E89" s="18"/>
      <c r="F89" s="22">
        <f>SUM(F90:F97)</f>
        <v>1297748367260.2</v>
      </c>
      <c r="G89" s="18"/>
      <c r="H89" s="37"/>
      <c r="I89" s="16"/>
    </row>
    <row r="90" spans="2:9" x14ac:dyDescent="0.2">
      <c r="B90" s="36" t="s">
        <v>104</v>
      </c>
      <c r="C90" s="1" t="s">
        <v>103</v>
      </c>
      <c r="D90" s="16">
        <f>VLOOKUP(B90,'[1]2023'!$A$3:$D$104,3,0)</f>
        <v>93733077215.119995</v>
      </c>
      <c r="E90" s="16"/>
      <c r="F90" s="16">
        <v>91068473625.119995</v>
      </c>
      <c r="G90" s="16"/>
      <c r="H90" s="16"/>
      <c r="I90" s="16"/>
    </row>
    <row r="91" spans="2:9" ht="12.75" customHeight="1" x14ac:dyDescent="0.2">
      <c r="B91" s="36" t="s">
        <v>102</v>
      </c>
      <c r="C91" s="1" t="s">
        <v>101</v>
      </c>
      <c r="D91" s="16">
        <f>VLOOKUP(B91,'[1]2023'!$A$3:$D$104,3,0)</f>
        <v>0</v>
      </c>
      <c r="E91" s="16"/>
      <c r="F91" s="1">
        <v>0</v>
      </c>
      <c r="H91" s="16"/>
      <c r="I91" s="16"/>
    </row>
    <row r="92" spans="2:9" x14ac:dyDescent="0.2">
      <c r="B92" s="36" t="s">
        <v>100</v>
      </c>
      <c r="C92" s="1" t="s">
        <v>99</v>
      </c>
      <c r="D92" s="16">
        <f>VLOOKUP(B92,'[1]2023'!$A$3:$D$104,3,0)</f>
        <v>20308594443.380001</v>
      </c>
      <c r="E92" s="16"/>
      <c r="F92" s="16">
        <v>5717023868.8299999</v>
      </c>
      <c r="G92" s="16"/>
      <c r="H92" s="16"/>
      <c r="I92" s="16"/>
    </row>
    <row r="93" spans="2:9" x14ac:dyDescent="0.2">
      <c r="B93" s="17" t="s">
        <v>98</v>
      </c>
      <c r="C93" s="35" t="s">
        <v>97</v>
      </c>
      <c r="D93" s="16">
        <f>VLOOKUP(B93,'[1]2023'!$A$3:$D$104,3,0)</f>
        <v>298951381</v>
      </c>
      <c r="E93" s="16"/>
      <c r="F93" s="16">
        <v>440595479</v>
      </c>
      <c r="G93" s="16"/>
      <c r="H93" s="16"/>
      <c r="I93" s="16"/>
    </row>
    <row r="94" spans="2:9" x14ac:dyDescent="0.2">
      <c r="B94" s="17" t="s">
        <v>96</v>
      </c>
      <c r="C94" s="35" t="s">
        <v>95</v>
      </c>
      <c r="D94" s="16">
        <f>VLOOKUP(B94,'[1]2023'!$A$3:$D$104,3,0)</f>
        <v>1067358838.45</v>
      </c>
      <c r="E94" s="16"/>
      <c r="F94" s="16">
        <v>1175124342.45</v>
      </c>
      <c r="G94" s="16"/>
      <c r="H94" s="16"/>
      <c r="I94" s="16"/>
    </row>
    <row r="95" spans="2:9" x14ac:dyDescent="0.2">
      <c r="B95" s="17" t="s">
        <v>94</v>
      </c>
      <c r="C95" s="35" t="s">
        <v>93</v>
      </c>
      <c r="D95" s="16">
        <f>VLOOKUP(B95,'[1]2023'!$A$3:$D$104,3,0)</f>
        <v>83607000</v>
      </c>
      <c r="E95" s="16"/>
      <c r="F95" s="16">
        <v>83607000</v>
      </c>
      <c r="G95" s="16"/>
      <c r="H95" s="16"/>
      <c r="I95" s="16"/>
    </row>
    <row r="96" spans="2:9" x14ac:dyDescent="0.2">
      <c r="B96" s="17" t="s">
        <v>92</v>
      </c>
      <c r="C96" s="35" t="s">
        <v>91</v>
      </c>
      <c r="D96" s="16">
        <f>VLOOKUP(B96,'[1]2023'!$A$3:$D$104,3,0)</f>
        <v>1342860004695.6799</v>
      </c>
      <c r="E96" s="16"/>
      <c r="F96" s="16">
        <v>1199013083587.03</v>
      </c>
      <c r="G96" s="16"/>
      <c r="H96" s="16"/>
      <c r="I96" s="16"/>
    </row>
    <row r="97" spans="2:9" x14ac:dyDescent="0.2">
      <c r="B97" s="17" t="s">
        <v>90</v>
      </c>
      <c r="C97" s="35" t="s">
        <v>89</v>
      </c>
      <c r="D97" s="16">
        <f>VLOOKUP(B97,'[1]2023'!$A$3:$D$104,3,0)</f>
        <v>176037061.77000001</v>
      </c>
      <c r="E97" s="16"/>
      <c r="F97" s="16">
        <v>250459357.77000001</v>
      </c>
      <c r="G97" s="16"/>
      <c r="H97" s="16"/>
      <c r="I97" s="16"/>
    </row>
    <row r="98" spans="2:9" x14ac:dyDescent="0.2">
      <c r="C98" s="35"/>
      <c r="D98" s="16"/>
      <c r="E98" s="16"/>
      <c r="F98" s="16"/>
      <c r="G98" s="16"/>
      <c r="I98" s="16"/>
    </row>
    <row r="99" spans="2:9" x14ac:dyDescent="0.2">
      <c r="B99" s="19" t="s">
        <v>88</v>
      </c>
      <c r="C99" s="34" t="s">
        <v>87</v>
      </c>
      <c r="D99" s="22">
        <f>+D100</f>
        <v>9255234804</v>
      </c>
      <c r="E99" s="18"/>
      <c r="F99" s="22">
        <f>+F100</f>
        <v>9819563659</v>
      </c>
      <c r="G99" s="18"/>
      <c r="H99" s="21"/>
      <c r="I99" s="16"/>
    </row>
    <row r="100" spans="2:9" x14ac:dyDescent="0.2">
      <c r="B100" s="17" t="s">
        <v>86</v>
      </c>
      <c r="C100" s="1" t="s">
        <v>85</v>
      </c>
      <c r="D100" s="16">
        <f>VLOOKUP(B100,'[1]2023'!$A$3:$D$104,3,0)</f>
        <v>9255234804</v>
      </c>
      <c r="E100" s="16"/>
      <c r="F100" s="16">
        <v>9819563659</v>
      </c>
      <c r="G100" s="16"/>
      <c r="H100" s="16"/>
      <c r="I100" s="16"/>
    </row>
    <row r="101" spans="2:9" x14ac:dyDescent="0.2">
      <c r="D101" s="16"/>
      <c r="E101" s="1"/>
      <c r="F101" s="16"/>
      <c r="G101" s="16"/>
      <c r="I101" s="16"/>
    </row>
    <row r="102" spans="2:9" ht="12.75" customHeight="1" x14ac:dyDescent="0.2">
      <c r="B102" s="19" t="s">
        <v>79</v>
      </c>
      <c r="C102" s="9" t="s">
        <v>78</v>
      </c>
      <c r="D102" s="22">
        <f>+D103</f>
        <v>0</v>
      </c>
      <c r="E102" s="1"/>
      <c r="F102" s="22">
        <f>+F103</f>
        <v>0</v>
      </c>
      <c r="G102" s="18"/>
      <c r="I102" s="16"/>
    </row>
    <row r="103" spans="2:9" ht="12.75" customHeight="1" x14ac:dyDescent="0.2">
      <c r="B103" s="17" t="s">
        <v>73</v>
      </c>
      <c r="C103" s="1" t="s">
        <v>72</v>
      </c>
      <c r="D103" s="16">
        <f>VLOOKUP(B103,'[1]2023'!$A$3:$D$104,3,0)</f>
        <v>0</v>
      </c>
      <c r="E103" s="1"/>
      <c r="F103" s="16">
        <v>0</v>
      </c>
      <c r="G103" s="16"/>
      <c r="I103" s="16"/>
    </row>
    <row r="104" spans="2:9" ht="12.75" customHeight="1" x14ac:dyDescent="0.2">
      <c r="D104" s="16"/>
      <c r="E104" s="1"/>
      <c r="F104" s="16"/>
      <c r="G104" s="16"/>
      <c r="I104" s="16"/>
    </row>
    <row r="105" spans="2:9" ht="12.75" customHeight="1" x14ac:dyDescent="0.2">
      <c r="B105" s="19" t="s">
        <v>71</v>
      </c>
      <c r="C105" s="9" t="s">
        <v>70</v>
      </c>
      <c r="D105" s="22">
        <f>+D106</f>
        <v>17892798628.98</v>
      </c>
      <c r="E105" s="18"/>
      <c r="F105" s="22">
        <f>+F106</f>
        <v>17892798628.98</v>
      </c>
      <c r="G105" s="18"/>
      <c r="H105" s="21"/>
      <c r="I105" s="16"/>
    </row>
    <row r="106" spans="2:9" ht="12.75" customHeight="1" x14ac:dyDescent="0.2">
      <c r="B106" s="17" t="s">
        <v>69</v>
      </c>
      <c r="C106" s="1" t="s">
        <v>68</v>
      </c>
      <c r="D106" s="16">
        <f>VLOOKUP(B106,'[1]2023'!$A$3:$D$104,3,0)</f>
        <v>17892798628.98</v>
      </c>
      <c r="E106" s="16"/>
      <c r="F106" s="16">
        <v>17892798628.98</v>
      </c>
      <c r="G106" s="16"/>
      <c r="H106" s="16"/>
      <c r="I106" s="16"/>
    </row>
    <row r="107" spans="2:9" ht="12.75" customHeight="1" x14ac:dyDescent="0.2">
      <c r="B107" s="17"/>
      <c r="D107" s="16"/>
      <c r="E107" s="16"/>
      <c r="F107" s="16"/>
      <c r="G107" s="16"/>
      <c r="I107" s="16"/>
    </row>
    <row r="108" spans="2:9" x14ac:dyDescent="0.2">
      <c r="B108" s="17"/>
      <c r="C108" s="9" t="s">
        <v>84</v>
      </c>
      <c r="D108" s="22">
        <f>+D110+D113+D118</f>
        <v>43965713393902.344</v>
      </c>
      <c r="E108" s="18"/>
      <c r="F108" s="22">
        <f>+F110+F113+F118</f>
        <v>43350561659513.156</v>
      </c>
      <c r="G108" s="18"/>
      <c r="I108" s="16"/>
    </row>
    <row r="109" spans="2:9" x14ac:dyDescent="0.2">
      <c r="B109" s="17"/>
      <c r="D109" s="16"/>
      <c r="E109" s="16"/>
      <c r="F109" s="16"/>
      <c r="G109" s="16"/>
      <c r="I109" s="16"/>
    </row>
    <row r="110" spans="2:9" x14ac:dyDescent="0.2">
      <c r="B110" s="19" t="s">
        <v>83</v>
      </c>
      <c r="C110" s="9" t="s">
        <v>82</v>
      </c>
      <c r="D110" s="22">
        <f>+D111</f>
        <v>18306596940565.691</v>
      </c>
      <c r="E110" s="18"/>
      <c r="F110" s="22">
        <f>+F111</f>
        <v>18861143923273.723</v>
      </c>
      <c r="G110" s="18"/>
      <c r="H110" s="21"/>
      <c r="I110" s="16"/>
    </row>
    <row r="111" spans="2:9" x14ac:dyDescent="0.2">
      <c r="B111" s="17" t="s">
        <v>81</v>
      </c>
      <c r="C111" s="33" t="s">
        <v>80</v>
      </c>
      <c r="D111" s="16">
        <f>VLOOKUP(B111,'[1]2023'!$A$3:$D$104,4,0)</f>
        <v>18306596940565.691</v>
      </c>
      <c r="E111" s="16"/>
      <c r="F111" s="16">
        <v>18861143923273.723</v>
      </c>
      <c r="G111" s="16"/>
      <c r="H111" s="16"/>
      <c r="I111" s="16"/>
    </row>
    <row r="112" spans="2:9" x14ac:dyDescent="0.2">
      <c r="D112" s="16"/>
      <c r="E112" s="1"/>
      <c r="F112" s="16"/>
      <c r="G112" s="16"/>
      <c r="I112" s="16"/>
    </row>
    <row r="113" spans="2:9" x14ac:dyDescent="0.2">
      <c r="B113" s="19" t="s">
        <v>79</v>
      </c>
      <c r="C113" s="9" t="s">
        <v>78</v>
      </c>
      <c r="D113" s="22">
        <f>SUM(D114:D116)</f>
        <v>1944683534296.54</v>
      </c>
      <c r="E113" s="18"/>
      <c r="F113" s="22">
        <f>SUM(F114:F116)</f>
        <v>774994888483.73999</v>
      </c>
      <c r="G113" s="18"/>
      <c r="H113" s="21"/>
      <c r="I113" s="16"/>
    </row>
    <row r="114" spans="2:9" x14ac:dyDescent="0.2">
      <c r="B114" s="17" t="s">
        <v>77</v>
      </c>
      <c r="C114" s="1" t="s">
        <v>76</v>
      </c>
      <c r="D114" s="16">
        <f>VLOOKUP(B114,'[1]2023'!$A$3:$D$104,4,0)</f>
        <v>1944683534296.54</v>
      </c>
      <c r="E114" s="18"/>
      <c r="F114" s="16">
        <v>774994888483.73999</v>
      </c>
      <c r="G114" s="16"/>
      <c r="H114" s="16"/>
      <c r="I114" s="16"/>
    </row>
    <row r="115" spans="2:9" ht="12.75" customHeight="1" x14ac:dyDescent="0.2">
      <c r="B115" s="17" t="s">
        <v>75</v>
      </c>
      <c r="C115" s="1" t="s">
        <v>74</v>
      </c>
      <c r="D115" s="16">
        <f>VLOOKUP(B115,'[1]2023'!$A$3:$D$104,4,0)</f>
        <v>0</v>
      </c>
      <c r="E115" s="16"/>
      <c r="F115" s="16">
        <v>0</v>
      </c>
      <c r="G115" s="16"/>
      <c r="H115" s="16"/>
      <c r="I115" s="16"/>
    </row>
    <row r="116" spans="2:9" ht="12.75" customHeight="1" x14ac:dyDescent="0.2">
      <c r="B116" s="17" t="s">
        <v>73</v>
      </c>
      <c r="C116" s="1" t="s">
        <v>72</v>
      </c>
      <c r="D116" s="16">
        <f>VLOOKUP(B116,'[1]2023'!$A$3:$D$104,4,0)</f>
        <v>0</v>
      </c>
      <c r="E116" s="16"/>
      <c r="F116" s="16">
        <v>0</v>
      </c>
      <c r="G116" s="16"/>
      <c r="H116" s="16"/>
      <c r="I116" s="16"/>
    </row>
    <row r="117" spans="2:9" x14ac:dyDescent="0.2">
      <c r="D117" s="16"/>
      <c r="E117" s="1"/>
      <c r="F117" s="16"/>
      <c r="G117" s="16"/>
      <c r="I117" s="16"/>
    </row>
    <row r="118" spans="2:9" x14ac:dyDescent="0.2">
      <c r="B118" s="19" t="s">
        <v>71</v>
      </c>
      <c r="C118" s="9" t="s">
        <v>70</v>
      </c>
      <c r="D118" s="22">
        <f>+D119+D120</f>
        <v>23714432919040.109</v>
      </c>
      <c r="E118" s="18"/>
      <c r="F118" s="22">
        <f>+F119+F120</f>
        <v>23714422847755.699</v>
      </c>
      <c r="G118" s="18"/>
      <c r="H118" s="21"/>
      <c r="I118" s="16"/>
    </row>
    <row r="119" spans="2:9" x14ac:dyDescent="0.2">
      <c r="B119" s="17" t="s">
        <v>69</v>
      </c>
      <c r="C119" s="1" t="s">
        <v>68</v>
      </c>
      <c r="D119" s="16">
        <f>VLOOKUP(B119,'[1]2023'!$A$3:$D$104,4,0)</f>
        <v>0</v>
      </c>
      <c r="E119" s="18"/>
      <c r="F119" s="16">
        <v>0</v>
      </c>
      <c r="G119" s="16"/>
      <c r="H119" s="16"/>
      <c r="I119" s="16"/>
    </row>
    <row r="120" spans="2:9" x14ac:dyDescent="0.2">
      <c r="B120" s="17" t="s">
        <v>67</v>
      </c>
      <c r="C120" s="1" t="s">
        <v>66</v>
      </c>
      <c r="D120" s="16">
        <f>VLOOKUP(B120,'[1]2023'!$A$3:$D$104,4,0)</f>
        <v>23714432919040.109</v>
      </c>
      <c r="E120" s="16"/>
      <c r="F120" s="16">
        <v>23714422847755.699</v>
      </c>
      <c r="G120" s="16"/>
      <c r="H120" s="16"/>
      <c r="I120" s="16"/>
    </row>
    <row r="121" spans="2:9" x14ac:dyDescent="0.2">
      <c r="B121" s="17"/>
      <c r="D121" s="16"/>
      <c r="E121" s="16"/>
      <c r="F121" s="16"/>
      <c r="G121" s="16"/>
      <c r="I121" s="16"/>
    </row>
    <row r="122" spans="2:9" x14ac:dyDescent="0.2">
      <c r="B122" s="32"/>
      <c r="C122" s="19" t="s">
        <v>65</v>
      </c>
      <c r="D122" s="22">
        <f>+D84+D108</f>
        <v>45593481081681.336</v>
      </c>
      <c r="E122" s="18"/>
      <c r="F122" s="22">
        <f>+F84+F108</f>
        <v>44818114412771.945</v>
      </c>
      <c r="G122" s="18"/>
      <c r="I122" s="16"/>
    </row>
    <row r="123" spans="2:9" x14ac:dyDescent="0.2">
      <c r="B123" s="32"/>
      <c r="C123" s="9"/>
      <c r="D123" s="18"/>
      <c r="E123" s="18"/>
      <c r="F123" s="18"/>
      <c r="G123" s="18"/>
      <c r="I123" s="16"/>
    </row>
    <row r="124" spans="2:9" x14ac:dyDescent="0.2">
      <c r="B124" s="32"/>
      <c r="C124" s="19" t="s">
        <v>64</v>
      </c>
      <c r="D124" s="18"/>
      <c r="E124" s="18"/>
      <c r="F124" s="18"/>
      <c r="G124" s="18"/>
      <c r="H124" s="20" t="s">
        <v>63</v>
      </c>
      <c r="I124" s="16"/>
    </row>
    <row r="125" spans="2:9" x14ac:dyDescent="0.2">
      <c r="B125" s="32"/>
      <c r="C125" s="9"/>
      <c r="D125" s="18"/>
      <c r="E125" s="18"/>
      <c r="F125" s="18"/>
      <c r="G125" s="18"/>
      <c r="I125" s="16"/>
    </row>
    <row r="126" spans="2:9" x14ac:dyDescent="0.2">
      <c r="B126" s="19" t="s">
        <v>62</v>
      </c>
      <c r="C126" s="9" t="s">
        <v>61</v>
      </c>
      <c r="D126" s="22">
        <f>SUM(D127:D129)</f>
        <v>35130904727530.891</v>
      </c>
      <c r="E126" s="18"/>
      <c r="F126" s="22">
        <f>SUM(F127:F129)</f>
        <v>32571692178854.703</v>
      </c>
      <c r="G126" s="18"/>
      <c r="H126" s="20"/>
      <c r="I126" s="16"/>
    </row>
    <row r="127" spans="2:9" x14ac:dyDescent="0.2">
      <c r="B127" s="17" t="s">
        <v>60</v>
      </c>
      <c r="C127" s="1" t="s">
        <v>59</v>
      </c>
      <c r="D127" s="16">
        <f>VLOOKUP(B127,'[1]2023'!$A$3:$D$104,4,0)</f>
        <v>13090486611978.699</v>
      </c>
      <c r="E127" s="16"/>
      <c r="F127" s="16">
        <v>13090486611978.699</v>
      </c>
      <c r="G127" s="16"/>
      <c r="H127" s="16"/>
      <c r="I127" s="16"/>
    </row>
    <row r="128" spans="2:9" x14ac:dyDescent="0.2">
      <c r="B128" s="17" t="s">
        <v>58</v>
      </c>
      <c r="C128" s="1" t="s">
        <v>57</v>
      </c>
      <c r="D128" s="16">
        <f>VLOOKUP(B128,'[1]2023'!$A$3:$D$104,4,0)</f>
        <v>19374541263981.699</v>
      </c>
      <c r="E128" s="16"/>
      <c r="F128" s="16">
        <v>18901390659752.602</v>
      </c>
      <c r="G128" s="16"/>
      <c r="H128" s="16"/>
      <c r="I128" s="16"/>
    </row>
    <row r="129" spans="2:9" x14ac:dyDescent="0.2">
      <c r="B129" s="17" t="s">
        <v>56</v>
      </c>
      <c r="C129" s="1" t="s">
        <v>55</v>
      </c>
      <c r="D129" s="16">
        <f>+'[1]Anexo (3) Form'!D29</f>
        <v>2665876851570.4902</v>
      </c>
      <c r="E129" s="16"/>
      <c r="F129" s="16">
        <v>579814907123.40039</v>
      </c>
      <c r="G129" s="16"/>
      <c r="H129" s="16"/>
      <c r="I129" s="16"/>
    </row>
    <row r="130" spans="2:9" x14ac:dyDescent="0.2">
      <c r="B130" s="17"/>
      <c r="D130" s="16"/>
      <c r="E130" s="16"/>
      <c r="F130" s="16"/>
      <c r="G130" s="16"/>
      <c r="H130" s="16"/>
      <c r="I130" s="16"/>
    </row>
    <row r="131" spans="2:9" x14ac:dyDescent="0.2">
      <c r="B131" s="17"/>
      <c r="D131" s="16"/>
      <c r="E131" s="16"/>
      <c r="F131" s="16"/>
      <c r="G131" s="16"/>
      <c r="I131" s="16"/>
    </row>
    <row r="132" spans="2:9" x14ac:dyDescent="0.2">
      <c r="B132" s="32"/>
      <c r="C132" s="19" t="s">
        <v>54</v>
      </c>
      <c r="D132" s="22">
        <f>+D126</f>
        <v>35130904727530.891</v>
      </c>
      <c r="E132" s="18"/>
      <c r="F132" s="22">
        <f>+F126</f>
        <v>32571692178854.703</v>
      </c>
      <c r="G132" s="18"/>
      <c r="I132" s="16"/>
    </row>
    <row r="133" spans="2:9" x14ac:dyDescent="0.2">
      <c r="D133" s="16"/>
      <c r="E133" s="1"/>
      <c r="F133" s="16"/>
      <c r="G133" s="16"/>
      <c r="I133" s="16"/>
    </row>
    <row r="134" spans="2:9" x14ac:dyDescent="0.2">
      <c r="B134" s="17"/>
      <c r="C134" s="19" t="s">
        <v>53</v>
      </c>
      <c r="D134" s="22">
        <f>+D122+D132</f>
        <v>80724385809212.219</v>
      </c>
      <c r="E134" s="18"/>
      <c r="F134" s="22">
        <f>+F122+F132</f>
        <v>77389806591626.656</v>
      </c>
      <c r="G134" s="18"/>
      <c r="I134" s="16"/>
    </row>
    <row r="135" spans="2:9" x14ac:dyDescent="0.2">
      <c r="D135" s="30"/>
      <c r="E135" s="6"/>
      <c r="F135" s="30"/>
      <c r="G135" s="30"/>
      <c r="I135" s="16"/>
    </row>
    <row r="136" spans="2:9" x14ac:dyDescent="0.2">
      <c r="D136" s="30"/>
      <c r="E136" s="6"/>
      <c r="F136" s="30"/>
      <c r="G136" s="30"/>
      <c r="I136" s="16"/>
    </row>
    <row r="137" spans="2:9" x14ac:dyDescent="0.2">
      <c r="C137" s="19" t="s">
        <v>52</v>
      </c>
      <c r="D137" s="31"/>
      <c r="E137" s="31"/>
      <c r="F137" s="31"/>
      <c r="G137" s="31"/>
      <c r="I137" s="16"/>
    </row>
    <row r="138" spans="2:9" ht="9.75" customHeight="1" x14ac:dyDescent="0.2">
      <c r="D138" s="30"/>
      <c r="E138" s="6"/>
      <c r="F138" s="30"/>
      <c r="G138" s="30"/>
      <c r="I138" s="16"/>
    </row>
    <row r="139" spans="2:9" x14ac:dyDescent="0.2">
      <c r="C139" s="7" t="s">
        <v>51</v>
      </c>
      <c r="D139" s="22">
        <f>+D141+D145-D151</f>
        <v>0</v>
      </c>
      <c r="E139" s="18"/>
      <c r="F139" s="22">
        <f>+F141+F145-F151</f>
        <v>0</v>
      </c>
      <c r="G139" s="18"/>
      <c r="H139" s="21" t="s">
        <v>50</v>
      </c>
      <c r="I139" s="16"/>
    </row>
    <row r="140" spans="2:9" x14ac:dyDescent="0.2">
      <c r="C140" s="7"/>
      <c r="D140" s="18"/>
      <c r="E140" s="18"/>
      <c r="F140" s="18"/>
      <c r="G140" s="18"/>
      <c r="I140" s="16"/>
    </row>
    <row r="141" spans="2:9" x14ac:dyDescent="0.2">
      <c r="B141" s="19" t="s">
        <v>49</v>
      </c>
      <c r="C141" s="7" t="s">
        <v>48</v>
      </c>
      <c r="D141" s="18">
        <f>+D142+D143</f>
        <v>573855491221.23999</v>
      </c>
      <c r="E141" s="16"/>
      <c r="F141" s="18">
        <f>+F142+F143</f>
        <v>723504798462.32996</v>
      </c>
      <c r="G141" s="18"/>
      <c r="H141" s="20"/>
      <c r="I141" s="16"/>
    </row>
    <row r="142" spans="2:9" x14ac:dyDescent="0.2">
      <c r="B142" s="17" t="s">
        <v>47</v>
      </c>
      <c r="C142" s="5" t="s">
        <v>21</v>
      </c>
      <c r="D142" s="16">
        <f>VLOOKUP(B142,'[1]2023'!$A$3:$D$104,4,0)</f>
        <v>557263491221.23999</v>
      </c>
      <c r="E142" s="16"/>
      <c r="F142" s="16">
        <v>706912798462.32996</v>
      </c>
      <c r="G142" s="16"/>
      <c r="I142" s="16"/>
    </row>
    <row r="143" spans="2:9" x14ac:dyDescent="0.2">
      <c r="B143" s="17" t="s">
        <v>46</v>
      </c>
      <c r="C143" s="5" t="s">
        <v>45</v>
      </c>
      <c r="D143" s="16">
        <f>VLOOKUP(B143,'[1]2023'!$A$3:$D$104,4,0)</f>
        <v>16592000000</v>
      </c>
      <c r="E143" s="16"/>
      <c r="F143" s="16">
        <v>16592000000</v>
      </c>
      <c r="G143" s="16"/>
      <c r="I143" s="16"/>
    </row>
    <row r="144" spans="2:9" x14ac:dyDescent="0.2">
      <c r="B144" s="17"/>
      <c r="C144" s="5"/>
      <c r="D144" s="16"/>
      <c r="E144" s="16"/>
      <c r="F144" s="16"/>
      <c r="G144" s="16"/>
      <c r="I144" s="16"/>
    </row>
    <row r="145" spans="2:9" x14ac:dyDescent="0.2">
      <c r="B145" s="19" t="s">
        <v>44</v>
      </c>
      <c r="C145" s="9" t="s">
        <v>43</v>
      </c>
      <c r="D145" s="18">
        <f>D146+D147+D148+D149</f>
        <v>464449059.69</v>
      </c>
      <c r="E145" s="16"/>
      <c r="F145" s="18">
        <f>F146+F147+F148+F149</f>
        <v>464449059.69</v>
      </c>
      <c r="G145" s="18"/>
      <c r="H145" s="20"/>
      <c r="I145" s="16"/>
    </row>
    <row r="146" spans="2:9" x14ac:dyDescent="0.2">
      <c r="B146" s="17" t="s">
        <v>42</v>
      </c>
      <c r="C146" s="1" t="s">
        <v>41</v>
      </c>
      <c r="D146" s="16">
        <f>VLOOKUP(B146,'[1]2023'!$A$3:$D$104,4,0)</f>
        <v>0</v>
      </c>
      <c r="E146" s="16"/>
      <c r="F146" s="16">
        <v>0</v>
      </c>
      <c r="G146" s="16"/>
      <c r="I146" s="16"/>
    </row>
    <row r="147" spans="2:9" x14ac:dyDescent="0.2">
      <c r="B147" s="17" t="s">
        <v>40</v>
      </c>
      <c r="C147" s="1" t="s">
        <v>39</v>
      </c>
      <c r="D147" s="16">
        <f>VLOOKUP(B147,'[1]2023'!$A$3:$D$104,4,0)</f>
        <v>464449059.69</v>
      </c>
      <c r="E147" s="16"/>
      <c r="F147" s="16">
        <v>464449059.69</v>
      </c>
      <c r="G147" s="16"/>
      <c r="I147" s="16"/>
    </row>
    <row r="148" spans="2:9" x14ac:dyDescent="0.2">
      <c r="B148" s="17" t="s">
        <v>38</v>
      </c>
      <c r="C148" s="1" t="s">
        <v>37</v>
      </c>
      <c r="D148" s="16">
        <f>VLOOKUP(B148,'[1]2023'!$A$3:$D$104,4,0)</f>
        <v>0</v>
      </c>
      <c r="E148" s="16"/>
      <c r="F148" s="16">
        <v>0</v>
      </c>
      <c r="G148" s="16"/>
      <c r="I148" s="16"/>
    </row>
    <row r="149" spans="2:9" x14ac:dyDescent="0.2">
      <c r="B149" s="17" t="s">
        <v>36</v>
      </c>
      <c r="C149" s="1" t="s">
        <v>35</v>
      </c>
      <c r="D149" s="16">
        <f>VLOOKUP(B149,'[1]2023'!$A$3:$D$104,4,0)</f>
        <v>0</v>
      </c>
      <c r="E149" s="16"/>
      <c r="F149" s="16">
        <v>0</v>
      </c>
      <c r="G149" s="16"/>
      <c r="H149" s="29"/>
      <c r="I149" s="16"/>
    </row>
    <row r="150" spans="2:9" x14ac:dyDescent="0.2">
      <c r="B150" s="17"/>
      <c r="D150" s="16"/>
      <c r="E150" s="16"/>
      <c r="F150" s="16"/>
      <c r="G150" s="16"/>
      <c r="I150" s="16"/>
    </row>
    <row r="151" spans="2:9" x14ac:dyDescent="0.2">
      <c r="B151" s="19" t="s">
        <v>34</v>
      </c>
      <c r="C151" s="9" t="s">
        <v>33</v>
      </c>
      <c r="D151" s="18">
        <f>+D152+D153</f>
        <v>574319940280.92993</v>
      </c>
      <c r="E151" s="16"/>
      <c r="F151" s="18">
        <f>+F152+F153</f>
        <v>723969247522.0199</v>
      </c>
      <c r="G151" s="18"/>
      <c r="I151" s="16"/>
    </row>
    <row r="152" spans="2:9" x14ac:dyDescent="0.2">
      <c r="B152" s="17" t="s">
        <v>32</v>
      </c>
      <c r="C152" s="1" t="s">
        <v>31</v>
      </c>
      <c r="D152" s="16">
        <f>VLOOKUP(B152,'[1]2023'!$A$3:$D$104,4,0)*-1</f>
        <v>573855491221.23999</v>
      </c>
      <c r="E152" s="16"/>
      <c r="F152" s="16">
        <v>723504798462.32996</v>
      </c>
      <c r="G152" s="16"/>
      <c r="I152" s="16"/>
    </row>
    <row r="153" spans="2:9" x14ac:dyDescent="0.2">
      <c r="B153" s="17" t="s">
        <v>30</v>
      </c>
      <c r="C153" s="1" t="s">
        <v>29</v>
      </c>
      <c r="D153" s="16">
        <f>VLOOKUP(B153,'[1]2023'!$A$3:$D$104,4,0)*-1</f>
        <v>464449059.69</v>
      </c>
      <c r="E153" s="16"/>
      <c r="F153" s="16">
        <v>464449059.69</v>
      </c>
      <c r="G153" s="16"/>
      <c r="I153" s="16"/>
    </row>
    <row r="154" spans="2:9" ht="6.75" customHeight="1" x14ac:dyDescent="0.2">
      <c r="B154" s="17"/>
      <c r="D154" s="16"/>
      <c r="E154" s="16"/>
      <c r="F154" s="16"/>
      <c r="G154" s="16"/>
      <c r="I154" s="16"/>
    </row>
    <row r="155" spans="2:9" x14ac:dyDescent="0.2">
      <c r="D155" s="16"/>
      <c r="F155" s="16"/>
      <c r="G155" s="16"/>
      <c r="I155" s="16"/>
    </row>
    <row r="156" spans="2:9" x14ac:dyDescent="0.2">
      <c r="D156" s="16"/>
      <c r="F156" s="16"/>
      <c r="G156" s="16"/>
      <c r="I156" s="16"/>
    </row>
    <row r="157" spans="2:9" x14ac:dyDescent="0.2">
      <c r="B157" s="28" t="s">
        <v>28</v>
      </c>
      <c r="C157" s="27" t="s">
        <v>27</v>
      </c>
      <c r="D157" s="26" t="str">
        <f>+D7</f>
        <v>SEPTIEMBRE DE 2023</v>
      </c>
      <c r="E157" s="25"/>
      <c r="F157" s="24" t="str">
        <f>+F7</f>
        <v>JUNIO DE 2023</v>
      </c>
      <c r="G157" s="23"/>
      <c r="I157" s="16"/>
    </row>
    <row r="158" spans="2:9" x14ac:dyDescent="0.2">
      <c r="D158" s="16"/>
      <c r="F158" s="16"/>
      <c r="G158" s="16"/>
      <c r="I158" s="16"/>
    </row>
    <row r="159" spans="2:9" x14ac:dyDescent="0.2">
      <c r="D159" s="16"/>
      <c r="F159" s="16"/>
      <c r="G159" s="16"/>
      <c r="I159" s="16"/>
    </row>
    <row r="160" spans="2:9" x14ac:dyDescent="0.2">
      <c r="B160" s="17"/>
      <c r="C160" s="9" t="s">
        <v>26</v>
      </c>
      <c r="D160" s="22">
        <f>+D162+D166-D170</f>
        <v>0</v>
      </c>
      <c r="E160" s="18"/>
      <c r="F160" s="22">
        <f>+F162+F166-F170</f>
        <v>0</v>
      </c>
      <c r="G160" s="18"/>
      <c r="H160" s="21" t="s">
        <v>25</v>
      </c>
      <c r="I160" s="16"/>
    </row>
    <row r="161" spans="2:9" x14ac:dyDescent="0.2">
      <c r="B161" s="17"/>
      <c r="C161" s="9"/>
      <c r="D161" s="18"/>
      <c r="E161" s="18"/>
      <c r="F161" s="18"/>
      <c r="G161" s="18"/>
      <c r="I161" s="16"/>
    </row>
    <row r="162" spans="2:9" x14ac:dyDescent="0.2">
      <c r="B162" s="19" t="s">
        <v>24</v>
      </c>
      <c r="C162" s="7" t="s">
        <v>23</v>
      </c>
      <c r="D162" s="18">
        <f>+D163+D164</f>
        <v>7738398021751.7803</v>
      </c>
      <c r="E162" s="16"/>
      <c r="F162" s="18">
        <f>+F163+F164</f>
        <v>6732651724295.5596</v>
      </c>
      <c r="G162" s="18"/>
      <c r="H162" s="20"/>
      <c r="I162" s="16"/>
    </row>
    <row r="163" spans="2:9" x14ac:dyDescent="0.2">
      <c r="B163" s="17" t="s">
        <v>22</v>
      </c>
      <c r="C163" s="5" t="s">
        <v>21</v>
      </c>
      <c r="D163" s="16">
        <f>VLOOKUP(B163,'[1]2023'!$A$3:$D$104,4,0)</f>
        <v>5474981752236.6504</v>
      </c>
      <c r="E163" s="16"/>
      <c r="F163" s="16">
        <v>4469235454780.4297</v>
      </c>
      <c r="G163" s="16"/>
      <c r="I163" s="16"/>
    </row>
    <row r="164" spans="2:9" x14ac:dyDescent="0.2">
      <c r="B164" s="17" t="s">
        <v>20</v>
      </c>
      <c r="C164" s="5" t="s">
        <v>19</v>
      </c>
      <c r="D164" s="16">
        <f>VLOOKUP(B164,'[1]2023'!$A$3:$D$104,4,0)</f>
        <v>2263416269515.1299</v>
      </c>
      <c r="E164" s="16"/>
      <c r="F164" s="16">
        <v>2263416269515.1299</v>
      </c>
      <c r="G164" s="16"/>
      <c r="I164" s="16"/>
    </row>
    <row r="165" spans="2:9" x14ac:dyDescent="0.2">
      <c r="B165" s="17"/>
      <c r="C165" s="5"/>
      <c r="D165" s="16"/>
      <c r="E165" s="16"/>
      <c r="F165" s="16"/>
      <c r="G165" s="16"/>
      <c r="I165" s="16"/>
    </row>
    <row r="166" spans="2:9" x14ac:dyDescent="0.2">
      <c r="B166" s="19" t="s">
        <v>18</v>
      </c>
      <c r="C166" s="7" t="s">
        <v>17</v>
      </c>
      <c r="D166" s="18">
        <f>+D167+D168</f>
        <v>0</v>
      </c>
      <c r="E166" s="18"/>
      <c r="F166" s="18">
        <f>+F167+F168</f>
        <v>0</v>
      </c>
      <c r="G166" s="18"/>
      <c r="H166" s="20"/>
      <c r="I166" s="16"/>
    </row>
    <row r="167" spans="2:9" x14ac:dyDescent="0.2">
      <c r="B167" s="17" t="s">
        <v>16</v>
      </c>
      <c r="C167" s="5" t="s">
        <v>15</v>
      </c>
      <c r="D167" s="16">
        <f>VLOOKUP(B167,'[1]2023'!$A$3:$D$104,4,0)</f>
        <v>0</v>
      </c>
      <c r="E167" s="16"/>
      <c r="F167" s="16">
        <v>0</v>
      </c>
      <c r="G167" s="16"/>
      <c r="I167" s="16"/>
    </row>
    <row r="168" spans="2:9" x14ac:dyDescent="0.2">
      <c r="B168" s="17" t="s">
        <v>14</v>
      </c>
      <c r="C168" s="5" t="s">
        <v>13</v>
      </c>
      <c r="D168" s="16">
        <f>VLOOKUP(B168,'[1]2023'!$A$3:$D$104,4,0)</f>
        <v>0</v>
      </c>
      <c r="E168" s="16"/>
      <c r="F168" s="16">
        <v>0</v>
      </c>
      <c r="G168" s="16"/>
      <c r="I168" s="16"/>
    </row>
    <row r="169" spans="2:9" x14ac:dyDescent="0.2">
      <c r="B169" s="17"/>
      <c r="C169" s="5"/>
      <c r="D169" s="16"/>
      <c r="E169" s="16"/>
      <c r="F169" s="16"/>
      <c r="G169" s="16"/>
      <c r="I169" s="16"/>
    </row>
    <row r="170" spans="2:9" x14ac:dyDescent="0.2">
      <c r="B170" s="19" t="s">
        <v>12</v>
      </c>
      <c r="C170" s="9" t="s">
        <v>11</v>
      </c>
      <c r="D170" s="18">
        <f>+D171+D172</f>
        <v>7738398021751.7803</v>
      </c>
      <c r="E170" s="16"/>
      <c r="F170" s="18">
        <f>+F171+F172</f>
        <v>6732651724295.5596</v>
      </c>
      <c r="G170" s="18"/>
      <c r="I170" s="16"/>
    </row>
    <row r="171" spans="2:9" x14ac:dyDescent="0.2">
      <c r="B171" s="17" t="s">
        <v>10</v>
      </c>
      <c r="C171" s="1" t="s">
        <v>9</v>
      </c>
      <c r="D171" s="16">
        <f>VLOOKUP(B171,'[1]2023'!$A$3:$D$104,4,0)*-1</f>
        <v>7738398021751.7803</v>
      </c>
      <c r="E171" s="16"/>
      <c r="F171" s="16">
        <v>6732651724295.5596</v>
      </c>
      <c r="G171" s="16"/>
      <c r="I171" s="16"/>
    </row>
    <row r="172" spans="2:9" x14ac:dyDescent="0.2">
      <c r="B172" s="17" t="s">
        <v>8</v>
      </c>
      <c r="C172" s="1" t="s">
        <v>7</v>
      </c>
      <c r="D172" s="16">
        <f>VLOOKUP(B172,'[1]2023'!$A$3:$D$104,4,0)*-1</f>
        <v>0</v>
      </c>
      <c r="E172" s="12"/>
      <c r="F172" s="16">
        <v>0</v>
      </c>
      <c r="G172" s="16"/>
      <c r="I172" s="16"/>
    </row>
    <row r="173" spans="2:9" x14ac:dyDescent="0.2">
      <c r="D173" s="11"/>
      <c r="E173" s="12"/>
      <c r="F173" s="6"/>
      <c r="G173" s="13"/>
    </row>
    <row r="174" spans="2:9" x14ac:dyDescent="0.2">
      <c r="D174" s="14">
        <f>+D78-D134</f>
        <v>0</v>
      </c>
      <c r="E174" s="15"/>
      <c r="F174" s="14">
        <f>+F78-F134</f>
        <v>0</v>
      </c>
      <c r="G174" s="13"/>
    </row>
    <row r="175" spans="2:9" x14ac:dyDescent="0.2">
      <c r="D175" s="11"/>
      <c r="E175" s="12"/>
      <c r="F175" s="6"/>
      <c r="G175" s="6"/>
    </row>
    <row r="176" spans="2:9" x14ac:dyDescent="0.2">
      <c r="D176" s="11"/>
      <c r="E176" s="12"/>
      <c r="F176" s="6"/>
      <c r="G176" s="6"/>
    </row>
    <row r="177" spans="2:5" x14ac:dyDescent="0.2">
      <c r="D177" s="11"/>
    </row>
    <row r="178" spans="2:5" x14ac:dyDescent="0.2">
      <c r="B178" s="9" t="s">
        <v>6</v>
      </c>
      <c r="C178" s="6"/>
      <c r="D178" s="10" t="s">
        <v>5</v>
      </c>
      <c r="E178" s="7"/>
    </row>
    <row r="179" spans="2:5" x14ac:dyDescent="0.2">
      <c r="B179" s="9" t="s">
        <v>4</v>
      </c>
      <c r="C179" s="6"/>
      <c r="D179" s="8" t="s">
        <v>3</v>
      </c>
      <c r="E179" s="7"/>
    </row>
    <row r="180" spans="2:5" x14ac:dyDescent="0.2">
      <c r="B180" s="4" t="s">
        <v>2</v>
      </c>
      <c r="C180" s="6"/>
      <c r="D180" s="4" t="s">
        <v>1</v>
      </c>
      <c r="E180" s="5"/>
    </row>
    <row r="181" spans="2:5" x14ac:dyDescent="0.2">
      <c r="D181" s="4" t="s">
        <v>0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0.98425196850393704" right="0.98425196850393704" top="0.98425196850393704" bottom="0.78740157480314965" header="1.1023622047244095" footer="0.43307086614173229"/>
  <pageSetup scale="67" orientation="portrait" r:id="rId1"/>
  <headerFooter alignWithMargins="0">
    <oddFooter>&amp;R&amp;P DE &amp;N</oddFooter>
  </headerFooter>
  <rowBreaks count="2" manualBreakCount="2">
    <brk id="79" min="1" max="7" man="1"/>
    <brk id="1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(2) D</vt:lpstr>
      <vt:lpstr>'Anexo (2) D'!Área_de_impresión</vt:lpstr>
      <vt:lpstr>'Anexo (2) 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2023-11-16T15:45:04Z</dcterms:created>
  <dcterms:modified xsi:type="dcterms:W3CDTF">2023-11-16T15:54:48Z</dcterms:modified>
</cp:coreProperties>
</file>