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asorozco_ani_gov_co/Documents/PRESUPUESTO/EJECUCIONES PRESUPUESTO/ejecuciones excel2024 publicar/septiembre 2024/ingresos sept 2024/"/>
    </mc:Choice>
  </mc:AlternateContent>
  <xr:revisionPtr revIDLastSave="439" documentId="8_{91545882-0160-4B89-B3AB-85D9DE84421D}" xr6:coauthVersionLast="47" xr6:coauthVersionMax="47" xr10:uidLastSave="{E222651B-D8B4-4820-B358-91C10CBEEB4D}"/>
  <bookViews>
    <workbookView xWindow="-120" yWindow="-120" windowWidth="20730" windowHeight="11160" firstSheet="8" activeTab="8" xr2:uid="{3A2219E2-A8D4-4B5C-9433-D31C68F267EC}"/>
  </bookViews>
  <sheets>
    <sheet name="ENERO 2024" sheetId="1" r:id="rId1"/>
    <sheet name="FEB 2024" sheetId="2" r:id="rId2"/>
    <sheet name="MAR 2024" sheetId="3" r:id="rId3"/>
    <sheet name="ABR 2024" sheetId="4" r:id="rId4"/>
    <sheet name="MAYO 2024" sheetId="5" r:id="rId5"/>
    <sheet name="JUNIO 2024  " sheetId="8" r:id="rId6"/>
    <sheet name="JULIO 2024" sheetId="7" r:id="rId7"/>
    <sheet name="AGOSTO 2024 " sheetId="9" r:id="rId8"/>
    <sheet name="SEPTIEMBRE 2024" sheetId="10" r:id="rId9"/>
  </sheets>
  <definedNames>
    <definedName name="_xlnm._FilterDatabase" localSheetId="3" hidden="1">'ABR 2024'!$N$1:$N$48</definedName>
    <definedName name="_xlnm._FilterDatabase" localSheetId="7" hidden="1">'AGOSTO 2024 '!$O$1:$O$48</definedName>
    <definedName name="_xlnm._FilterDatabase" localSheetId="0" hidden="1">'ENERO 2024'!$N$1:$N$40</definedName>
    <definedName name="_xlnm._FilterDatabase" localSheetId="1" hidden="1">'FEB 2024'!$N$1:$N$48</definedName>
    <definedName name="_xlnm._FilterDatabase" localSheetId="6" hidden="1">'JULIO 2024'!$O$1:$O$48</definedName>
    <definedName name="_xlnm._FilterDatabase" localSheetId="5" hidden="1">'JUNIO 2024  '!$N$1:$N$48</definedName>
    <definedName name="_xlnm._FilterDatabase" localSheetId="2" hidden="1">'MAR 2024'!$N$1:$N$48</definedName>
    <definedName name="_xlnm._FilterDatabase" localSheetId="4" hidden="1">'MAYO 2024'!$N$1:$N$48</definedName>
    <definedName name="_xlnm._FilterDatabase" localSheetId="8" hidden="1">'SEPTIEMBRE 2024'!$O$1:$O$49</definedName>
    <definedName name="_xlnm.Print_Area" localSheetId="3">'ABR 2024'!$A:$M</definedName>
    <definedName name="_xlnm.Print_Area" localSheetId="7">'AGOSTO 2024 '!$A:$N</definedName>
    <definedName name="_xlnm.Print_Area" localSheetId="0">'ENERO 2024'!$A:$M</definedName>
    <definedName name="_xlnm.Print_Area" localSheetId="1">'FEB 2024'!$A:$M</definedName>
    <definedName name="_xlnm.Print_Area" localSheetId="6">'JULIO 2024'!$A:$N</definedName>
    <definedName name="_xlnm.Print_Area" localSheetId="5">'JUNIO 2024  '!$A:$M</definedName>
    <definedName name="_xlnm.Print_Area" localSheetId="2">'MAR 2024'!$A:$M</definedName>
    <definedName name="_xlnm.Print_Area" localSheetId="4">'MAYO 2024'!$A:$M</definedName>
    <definedName name="_xlnm.Print_Area" localSheetId="8">'SEPTIEMBRE 2024'!$A:$N</definedName>
    <definedName name="_xlnm.Print_Titles" localSheetId="3">'ABR 2024'!$1:$7</definedName>
    <definedName name="_xlnm.Print_Titles" localSheetId="7">'AGOSTO 2024 '!$1:$7</definedName>
    <definedName name="_xlnm.Print_Titles" localSheetId="0">'ENERO 2024'!$1:$7</definedName>
    <definedName name="_xlnm.Print_Titles" localSheetId="1">'FEB 2024'!$1:$7</definedName>
    <definedName name="_xlnm.Print_Titles" localSheetId="6">'JULIO 2024'!$1:$7</definedName>
    <definedName name="_xlnm.Print_Titles" localSheetId="5">'JUNIO 2024  '!$1:$7</definedName>
    <definedName name="_xlnm.Print_Titles" localSheetId="2">'MAR 2024'!$1:$7</definedName>
    <definedName name="_xlnm.Print_Titles" localSheetId="4">'MAYO 2024'!$1:$7</definedName>
    <definedName name="_xlnm.Print_Titles" localSheetId="8">'SEPTIEMBRE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0" l="1"/>
  <c r="K29" i="10"/>
  <c r="F29" i="10"/>
  <c r="E29" i="10"/>
  <c r="D29" i="10"/>
  <c r="C29" i="10"/>
  <c r="G31" i="10"/>
  <c r="H31" i="10" s="1"/>
  <c r="M31" i="10" l="1"/>
  <c r="J27" i="10"/>
  <c r="J25" i="10"/>
  <c r="J24" i="10"/>
  <c r="J19" i="10"/>
  <c r="J14" i="10"/>
  <c r="G35" i="10" l="1"/>
  <c r="H35" i="10" s="1"/>
  <c r="L34" i="10"/>
  <c r="G34" i="10"/>
  <c r="H34" i="10" s="1"/>
  <c r="L33" i="10"/>
  <c r="G33" i="10"/>
  <c r="K32" i="10"/>
  <c r="J32" i="10"/>
  <c r="F32" i="10"/>
  <c r="E32" i="10"/>
  <c r="D32" i="10"/>
  <c r="C32" i="10"/>
  <c r="J30" i="10"/>
  <c r="G30" i="10"/>
  <c r="G29" i="10" s="1"/>
  <c r="F28" i="10"/>
  <c r="D28" i="10"/>
  <c r="C28" i="10"/>
  <c r="K28" i="10"/>
  <c r="E28" i="10"/>
  <c r="L27" i="10"/>
  <c r="L26" i="10" s="1"/>
  <c r="G27" i="10"/>
  <c r="H27" i="10" s="1"/>
  <c r="K26" i="10"/>
  <c r="J26" i="10"/>
  <c r="G26" i="10"/>
  <c r="F26" i="10"/>
  <c r="F25" i="10" s="1"/>
  <c r="F24" i="10" s="1"/>
  <c r="F23" i="10" s="1"/>
  <c r="F22" i="10" s="1"/>
  <c r="F21" i="10" s="1"/>
  <c r="F20" i="10" s="1"/>
  <c r="E26" i="10"/>
  <c r="E25" i="10" s="1"/>
  <c r="E24" i="10" s="1"/>
  <c r="E23" i="10" s="1"/>
  <c r="E22" i="10" s="1"/>
  <c r="E21" i="10" s="1"/>
  <c r="E20" i="10" s="1"/>
  <c r="D26" i="10"/>
  <c r="C26" i="10"/>
  <c r="L25" i="10"/>
  <c r="D25" i="10"/>
  <c r="J23" i="10"/>
  <c r="J22" i="10" s="1"/>
  <c r="K23" i="10"/>
  <c r="K22" i="10" s="1"/>
  <c r="C23" i="10"/>
  <c r="C22" i="10" s="1"/>
  <c r="C21" i="10" s="1"/>
  <c r="C20" i="10" s="1"/>
  <c r="L19" i="10"/>
  <c r="L18" i="10" s="1"/>
  <c r="L17" i="10" s="1"/>
  <c r="L16" i="10" s="1"/>
  <c r="L15" i="10" s="1"/>
  <c r="G19" i="10"/>
  <c r="H19" i="10" s="1"/>
  <c r="M19" i="10" s="1"/>
  <c r="M18" i="10" s="1"/>
  <c r="M17" i="10" s="1"/>
  <c r="M16" i="10" s="1"/>
  <c r="M15" i="10" s="1"/>
  <c r="K18" i="10"/>
  <c r="K17" i="10" s="1"/>
  <c r="K16" i="10" s="1"/>
  <c r="K15" i="10" s="1"/>
  <c r="J18" i="10"/>
  <c r="J17" i="10" s="1"/>
  <c r="J16" i="10" s="1"/>
  <c r="J15" i="10" s="1"/>
  <c r="F18" i="10"/>
  <c r="F17" i="10" s="1"/>
  <c r="F16" i="10" s="1"/>
  <c r="F15" i="10" s="1"/>
  <c r="E18" i="10"/>
  <c r="E17" i="10" s="1"/>
  <c r="E16" i="10" s="1"/>
  <c r="E15" i="10" s="1"/>
  <c r="D18" i="10"/>
  <c r="D17" i="10" s="1"/>
  <c r="D16" i="10" s="1"/>
  <c r="D15" i="10" s="1"/>
  <c r="C18" i="10"/>
  <c r="C17" i="10" s="1"/>
  <c r="C16" i="10" s="1"/>
  <c r="C15" i="10" s="1"/>
  <c r="G14" i="10"/>
  <c r="H14" i="10" s="1"/>
  <c r="K13" i="10"/>
  <c r="F13" i="10"/>
  <c r="E13" i="10"/>
  <c r="D13" i="10"/>
  <c r="C13" i="10"/>
  <c r="J27" i="9"/>
  <c r="J25" i="9"/>
  <c r="J24" i="9"/>
  <c r="J19" i="9"/>
  <c r="J14" i="9"/>
  <c r="F12" i="10" l="1"/>
  <c r="F11" i="10" s="1"/>
  <c r="F10" i="10" s="1"/>
  <c r="F9" i="10" s="1"/>
  <c r="F8" i="10" s="1"/>
  <c r="F36" i="10" s="1"/>
  <c r="D12" i="10"/>
  <c r="D11" i="10" s="1"/>
  <c r="L30" i="10"/>
  <c r="J29" i="10"/>
  <c r="J28" i="10" s="1"/>
  <c r="E12" i="10"/>
  <c r="E11" i="10" s="1"/>
  <c r="E10" i="10" s="1"/>
  <c r="E9" i="10" s="1"/>
  <c r="E8" i="10" s="1"/>
  <c r="E36" i="10" s="1"/>
  <c r="G18" i="10"/>
  <c r="G17" i="10" s="1"/>
  <c r="G16" i="10" s="1"/>
  <c r="G15" i="10" s="1"/>
  <c r="K21" i="10"/>
  <c r="K20" i="10" s="1"/>
  <c r="G13" i="10"/>
  <c r="C12" i="10"/>
  <c r="C11" i="10" s="1"/>
  <c r="C10" i="10" s="1"/>
  <c r="C9" i="10" s="1"/>
  <c r="C8" i="10" s="1"/>
  <c r="C36" i="10" s="1"/>
  <c r="K12" i="10"/>
  <c r="K11" i="10" s="1"/>
  <c r="K10" i="10" s="1"/>
  <c r="K9" i="10" s="1"/>
  <c r="K8" i="10" s="1"/>
  <c r="K36" i="10" s="1"/>
  <c r="J21" i="10"/>
  <c r="J20" i="10" s="1"/>
  <c r="L32" i="10"/>
  <c r="N35" i="10"/>
  <c r="M35" i="10"/>
  <c r="H13" i="10"/>
  <c r="G32" i="10"/>
  <c r="H33" i="10"/>
  <c r="N34" i="10"/>
  <c r="M34" i="10"/>
  <c r="H18" i="10"/>
  <c r="H26" i="10"/>
  <c r="M27" i="10"/>
  <c r="M26" i="10" s="1"/>
  <c r="G25" i="10"/>
  <c r="H25" i="10" s="1"/>
  <c r="D24" i="10"/>
  <c r="J13" i="10"/>
  <c r="J12" i="10" s="1"/>
  <c r="J11" i="10" s="1"/>
  <c r="L14" i="10"/>
  <c r="G28" i="10"/>
  <c r="H30" i="10"/>
  <c r="H29" i="10" s="1"/>
  <c r="L24" i="10"/>
  <c r="L23" i="10" s="1"/>
  <c r="L22" i="10" s="1"/>
  <c r="L21" i="10" s="1"/>
  <c r="L34" i="9"/>
  <c r="G34" i="9"/>
  <c r="H34" i="9" s="1"/>
  <c r="L33" i="9"/>
  <c r="G33" i="9"/>
  <c r="H33" i="9" s="1"/>
  <c r="L32" i="9"/>
  <c r="G32" i="9"/>
  <c r="H32" i="9" s="1"/>
  <c r="K31" i="9"/>
  <c r="J31" i="9"/>
  <c r="F31" i="9"/>
  <c r="E31" i="9"/>
  <c r="D31" i="9"/>
  <c r="C31" i="9"/>
  <c r="L30" i="9"/>
  <c r="J30" i="9"/>
  <c r="J29" i="9" s="1"/>
  <c r="J28" i="9" s="1"/>
  <c r="H30" i="9"/>
  <c r="G30" i="9"/>
  <c r="K29" i="9"/>
  <c r="G29" i="9"/>
  <c r="G28" i="9" s="1"/>
  <c r="F29" i="9"/>
  <c r="E29" i="9"/>
  <c r="E28" i="9" s="1"/>
  <c r="D29" i="9"/>
  <c r="D28" i="9" s="1"/>
  <c r="C29" i="9"/>
  <c r="C28" i="9" s="1"/>
  <c r="K28" i="9"/>
  <c r="F28" i="9"/>
  <c r="L27" i="9"/>
  <c r="L26" i="9" s="1"/>
  <c r="G27" i="9"/>
  <c r="H27" i="9" s="1"/>
  <c r="K26" i="9"/>
  <c r="J26" i="9"/>
  <c r="G26" i="9"/>
  <c r="F26" i="9"/>
  <c r="F25" i="9" s="1"/>
  <c r="E26" i="9"/>
  <c r="E25" i="9" s="1"/>
  <c r="D26" i="9"/>
  <c r="D25" i="9" s="1"/>
  <c r="C26" i="9"/>
  <c r="L25" i="9"/>
  <c r="L24" i="9"/>
  <c r="L23" i="9" s="1"/>
  <c r="L22" i="9" s="1"/>
  <c r="F24" i="9"/>
  <c r="F23" i="9" s="1"/>
  <c r="F22" i="9" s="1"/>
  <c r="F21" i="9" s="1"/>
  <c r="F20" i="9" s="1"/>
  <c r="E24" i="9"/>
  <c r="E23" i="9" s="1"/>
  <c r="E22" i="9" s="1"/>
  <c r="E21" i="9" s="1"/>
  <c r="E20" i="9" s="1"/>
  <c r="K23" i="9"/>
  <c r="J23" i="9"/>
  <c r="J22" i="9" s="1"/>
  <c r="C23" i="9"/>
  <c r="C22" i="9" s="1"/>
  <c r="C21" i="9" s="1"/>
  <c r="C20" i="9" s="1"/>
  <c r="K22" i="9"/>
  <c r="J18" i="9"/>
  <c r="J17" i="9" s="1"/>
  <c r="J16" i="9" s="1"/>
  <c r="J15" i="9" s="1"/>
  <c r="G19" i="9"/>
  <c r="K18" i="9"/>
  <c r="F18" i="9"/>
  <c r="F17" i="9" s="1"/>
  <c r="E18" i="9"/>
  <c r="E17" i="9" s="1"/>
  <c r="E16" i="9" s="1"/>
  <c r="E15" i="9" s="1"/>
  <c r="D18" i="9"/>
  <c r="D17" i="9" s="1"/>
  <c r="D16" i="9" s="1"/>
  <c r="D15" i="9" s="1"/>
  <c r="D12" i="9" s="1"/>
  <c r="D11" i="9" s="1"/>
  <c r="C18" i="9"/>
  <c r="C17" i="9" s="1"/>
  <c r="C16" i="9" s="1"/>
  <c r="C15" i="9" s="1"/>
  <c r="K17" i="9"/>
  <c r="K16" i="9" s="1"/>
  <c r="F16" i="9"/>
  <c r="F15" i="9" s="1"/>
  <c r="K15" i="9"/>
  <c r="L14" i="9"/>
  <c r="G14" i="9"/>
  <c r="G13" i="9" s="1"/>
  <c r="K13" i="9"/>
  <c r="F13" i="9"/>
  <c r="E13" i="9"/>
  <c r="D13" i="9"/>
  <c r="C13" i="9"/>
  <c r="G33" i="7"/>
  <c r="H33" i="7" s="1"/>
  <c r="C23" i="7"/>
  <c r="C22" i="7" s="1"/>
  <c r="M32" i="9" l="1"/>
  <c r="H31" i="9"/>
  <c r="N32" i="9"/>
  <c r="L31" i="9"/>
  <c r="N34" i="9"/>
  <c r="L20" i="10"/>
  <c r="K12" i="9"/>
  <c r="K11" i="9" s="1"/>
  <c r="G31" i="9"/>
  <c r="M33" i="9"/>
  <c r="E12" i="9"/>
  <c r="E11" i="9" s="1"/>
  <c r="E10" i="9" s="1"/>
  <c r="E9" i="9" s="1"/>
  <c r="E8" i="9" s="1"/>
  <c r="E35" i="9" s="1"/>
  <c r="M30" i="9"/>
  <c r="M29" i="9" s="1"/>
  <c r="M28" i="9" s="1"/>
  <c r="N33" i="9"/>
  <c r="L29" i="10"/>
  <c r="L28" i="10" s="1"/>
  <c r="F12" i="9"/>
  <c r="F11" i="9" s="1"/>
  <c r="C12" i="9"/>
  <c r="C11" i="9" s="1"/>
  <c r="C10" i="9" s="1"/>
  <c r="C9" i="9" s="1"/>
  <c r="C8" i="9" s="1"/>
  <c r="C35" i="9" s="1"/>
  <c r="J10" i="10"/>
  <c r="J9" i="10" s="1"/>
  <c r="J8" i="10" s="1"/>
  <c r="J36" i="10" s="1"/>
  <c r="G12" i="10"/>
  <c r="G11" i="10" s="1"/>
  <c r="N14" i="10"/>
  <c r="L13" i="10"/>
  <c r="M14" i="10"/>
  <c r="M13" i="10" s="1"/>
  <c r="M12" i="10" s="1"/>
  <c r="M11" i="10" s="1"/>
  <c r="H17" i="10"/>
  <c r="N33" i="10"/>
  <c r="H32" i="10"/>
  <c r="M33" i="10"/>
  <c r="M32" i="10" s="1"/>
  <c r="D23" i="10"/>
  <c r="D22" i="10" s="1"/>
  <c r="D21" i="10" s="1"/>
  <c r="D20" i="10" s="1"/>
  <c r="D10" i="10" s="1"/>
  <c r="D9" i="10" s="1"/>
  <c r="D8" i="10" s="1"/>
  <c r="D36" i="10" s="1"/>
  <c r="G24" i="10"/>
  <c r="M30" i="10"/>
  <c r="M25" i="10"/>
  <c r="L21" i="9"/>
  <c r="J21" i="9"/>
  <c r="J20" i="9" s="1"/>
  <c r="M34" i="9"/>
  <c r="M31" i="9" s="1"/>
  <c r="N31" i="9"/>
  <c r="F10" i="9"/>
  <c r="F9" i="9" s="1"/>
  <c r="F8" i="9" s="1"/>
  <c r="F35" i="9" s="1"/>
  <c r="L13" i="9"/>
  <c r="G25" i="9"/>
  <c r="H25" i="9" s="1"/>
  <c r="D24" i="9"/>
  <c r="H26" i="9"/>
  <c r="M27" i="9"/>
  <c r="M26" i="9" s="1"/>
  <c r="H14" i="9"/>
  <c r="N14" i="9" s="1"/>
  <c r="J13" i="9"/>
  <c r="J12" i="9" s="1"/>
  <c r="J11" i="9" s="1"/>
  <c r="J10" i="9" s="1"/>
  <c r="J9" i="9" s="1"/>
  <c r="J8" i="9" s="1"/>
  <c r="J35" i="9" s="1"/>
  <c r="L19" i="9"/>
  <c r="L18" i="9" s="1"/>
  <c r="L17" i="9" s="1"/>
  <c r="L16" i="9" s="1"/>
  <c r="L15" i="9" s="1"/>
  <c r="H19" i="9"/>
  <c r="G18" i="9"/>
  <c r="G17" i="9" s="1"/>
  <c r="G16" i="9" s="1"/>
  <c r="G15" i="9" s="1"/>
  <c r="G12" i="9" s="1"/>
  <c r="G11" i="9" s="1"/>
  <c r="K21" i="9"/>
  <c r="K20" i="9" s="1"/>
  <c r="K10" i="9" s="1"/>
  <c r="K9" i="9" s="1"/>
  <c r="K8" i="9" s="1"/>
  <c r="K35" i="9" s="1"/>
  <c r="L29" i="9"/>
  <c r="H29" i="9"/>
  <c r="J14" i="7"/>
  <c r="J19" i="7"/>
  <c r="J24" i="7"/>
  <c r="J25" i="7"/>
  <c r="J23" i="7" s="1"/>
  <c r="J27" i="7"/>
  <c r="L14" i="7"/>
  <c r="K31" i="7"/>
  <c r="K29" i="7"/>
  <c r="K28" i="7" s="1"/>
  <c r="K26" i="7"/>
  <c r="K23" i="7"/>
  <c r="K22" i="7"/>
  <c r="K21" i="7" s="1"/>
  <c r="K20" i="7" s="1"/>
  <c r="K18" i="7"/>
  <c r="K17" i="7"/>
  <c r="K16" i="7" s="1"/>
  <c r="K15" i="7" s="1"/>
  <c r="L13" i="7"/>
  <c r="K13" i="7"/>
  <c r="F31" i="7"/>
  <c r="E31" i="7"/>
  <c r="D31" i="7"/>
  <c r="C31" i="7"/>
  <c r="F29" i="7"/>
  <c r="F28" i="7" s="1"/>
  <c r="E29" i="7"/>
  <c r="E28" i="7" s="1"/>
  <c r="D29" i="7"/>
  <c r="C29" i="7"/>
  <c r="C28" i="7" s="1"/>
  <c r="D28" i="7"/>
  <c r="F26" i="7"/>
  <c r="E26" i="7"/>
  <c r="D26" i="7"/>
  <c r="C26" i="7"/>
  <c r="C21" i="7" s="1"/>
  <c r="F18" i="7"/>
  <c r="F17" i="7" s="1"/>
  <c r="F16" i="7" s="1"/>
  <c r="F15" i="7" s="1"/>
  <c r="F12" i="7" s="1"/>
  <c r="F11" i="7" s="1"/>
  <c r="E18" i="7"/>
  <c r="D18" i="7"/>
  <c r="C18" i="7"/>
  <c r="E17" i="7"/>
  <c r="E16" i="7" s="1"/>
  <c r="E15" i="7" s="1"/>
  <c r="E12" i="7" s="1"/>
  <c r="E11" i="7" s="1"/>
  <c r="D17" i="7"/>
  <c r="C17" i="7"/>
  <c r="C16" i="7" s="1"/>
  <c r="C15" i="7" s="1"/>
  <c r="D16" i="7"/>
  <c r="D15" i="7" s="1"/>
  <c r="F13" i="7"/>
  <c r="E13" i="7"/>
  <c r="D13" i="7"/>
  <c r="C13" i="7"/>
  <c r="J18" i="7"/>
  <c r="J17" i="7" s="1"/>
  <c r="J16" i="7" s="1"/>
  <c r="J15" i="7" s="1"/>
  <c r="J13" i="7"/>
  <c r="D12" i="7" l="1"/>
  <c r="D11" i="7" s="1"/>
  <c r="C12" i="7"/>
  <c r="C11" i="7" s="1"/>
  <c r="M29" i="10"/>
  <c r="M28" i="10" s="1"/>
  <c r="H28" i="10"/>
  <c r="N13" i="10"/>
  <c r="L12" i="10"/>
  <c r="N32" i="10"/>
  <c r="G23" i="10"/>
  <c r="G22" i="10" s="1"/>
  <c r="G21" i="10" s="1"/>
  <c r="G20" i="10" s="1"/>
  <c r="G10" i="10" s="1"/>
  <c r="G9" i="10" s="1"/>
  <c r="G8" i="10" s="1"/>
  <c r="G36" i="10" s="1"/>
  <c r="H24" i="10"/>
  <c r="H16" i="10"/>
  <c r="L12" i="9"/>
  <c r="G24" i="9"/>
  <c r="D23" i="9"/>
  <c r="D22" i="9" s="1"/>
  <c r="D21" i="9" s="1"/>
  <c r="D20" i="9" s="1"/>
  <c r="D10" i="9" s="1"/>
  <c r="D9" i="9" s="1"/>
  <c r="D8" i="9" s="1"/>
  <c r="D35" i="9" s="1"/>
  <c r="M25" i="9"/>
  <c r="H28" i="9"/>
  <c r="M19" i="9"/>
  <c r="M18" i="9" s="1"/>
  <c r="M17" i="9" s="1"/>
  <c r="M16" i="9" s="1"/>
  <c r="M15" i="9" s="1"/>
  <c r="H18" i="9"/>
  <c r="M14" i="9"/>
  <c r="M13" i="9" s="1"/>
  <c r="H13" i="9"/>
  <c r="L28" i="9"/>
  <c r="L20" i="9"/>
  <c r="J12" i="7"/>
  <c r="J11" i="7" s="1"/>
  <c r="K12" i="7"/>
  <c r="K11" i="7" s="1"/>
  <c r="K10" i="7" s="1"/>
  <c r="K9" i="7" s="1"/>
  <c r="K8" i="7" s="1"/>
  <c r="C20" i="7"/>
  <c r="C10" i="7" s="1"/>
  <c r="C9" i="7" s="1"/>
  <c r="C8" i="7" s="1"/>
  <c r="H15" i="10" l="1"/>
  <c r="L11" i="10"/>
  <c r="M24" i="10"/>
  <c r="M23" i="10" s="1"/>
  <c r="M22" i="10" s="1"/>
  <c r="M21" i="10" s="1"/>
  <c r="M20" i="10" s="1"/>
  <c r="M10" i="10" s="1"/>
  <c r="M9" i="10" s="1"/>
  <c r="M8" i="10" s="1"/>
  <c r="M36" i="10" s="1"/>
  <c r="H23" i="10"/>
  <c r="L11" i="9"/>
  <c r="G23" i="9"/>
  <c r="G22" i="9" s="1"/>
  <c r="G21" i="9" s="1"/>
  <c r="G20" i="9" s="1"/>
  <c r="G10" i="9" s="1"/>
  <c r="G9" i="9" s="1"/>
  <c r="G8" i="9" s="1"/>
  <c r="G35" i="9" s="1"/>
  <c r="H24" i="9"/>
  <c r="M12" i="9"/>
  <c r="M11" i="9" s="1"/>
  <c r="H17" i="9"/>
  <c r="N13" i="9"/>
  <c r="K34" i="8"/>
  <c r="F34" i="8"/>
  <c r="G34" i="8" s="1"/>
  <c r="K33" i="8"/>
  <c r="F33" i="8"/>
  <c r="G33" i="8" s="1"/>
  <c r="K32" i="8"/>
  <c r="F32" i="8"/>
  <c r="G32" i="8" s="1"/>
  <c r="J31" i="8"/>
  <c r="K31" i="8" s="1"/>
  <c r="I31" i="8"/>
  <c r="D31" i="8"/>
  <c r="F31" i="8" s="1"/>
  <c r="G31" i="8" s="1"/>
  <c r="C31" i="8"/>
  <c r="I30" i="8"/>
  <c r="K30" i="8" s="1"/>
  <c r="F30" i="8"/>
  <c r="G30" i="8" s="1"/>
  <c r="I29" i="8"/>
  <c r="I28" i="8" s="1"/>
  <c r="K28" i="8" s="1"/>
  <c r="F29" i="8"/>
  <c r="G29" i="8" s="1"/>
  <c r="F28" i="8"/>
  <c r="G28" i="8" s="1"/>
  <c r="I27" i="8"/>
  <c r="I26" i="8" s="1"/>
  <c r="F27" i="8"/>
  <c r="G27" i="8" s="1"/>
  <c r="J26" i="8"/>
  <c r="J21" i="8" s="1"/>
  <c r="J20" i="8" s="1"/>
  <c r="E26" i="8"/>
  <c r="E25" i="8" s="1"/>
  <c r="E24" i="8" s="1"/>
  <c r="E23" i="8" s="1"/>
  <c r="E22" i="8" s="1"/>
  <c r="E21" i="8" s="1"/>
  <c r="E20" i="8" s="1"/>
  <c r="D26" i="8"/>
  <c r="D25" i="8" s="1"/>
  <c r="I25" i="8"/>
  <c r="K25" i="8" s="1"/>
  <c r="I24" i="8"/>
  <c r="I19" i="8"/>
  <c r="K19" i="8" s="1"/>
  <c r="L19" i="8" s="1"/>
  <c r="F19" i="8"/>
  <c r="J18" i="8"/>
  <c r="J17" i="8" s="1"/>
  <c r="J16" i="8" s="1"/>
  <c r="J15" i="8" s="1"/>
  <c r="G18" i="8"/>
  <c r="E18" i="8"/>
  <c r="F18" i="8" s="1"/>
  <c r="D18" i="8"/>
  <c r="C18" i="8"/>
  <c r="C17" i="8" s="1"/>
  <c r="C16" i="8" s="1"/>
  <c r="C15" i="8" s="1"/>
  <c r="G17" i="8"/>
  <c r="G16" i="8" s="1"/>
  <c r="F17" i="8"/>
  <c r="F16" i="8"/>
  <c r="F15" i="8"/>
  <c r="I14" i="8"/>
  <c r="K14" i="8" s="1"/>
  <c r="M14" i="8" s="1"/>
  <c r="F14" i="8"/>
  <c r="G14" i="8" s="1"/>
  <c r="G13" i="8"/>
  <c r="F13" i="8"/>
  <c r="C13" i="8"/>
  <c r="C12" i="8" s="1"/>
  <c r="C11" i="8" s="1"/>
  <c r="C10" i="8" s="1"/>
  <c r="C9" i="8" s="1"/>
  <c r="C8" i="8" s="1"/>
  <c r="E12" i="8"/>
  <c r="E11" i="8" s="1"/>
  <c r="E10" i="8" s="1"/>
  <c r="E9" i="8" s="1"/>
  <c r="E8" i="8" s="1"/>
  <c r="E35" i="8" s="1"/>
  <c r="D12" i="8"/>
  <c r="F12" i="8" s="1"/>
  <c r="J11" i="8"/>
  <c r="J26" i="7"/>
  <c r="J31" i="7"/>
  <c r="G30" i="7"/>
  <c r="G27" i="7"/>
  <c r="G19" i="7"/>
  <c r="G14" i="7"/>
  <c r="H14" i="7" l="1"/>
  <c r="G13" i="7"/>
  <c r="J10" i="8"/>
  <c r="J9" i="8" s="1"/>
  <c r="J8" i="8" s="1"/>
  <c r="J35" i="8" s="1"/>
  <c r="H19" i="7"/>
  <c r="H18" i="7" s="1"/>
  <c r="H17" i="7" s="1"/>
  <c r="H16" i="7" s="1"/>
  <c r="H15" i="7" s="1"/>
  <c r="G18" i="7"/>
  <c r="G17" i="7" s="1"/>
  <c r="G16" i="7" s="1"/>
  <c r="G15" i="7" s="1"/>
  <c r="H27" i="7"/>
  <c r="H26" i="7" s="1"/>
  <c r="G26" i="7"/>
  <c r="I23" i="8"/>
  <c r="K23" i="8" s="1"/>
  <c r="K26" i="8"/>
  <c r="H30" i="7"/>
  <c r="H29" i="7" s="1"/>
  <c r="H28" i="7" s="1"/>
  <c r="G29" i="7"/>
  <c r="G28" i="7" s="1"/>
  <c r="H22" i="10"/>
  <c r="L10" i="10"/>
  <c r="H12" i="10"/>
  <c r="H23" i="9"/>
  <c r="M24" i="9"/>
  <c r="M23" i="9" s="1"/>
  <c r="M22" i="9" s="1"/>
  <c r="M21" i="9" s="1"/>
  <c r="M20" i="9" s="1"/>
  <c r="M10" i="9" s="1"/>
  <c r="M9" i="9" s="1"/>
  <c r="M8" i="9" s="1"/>
  <c r="M35" i="9" s="1"/>
  <c r="H16" i="9"/>
  <c r="L10" i="9"/>
  <c r="L32" i="8"/>
  <c r="M32" i="8"/>
  <c r="L28" i="8"/>
  <c r="M31" i="8"/>
  <c r="L33" i="8"/>
  <c r="M33" i="8"/>
  <c r="D24" i="8"/>
  <c r="F25" i="8"/>
  <c r="G25" i="8" s="1"/>
  <c r="I22" i="8"/>
  <c r="G15" i="8"/>
  <c r="L34" i="8"/>
  <c r="M34" i="8"/>
  <c r="C35" i="8"/>
  <c r="L14" i="8"/>
  <c r="L30" i="8"/>
  <c r="I18" i="8"/>
  <c r="K27" i="8"/>
  <c r="L27" i="8" s="1"/>
  <c r="L26" i="8" s="1"/>
  <c r="K29" i="8"/>
  <c r="L29" i="8" s="1"/>
  <c r="D11" i="8"/>
  <c r="I13" i="8"/>
  <c r="K24" i="8"/>
  <c r="F26" i="8"/>
  <c r="G26" i="8" s="1"/>
  <c r="G12" i="8"/>
  <c r="G34" i="7"/>
  <c r="H34" i="7" s="1"/>
  <c r="G32" i="7"/>
  <c r="F25" i="7"/>
  <c r="H32" i="7" l="1"/>
  <c r="H31" i="7" s="1"/>
  <c r="G31" i="7"/>
  <c r="G12" i="7"/>
  <c r="G11" i="7" s="1"/>
  <c r="H13" i="7"/>
  <c r="N13" i="7" s="1"/>
  <c r="N14" i="7"/>
  <c r="M14" i="7"/>
  <c r="M13" i="7" s="1"/>
  <c r="H11" i="10"/>
  <c r="N12" i="10"/>
  <c r="L9" i="10"/>
  <c r="H21" i="10"/>
  <c r="H15" i="9"/>
  <c r="L9" i="9"/>
  <c r="H22" i="9"/>
  <c r="F11" i="8"/>
  <c r="D10" i="8"/>
  <c r="L31" i="8"/>
  <c r="K18" i="8"/>
  <c r="L18" i="8" s="1"/>
  <c r="I17" i="8"/>
  <c r="L25" i="8"/>
  <c r="K13" i="8"/>
  <c r="K22" i="8"/>
  <c r="I21" i="8"/>
  <c r="G11" i="8"/>
  <c r="F24" i="8"/>
  <c r="G24" i="8" s="1"/>
  <c r="D23" i="8"/>
  <c r="F24" i="7"/>
  <c r="F23" i="7" s="1"/>
  <c r="F22" i="7" s="1"/>
  <c r="F21" i="7" s="1"/>
  <c r="F20" i="7" s="1"/>
  <c r="F10" i="7" s="1"/>
  <c r="F9" i="7" s="1"/>
  <c r="F8" i="7" s="1"/>
  <c r="F35" i="7" s="1"/>
  <c r="L34" i="7"/>
  <c r="N34" i="7" s="1"/>
  <c r="L33" i="7"/>
  <c r="N33" i="7" s="1"/>
  <c r="L32" i="7"/>
  <c r="J30" i="7"/>
  <c r="E25" i="7"/>
  <c r="E24" i="7" s="1"/>
  <c r="E23" i="7" s="1"/>
  <c r="E22" i="7" s="1"/>
  <c r="E21" i="7" s="1"/>
  <c r="E20" i="7" s="1"/>
  <c r="E10" i="7" s="1"/>
  <c r="E9" i="7" s="1"/>
  <c r="E8" i="7" s="1"/>
  <c r="E35" i="7" s="1"/>
  <c r="D25" i="7"/>
  <c r="L25" i="7"/>
  <c r="L31" i="7" l="1"/>
  <c r="N31" i="7" s="1"/>
  <c r="N32" i="7"/>
  <c r="L30" i="7"/>
  <c r="L29" i="7" s="1"/>
  <c r="L28" i="7" s="1"/>
  <c r="J29" i="7"/>
  <c r="J28" i="7" s="1"/>
  <c r="H12" i="7"/>
  <c r="H11" i="7" s="1"/>
  <c r="L8" i="10"/>
  <c r="N11" i="10"/>
  <c r="H20" i="10"/>
  <c r="H21" i="9"/>
  <c r="L8" i="9"/>
  <c r="H12" i="9"/>
  <c r="M13" i="8"/>
  <c r="L13" i="8"/>
  <c r="G10" i="8"/>
  <c r="L24" i="8"/>
  <c r="I20" i="8"/>
  <c r="K20" i="8" s="1"/>
  <c r="K21" i="8"/>
  <c r="K17" i="8"/>
  <c r="L17" i="8" s="1"/>
  <c r="I16" i="8"/>
  <c r="F10" i="8"/>
  <c r="D9" i="8"/>
  <c r="D22" i="8"/>
  <c r="F23" i="8"/>
  <c r="G23" i="8" s="1"/>
  <c r="G25" i="7"/>
  <c r="H25" i="7" s="1"/>
  <c r="K35" i="7"/>
  <c r="M32" i="7"/>
  <c r="C35" i="7"/>
  <c r="D24" i="7"/>
  <c r="D23" i="7" s="1"/>
  <c r="D22" i="7" s="1"/>
  <c r="D21" i="7" s="1"/>
  <c r="D20" i="7" s="1"/>
  <c r="D10" i="7" s="1"/>
  <c r="D9" i="7" s="1"/>
  <c r="D8" i="7" s="1"/>
  <c r="M33" i="7"/>
  <c r="J22" i="7"/>
  <c r="M34" i="7"/>
  <c r="L19" i="7"/>
  <c r="L24" i="7"/>
  <c r="L23" i="7" s="1"/>
  <c r="L22" i="7" s="1"/>
  <c r="L27" i="7"/>
  <c r="I14" i="5"/>
  <c r="I19" i="5"/>
  <c r="I24" i="5"/>
  <c r="I25" i="5"/>
  <c r="I27" i="5"/>
  <c r="I30" i="5"/>
  <c r="M30" i="7" l="1"/>
  <c r="M29" i="7" s="1"/>
  <c r="M28" i="7" s="1"/>
  <c r="H10" i="10"/>
  <c r="L36" i="10"/>
  <c r="H11" i="9"/>
  <c r="N12" i="9"/>
  <c r="H20" i="9"/>
  <c r="L35" i="9"/>
  <c r="M19" i="7"/>
  <c r="M18" i="7" s="1"/>
  <c r="M17" i="7" s="1"/>
  <c r="M16" i="7" s="1"/>
  <c r="M15" i="7" s="1"/>
  <c r="M12" i="7" s="1"/>
  <c r="M11" i="7" s="1"/>
  <c r="L18" i="7"/>
  <c r="L17" i="7" s="1"/>
  <c r="L16" i="7" s="1"/>
  <c r="L15" i="7" s="1"/>
  <c r="L12" i="7" s="1"/>
  <c r="M27" i="7"/>
  <c r="M26" i="7" s="1"/>
  <c r="L26" i="7"/>
  <c r="L21" i="7" s="1"/>
  <c r="L20" i="7" s="1"/>
  <c r="M31" i="7"/>
  <c r="I15" i="8"/>
  <c r="K16" i="8"/>
  <c r="L16" i="8" s="1"/>
  <c r="D21" i="8"/>
  <c r="F22" i="8"/>
  <c r="G22" i="8" s="1"/>
  <c r="G9" i="8"/>
  <c r="L23" i="8"/>
  <c r="D8" i="8"/>
  <c r="F9" i="8"/>
  <c r="G24" i="7"/>
  <c r="J21" i="7"/>
  <c r="M25" i="7"/>
  <c r="K34" i="5"/>
  <c r="F34" i="5"/>
  <c r="G34" i="5" s="1"/>
  <c r="K33" i="5"/>
  <c r="F33" i="5"/>
  <c r="G33" i="5" s="1"/>
  <c r="K32" i="5"/>
  <c r="F32" i="5"/>
  <c r="G32" i="5" s="1"/>
  <c r="J31" i="5"/>
  <c r="I31" i="5"/>
  <c r="K31" i="5" s="1"/>
  <c r="D31" i="5"/>
  <c r="F31" i="5" s="1"/>
  <c r="C31" i="5"/>
  <c r="I29" i="5"/>
  <c r="F30" i="5"/>
  <c r="G30" i="5" s="1"/>
  <c r="F29" i="5"/>
  <c r="G29" i="5" s="1"/>
  <c r="F28" i="5"/>
  <c r="G28" i="5" s="1"/>
  <c r="I26" i="5"/>
  <c r="K26" i="5" s="1"/>
  <c r="F27" i="5"/>
  <c r="G27" i="5" s="1"/>
  <c r="J26" i="5"/>
  <c r="J21" i="5" s="1"/>
  <c r="J20" i="5" s="1"/>
  <c r="E26" i="5"/>
  <c r="E25" i="5" s="1"/>
  <c r="E24" i="5" s="1"/>
  <c r="D26" i="5"/>
  <c r="D25" i="5" s="1"/>
  <c r="F25" i="5" s="1"/>
  <c r="G25" i="5" s="1"/>
  <c r="K25" i="5"/>
  <c r="I23" i="5"/>
  <c r="I22" i="5" s="1"/>
  <c r="E23" i="5"/>
  <c r="E22" i="5" s="1"/>
  <c r="E21" i="5"/>
  <c r="E20" i="5" s="1"/>
  <c r="K19" i="5"/>
  <c r="L19" i="5" s="1"/>
  <c r="F19" i="5"/>
  <c r="J18" i="5"/>
  <c r="J17" i="5" s="1"/>
  <c r="J16" i="5" s="1"/>
  <c r="J15" i="5" s="1"/>
  <c r="I18" i="5"/>
  <c r="G18" i="5"/>
  <c r="E18" i="5"/>
  <c r="D18" i="5"/>
  <c r="C18" i="5"/>
  <c r="C17" i="5" s="1"/>
  <c r="C16" i="5" s="1"/>
  <c r="C15" i="5" s="1"/>
  <c r="G17" i="5"/>
  <c r="G16" i="5" s="1"/>
  <c r="F17" i="5"/>
  <c r="F16" i="5"/>
  <c r="G15" i="5"/>
  <c r="F15" i="5"/>
  <c r="K14" i="5"/>
  <c r="F14" i="5"/>
  <c r="G14" i="5" s="1"/>
  <c r="F13" i="5"/>
  <c r="C13" i="5"/>
  <c r="G13" i="5" s="1"/>
  <c r="F12" i="5"/>
  <c r="E12" i="5"/>
  <c r="D12" i="5"/>
  <c r="J11" i="5"/>
  <c r="E11" i="5"/>
  <c r="E10" i="5" s="1"/>
  <c r="E9" i="5" s="1"/>
  <c r="D11" i="5"/>
  <c r="F11" i="5" s="1"/>
  <c r="E8" i="5"/>
  <c r="E35" i="5" s="1"/>
  <c r="I14" i="4"/>
  <c r="I19" i="4"/>
  <c r="I18" i="4" s="1"/>
  <c r="K24" i="4"/>
  <c r="I24" i="4"/>
  <c r="I25" i="4"/>
  <c r="K25" i="4" s="1"/>
  <c r="I27" i="4"/>
  <c r="I26" i="4" s="1"/>
  <c r="I30" i="4"/>
  <c r="K30" i="4" s="1"/>
  <c r="K34" i="4"/>
  <c r="F34" i="4"/>
  <c r="G34" i="4" s="1"/>
  <c r="K33" i="4"/>
  <c r="F33" i="4"/>
  <c r="G33" i="4" s="1"/>
  <c r="K32" i="4"/>
  <c r="F32" i="4"/>
  <c r="G32" i="4" s="1"/>
  <c r="J31" i="4"/>
  <c r="I31" i="4"/>
  <c r="K31" i="4" s="1"/>
  <c r="D31" i="4"/>
  <c r="F31" i="4" s="1"/>
  <c r="C31" i="4"/>
  <c r="G30" i="4"/>
  <c r="F30" i="4"/>
  <c r="I29" i="4"/>
  <c r="I28" i="4" s="1"/>
  <c r="K28" i="4" s="1"/>
  <c r="F29" i="4"/>
  <c r="G29" i="4" s="1"/>
  <c r="F28" i="4"/>
  <c r="G28" i="4" s="1"/>
  <c r="F27" i="4"/>
  <c r="G27" i="4" s="1"/>
  <c r="J26" i="4"/>
  <c r="J21" i="4" s="1"/>
  <c r="J20" i="4" s="1"/>
  <c r="E26" i="4"/>
  <c r="E25" i="4" s="1"/>
  <c r="E24" i="4" s="1"/>
  <c r="E23" i="4" s="1"/>
  <c r="E22" i="4" s="1"/>
  <c r="E21" i="4" s="1"/>
  <c r="E20" i="4" s="1"/>
  <c r="D26" i="4"/>
  <c r="D25" i="4" s="1"/>
  <c r="K19" i="4"/>
  <c r="L19" i="4" s="1"/>
  <c r="F19" i="4"/>
  <c r="J18" i="4"/>
  <c r="G18" i="4"/>
  <c r="F18" i="4"/>
  <c r="E18" i="4"/>
  <c r="D18" i="4"/>
  <c r="C18" i="4"/>
  <c r="C17" i="4" s="1"/>
  <c r="C16" i="4" s="1"/>
  <c r="C15" i="4" s="1"/>
  <c r="J17" i="4"/>
  <c r="J16" i="4" s="1"/>
  <c r="J15" i="4" s="1"/>
  <c r="G17" i="4"/>
  <c r="G16" i="4" s="1"/>
  <c r="F17" i="4"/>
  <c r="F16" i="4"/>
  <c r="F15" i="4"/>
  <c r="K14" i="4"/>
  <c r="M14" i="4" s="1"/>
  <c r="F14" i="4"/>
  <c r="G14" i="4" s="1"/>
  <c r="I13" i="4"/>
  <c r="K13" i="4" s="1"/>
  <c r="M13" i="4" s="1"/>
  <c r="G13" i="4"/>
  <c r="L13" i="4" s="1"/>
  <c r="F13" i="4"/>
  <c r="C13" i="4"/>
  <c r="E12" i="4"/>
  <c r="E11" i="4" s="1"/>
  <c r="E10" i="4" s="1"/>
  <c r="E9" i="4" s="1"/>
  <c r="E8" i="4" s="1"/>
  <c r="E35" i="4" s="1"/>
  <c r="D12" i="4"/>
  <c r="F12" i="4" s="1"/>
  <c r="C12" i="4"/>
  <c r="J11" i="4"/>
  <c r="J10" i="4" s="1"/>
  <c r="J9" i="4" s="1"/>
  <c r="J8" i="4" s="1"/>
  <c r="J35" i="4" s="1"/>
  <c r="I14" i="3"/>
  <c r="K14" i="3" s="1"/>
  <c r="I19" i="3"/>
  <c r="I24" i="3"/>
  <c r="K24" i="3" s="1"/>
  <c r="I25" i="3"/>
  <c r="K25" i="3" s="1"/>
  <c r="I27" i="3"/>
  <c r="I30" i="3"/>
  <c r="K34" i="3"/>
  <c r="F34" i="3"/>
  <c r="G34" i="3" s="1"/>
  <c r="L34" i="3" s="1"/>
  <c r="K33" i="3"/>
  <c r="F33" i="3"/>
  <c r="G33" i="3" s="1"/>
  <c r="L33" i="3" s="1"/>
  <c r="K32" i="3"/>
  <c r="F32" i="3"/>
  <c r="G32" i="3" s="1"/>
  <c r="L32" i="3" s="1"/>
  <c r="J31" i="3"/>
  <c r="I31" i="3"/>
  <c r="D31" i="3"/>
  <c r="F31" i="3" s="1"/>
  <c r="C31" i="3"/>
  <c r="K30" i="3"/>
  <c r="F30" i="3"/>
  <c r="G30" i="3" s="1"/>
  <c r="L30" i="3" s="1"/>
  <c r="I29" i="3"/>
  <c r="I28" i="3" s="1"/>
  <c r="K28" i="3" s="1"/>
  <c r="F29" i="3"/>
  <c r="G29" i="3" s="1"/>
  <c r="F28" i="3"/>
  <c r="G28" i="3" s="1"/>
  <c r="K27" i="3"/>
  <c r="F27" i="3"/>
  <c r="G27" i="3" s="1"/>
  <c r="J26" i="3"/>
  <c r="J21" i="3" s="1"/>
  <c r="J20" i="3" s="1"/>
  <c r="E26" i="3"/>
  <c r="E25" i="3" s="1"/>
  <c r="E24" i="3" s="1"/>
  <c r="E23" i="3" s="1"/>
  <c r="E22" i="3" s="1"/>
  <c r="E21" i="3" s="1"/>
  <c r="E20" i="3" s="1"/>
  <c r="D26" i="3"/>
  <c r="K19" i="3"/>
  <c r="L19" i="3" s="1"/>
  <c r="F19" i="3"/>
  <c r="J18" i="3"/>
  <c r="I18" i="3"/>
  <c r="G18" i="3"/>
  <c r="G17" i="3" s="1"/>
  <c r="G16" i="3" s="1"/>
  <c r="G15" i="3" s="1"/>
  <c r="E18" i="3"/>
  <c r="D18" i="3"/>
  <c r="F18" i="3" s="1"/>
  <c r="C18" i="3"/>
  <c r="C17" i="3" s="1"/>
  <c r="C16" i="3" s="1"/>
  <c r="C15" i="3" s="1"/>
  <c r="J17" i="3"/>
  <c r="J16" i="3" s="1"/>
  <c r="F17" i="3"/>
  <c r="F16" i="3"/>
  <c r="J15" i="3"/>
  <c r="F15" i="3"/>
  <c r="F14" i="3"/>
  <c r="G14" i="3" s="1"/>
  <c r="I13" i="3"/>
  <c r="K13" i="3" s="1"/>
  <c r="F13" i="3"/>
  <c r="C13" i="3"/>
  <c r="G13" i="3" s="1"/>
  <c r="E12" i="3"/>
  <c r="E11" i="3" s="1"/>
  <c r="E10" i="3" s="1"/>
  <c r="E9" i="3" s="1"/>
  <c r="E8" i="3" s="1"/>
  <c r="E35" i="3" s="1"/>
  <c r="D12" i="3"/>
  <c r="F12" i="3" s="1"/>
  <c r="J11" i="3"/>
  <c r="J10" i="5" l="1"/>
  <c r="J9" i="5" s="1"/>
  <c r="J8" i="5" s="1"/>
  <c r="J35" i="5" s="1"/>
  <c r="K18" i="3"/>
  <c r="L18" i="3" s="1"/>
  <c r="K31" i="3"/>
  <c r="K26" i="4"/>
  <c r="D24" i="5"/>
  <c r="F24" i="5" s="1"/>
  <c r="G24" i="5" s="1"/>
  <c r="M14" i="3"/>
  <c r="M14" i="5"/>
  <c r="K22" i="5"/>
  <c r="I21" i="5"/>
  <c r="G23" i="7"/>
  <c r="G22" i="7" s="1"/>
  <c r="G21" i="7" s="1"/>
  <c r="G20" i="7" s="1"/>
  <c r="G10" i="7" s="1"/>
  <c r="G9" i="7" s="1"/>
  <c r="G8" i="7" s="1"/>
  <c r="G35" i="7" s="1"/>
  <c r="H24" i="7"/>
  <c r="M24" i="7" s="1"/>
  <c r="M23" i="7" s="1"/>
  <c r="M22" i="7" s="1"/>
  <c r="M21" i="7" s="1"/>
  <c r="M20" i="7" s="1"/>
  <c r="M10" i="7" s="1"/>
  <c r="M9" i="7" s="1"/>
  <c r="M8" i="7" s="1"/>
  <c r="G12" i="4"/>
  <c r="G11" i="4" s="1"/>
  <c r="G31" i="4"/>
  <c r="F18" i="5"/>
  <c r="G31" i="5"/>
  <c r="C12" i="3"/>
  <c r="G31" i="3"/>
  <c r="M31" i="3" s="1"/>
  <c r="K18" i="4"/>
  <c r="L18" i="4" s="1"/>
  <c r="D10" i="5"/>
  <c r="C12" i="5"/>
  <c r="C11" i="5" s="1"/>
  <c r="C10" i="5" s="1"/>
  <c r="C9" i="5" s="1"/>
  <c r="C8" i="5" s="1"/>
  <c r="C35" i="5" s="1"/>
  <c r="M34" i="5"/>
  <c r="H9" i="10"/>
  <c r="N10" i="10"/>
  <c r="H10" i="9"/>
  <c r="N11" i="9"/>
  <c r="L11" i="7"/>
  <c r="N11" i="7" s="1"/>
  <c r="N12" i="7"/>
  <c r="F8" i="8"/>
  <c r="G8" i="8" s="1"/>
  <c r="D35" i="8"/>
  <c r="F35" i="8" s="1"/>
  <c r="L22" i="8"/>
  <c r="D20" i="8"/>
  <c r="F20" i="8" s="1"/>
  <c r="G20" i="8" s="1"/>
  <c r="F21" i="8"/>
  <c r="G21" i="8" s="1"/>
  <c r="K15" i="8"/>
  <c r="L15" i="8" s="1"/>
  <c r="I12" i="8"/>
  <c r="H23" i="7"/>
  <c r="H22" i="7" s="1"/>
  <c r="H21" i="7" s="1"/>
  <c r="H20" i="7" s="1"/>
  <c r="H10" i="7" s="1"/>
  <c r="H9" i="7" s="1"/>
  <c r="H8" i="7" s="1"/>
  <c r="H35" i="7" s="1"/>
  <c r="J20" i="7"/>
  <c r="J10" i="7" s="1"/>
  <c r="J9" i="7" s="1"/>
  <c r="J8" i="7" s="1"/>
  <c r="L14" i="5"/>
  <c r="K21" i="5"/>
  <c r="L25" i="5"/>
  <c r="L28" i="5"/>
  <c r="L34" i="5"/>
  <c r="I28" i="5"/>
  <c r="K28" i="5" s="1"/>
  <c r="K29" i="5"/>
  <c r="L29" i="5" s="1"/>
  <c r="M31" i="5"/>
  <c r="L32" i="5"/>
  <c r="M32" i="5"/>
  <c r="K18" i="5"/>
  <c r="L18" i="5" s="1"/>
  <c r="I17" i="5"/>
  <c r="K24" i="5"/>
  <c r="K23" i="5"/>
  <c r="F26" i="5"/>
  <c r="G26" i="5" s="1"/>
  <c r="K27" i="5"/>
  <c r="L27" i="5" s="1"/>
  <c r="L26" i="5" s="1"/>
  <c r="K30" i="5"/>
  <c r="L33" i="5"/>
  <c r="I20" i="5"/>
  <c r="K20" i="5" s="1"/>
  <c r="F10" i="5"/>
  <c r="D9" i="5"/>
  <c r="M33" i="5"/>
  <c r="G12" i="5"/>
  <c r="I13" i="5"/>
  <c r="L30" i="5"/>
  <c r="I23" i="4"/>
  <c r="I22" i="4" s="1"/>
  <c r="M31" i="4"/>
  <c r="L33" i="4"/>
  <c r="M33" i="4"/>
  <c r="L14" i="4"/>
  <c r="G15" i="4"/>
  <c r="L32" i="4"/>
  <c r="M32" i="4"/>
  <c r="L34" i="4"/>
  <c r="M34" i="4"/>
  <c r="F25" i="4"/>
  <c r="G25" i="4" s="1"/>
  <c r="D24" i="4"/>
  <c r="C11" i="4"/>
  <c r="C10" i="4" s="1"/>
  <c r="C9" i="4" s="1"/>
  <c r="C8" i="4" s="1"/>
  <c r="K27" i="4"/>
  <c r="L27" i="4" s="1"/>
  <c r="L26" i="4" s="1"/>
  <c r="D11" i="4"/>
  <c r="F26" i="4"/>
  <c r="G26" i="4" s="1"/>
  <c r="L28" i="4"/>
  <c r="L30" i="4"/>
  <c r="K29" i="4"/>
  <c r="L29" i="4" s="1"/>
  <c r="I17" i="4"/>
  <c r="L13" i="3"/>
  <c r="M13" i="3"/>
  <c r="M34" i="3"/>
  <c r="M32" i="3"/>
  <c r="L28" i="3"/>
  <c r="K29" i="3"/>
  <c r="L29" i="3" s="1"/>
  <c r="L27" i="3"/>
  <c r="L26" i="3" s="1"/>
  <c r="M33" i="3"/>
  <c r="D25" i="3"/>
  <c r="F26" i="3"/>
  <c r="G26" i="3" s="1"/>
  <c r="J10" i="3"/>
  <c r="J9" i="3" s="1"/>
  <c r="J8" i="3" s="1"/>
  <c r="J35" i="3" s="1"/>
  <c r="L14" i="3"/>
  <c r="I23" i="3"/>
  <c r="I26" i="3"/>
  <c r="K26" i="3" s="1"/>
  <c r="D11" i="3"/>
  <c r="I17" i="3"/>
  <c r="K23" i="4" l="1"/>
  <c r="L24" i="5"/>
  <c r="D23" i="5"/>
  <c r="G12" i="3"/>
  <c r="G11" i="3" s="1"/>
  <c r="C11" i="3"/>
  <c r="C10" i="3" s="1"/>
  <c r="C9" i="3" s="1"/>
  <c r="C8" i="3" s="1"/>
  <c r="C35" i="3" s="1"/>
  <c r="H8" i="10"/>
  <c r="N9" i="10"/>
  <c r="H9" i="9"/>
  <c r="N10" i="9"/>
  <c r="L10" i="7"/>
  <c r="L9" i="7" s="1"/>
  <c r="L8" i="7" s="1"/>
  <c r="N8" i="7" s="1"/>
  <c r="N10" i="7"/>
  <c r="N9" i="7"/>
  <c r="L21" i="8"/>
  <c r="L20" i="8"/>
  <c r="K12" i="8"/>
  <c r="I11" i="8"/>
  <c r="G35" i="8"/>
  <c r="H8" i="8" s="1"/>
  <c r="K17" i="5"/>
  <c r="L17" i="5" s="1"/>
  <c r="I16" i="5"/>
  <c r="K13" i="5"/>
  <c r="G11" i="5"/>
  <c r="D8" i="5"/>
  <c r="F9" i="5"/>
  <c r="D22" i="5"/>
  <c r="F23" i="5"/>
  <c r="G23" i="5" s="1"/>
  <c r="L31" i="5"/>
  <c r="C35" i="4"/>
  <c r="K22" i="4"/>
  <c r="I21" i="4"/>
  <c r="K17" i="4"/>
  <c r="L17" i="4" s="1"/>
  <c r="I16" i="4"/>
  <c r="D23" i="4"/>
  <c r="F24" i="4"/>
  <c r="G24" i="4" s="1"/>
  <c r="L31" i="4"/>
  <c r="G10" i="4"/>
  <c r="L25" i="4"/>
  <c r="F11" i="4"/>
  <c r="D10" i="4"/>
  <c r="G10" i="3"/>
  <c r="I16" i="3"/>
  <c r="K17" i="3"/>
  <c r="L17" i="3" s="1"/>
  <c r="L31" i="3"/>
  <c r="D10" i="3"/>
  <c r="F11" i="3"/>
  <c r="I22" i="3"/>
  <c r="K23" i="3"/>
  <c r="D24" i="3"/>
  <c r="F25" i="3"/>
  <c r="G25" i="3" s="1"/>
  <c r="H20" i="8" l="1"/>
  <c r="H36" i="10"/>
  <c r="I31" i="10" s="1"/>
  <c r="I8" i="10"/>
  <c r="N8" i="10"/>
  <c r="H8" i="9"/>
  <c r="N9" i="9"/>
  <c r="M12" i="8"/>
  <c r="L12" i="8"/>
  <c r="K11" i="8"/>
  <c r="I10" i="8"/>
  <c r="H35" i="8"/>
  <c r="H19" i="8"/>
  <c r="H18" i="8"/>
  <c r="H27" i="8"/>
  <c r="H34" i="8"/>
  <c r="H17" i="8"/>
  <c r="H32" i="8"/>
  <c r="H13" i="8"/>
  <c r="H33" i="8"/>
  <c r="H31" i="8"/>
  <c r="H14" i="8"/>
  <c r="H28" i="8"/>
  <c r="H30" i="8"/>
  <c r="H29" i="8"/>
  <c r="H16" i="8"/>
  <c r="H26" i="8"/>
  <c r="H12" i="8"/>
  <c r="H15" i="8"/>
  <c r="H25" i="8"/>
  <c r="H11" i="8"/>
  <c r="H24" i="8"/>
  <c r="H10" i="8"/>
  <c r="H23" i="8"/>
  <c r="H9" i="8"/>
  <c r="H22" i="8"/>
  <c r="H21" i="8"/>
  <c r="D35" i="7"/>
  <c r="M13" i="5"/>
  <c r="L13" i="5"/>
  <c r="I15" i="5"/>
  <c r="K16" i="5"/>
  <c r="L16" i="5" s="1"/>
  <c r="L23" i="5"/>
  <c r="D21" i="5"/>
  <c r="F22" i="5"/>
  <c r="G22" i="5" s="1"/>
  <c r="F8" i="5"/>
  <c r="G8" i="5" s="1"/>
  <c r="D35" i="5"/>
  <c r="F35" i="5" s="1"/>
  <c r="G10" i="5"/>
  <c r="D22" i="4"/>
  <c r="F23" i="4"/>
  <c r="G23" i="4" s="1"/>
  <c r="I20" i="4"/>
  <c r="K20" i="4" s="1"/>
  <c r="K21" i="4"/>
  <c r="L24" i="4"/>
  <c r="I15" i="4"/>
  <c r="K16" i="4"/>
  <c r="L16" i="4" s="1"/>
  <c r="G9" i="4"/>
  <c r="F10" i="4"/>
  <c r="D9" i="4"/>
  <c r="F24" i="3"/>
  <c r="G24" i="3" s="1"/>
  <c r="D23" i="3"/>
  <c r="K22" i="3"/>
  <c r="I21" i="3"/>
  <c r="K16" i="3"/>
  <c r="L16" i="3" s="1"/>
  <c r="I15" i="3"/>
  <c r="G9" i="3"/>
  <c r="D9" i="3"/>
  <c r="F10" i="3"/>
  <c r="L25" i="3"/>
  <c r="I14" i="2"/>
  <c r="J18" i="2"/>
  <c r="J17" i="2" s="1"/>
  <c r="I18" i="2"/>
  <c r="I17" i="2" s="1"/>
  <c r="I16" i="2" s="1"/>
  <c r="I15" i="2" s="1"/>
  <c r="G18" i="2"/>
  <c r="E18" i="2"/>
  <c r="D18" i="2"/>
  <c r="C18" i="2"/>
  <c r="C17" i="2" s="1"/>
  <c r="C16" i="2" s="1"/>
  <c r="C15" i="2" s="1"/>
  <c r="K19" i="2"/>
  <c r="L19" i="2" s="1"/>
  <c r="F15" i="2"/>
  <c r="F16" i="2"/>
  <c r="F17" i="2"/>
  <c r="F19" i="2"/>
  <c r="I24" i="2"/>
  <c r="I25" i="2"/>
  <c r="I27" i="2"/>
  <c r="I29" i="2"/>
  <c r="K29" i="2" s="1"/>
  <c r="K30" i="2"/>
  <c r="F28" i="2"/>
  <c r="G28" i="2" s="1"/>
  <c r="F29" i="2"/>
  <c r="G29" i="2" s="1"/>
  <c r="F30" i="2"/>
  <c r="G30" i="2" s="1"/>
  <c r="K17" i="2" l="1"/>
  <c r="J16" i="2"/>
  <c r="J15" i="2" s="1"/>
  <c r="K18" i="2"/>
  <c r="L18" i="2" s="1"/>
  <c r="G17" i="2"/>
  <c r="I36" i="10"/>
  <c r="I34" i="10"/>
  <c r="I35" i="10"/>
  <c r="I27" i="10"/>
  <c r="I19" i="10"/>
  <c r="I14" i="10"/>
  <c r="I26" i="10"/>
  <c r="I18" i="10"/>
  <c r="I25" i="10"/>
  <c r="I30" i="10"/>
  <c r="I33" i="10"/>
  <c r="I13" i="10"/>
  <c r="I29" i="10"/>
  <c r="I17" i="10"/>
  <c r="I32" i="10"/>
  <c r="I16" i="10"/>
  <c r="I24" i="10"/>
  <c r="I28" i="10"/>
  <c r="I23" i="10"/>
  <c r="I15" i="10"/>
  <c r="I12" i="10"/>
  <c r="I22" i="10"/>
  <c r="I21" i="10"/>
  <c r="I11" i="10"/>
  <c r="I20" i="10"/>
  <c r="N36" i="10"/>
  <c r="I10" i="10"/>
  <c r="I9" i="10"/>
  <c r="H35" i="9"/>
  <c r="I8" i="9"/>
  <c r="N8" i="9"/>
  <c r="K10" i="8"/>
  <c r="I9" i="8"/>
  <c r="M11" i="8"/>
  <c r="L11" i="8"/>
  <c r="K15" i="5"/>
  <c r="L15" i="5" s="1"/>
  <c r="I12" i="5"/>
  <c r="L22" i="5"/>
  <c r="G35" i="5"/>
  <c r="H8" i="5" s="1"/>
  <c r="G9" i="5"/>
  <c r="D20" i="5"/>
  <c r="F20" i="5" s="1"/>
  <c r="G20" i="5" s="1"/>
  <c r="F21" i="5"/>
  <c r="G21" i="5" s="1"/>
  <c r="L23" i="4"/>
  <c r="D8" i="4"/>
  <c r="F9" i="4"/>
  <c r="I12" i="4"/>
  <c r="K15" i="4"/>
  <c r="L15" i="4" s="1"/>
  <c r="D21" i="4"/>
  <c r="F22" i="4"/>
  <c r="G22" i="4" s="1"/>
  <c r="K15" i="3"/>
  <c r="L15" i="3" s="1"/>
  <c r="I12" i="3"/>
  <c r="F9" i="3"/>
  <c r="D8" i="3"/>
  <c r="I20" i="3"/>
  <c r="K20" i="3" s="1"/>
  <c r="K21" i="3"/>
  <c r="D22" i="3"/>
  <c r="F23" i="3"/>
  <c r="G23" i="3" s="1"/>
  <c r="L24" i="3"/>
  <c r="K15" i="2"/>
  <c r="K16" i="2"/>
  <c r="F18" i="2"/>
  <c r="I28" i="2"/>
  <c r="K28" i="2" s="1"/>
  <c r="L30" i="2"/>
  <c r="L28" i="2"/>
  <c r="L29" i="2"/>
  <c r="G16" i="2" l="1"/>
  <c r="L17" i="2"/>
  <c r="I35" i="9"/>
  <c r="I30" i="9"/>
  <c r="I27" i="9"/>
  <c r="I31" i="9"/>
  <c r="I32" i="9"/>
  <c r="I33" i="9"/>
  <c r="I34" i="9"/>
  <c r="I25" i="9"/>
  <c r="I29" i="9"/>
  <c r="I26" i="9"/>
  <c r="I14" i="9"/>
  <c r="I19" i="9"/>
  <c r="I28" i="9"/>
  <c r="I13" i="9"/>
  <c r="I18" i="9"/>
  <c r="I24" i="9"/>
  <c r="I17" i="9"/>
  <c r="I23" i="9"/>
  <c r="I16" i="9"/>
  <c r="I22" i="9"/>
  <c r="I15" i="9"/>
  <c r="I21" i="9"/>
  <c r="I12" i="9"/>
  <c r="I20" i="9"/>
  <c r="I11" i="9"/>
  <c r="N35" i="9"/>
  <c r="I10" i="9"/>
  <c r="I9" i="9"/>
  <c r="K9" i="8"/>
  <c r="I8" i="8"/>
  <c r="M10" i="8"/>
  <c r="L10" i="8"/>
  <c r="I8" i="7"/>
  <c r="I20" i="7"/>
  <c r="I21" i="7"/>
  <c r="I35" i="7"/>
  <c r="I18" i="7"/>
  <c r="I19" i="7"/>
  <c r="I13" i="7"/>
  <c r="I28" i="7"/>
  <c r="I17" i="7"/>
  <c r="I29" i="7"/>
  <c r="I30" i="7"/>
  <c r="I33" i="7"/>
  <c r="I32" i="7"/>
  <c r="I14" i="7"/>
  <c r="I34" i="7"/>
  <c r="I31" i="7"/>
  <c r="I16" i="7"/>
  <c r="I27" i="7"/>
  <c r="I26" i="7"/>
  <c r="I15" i="7"/>
  <c r="I25" i="7"/>
  <c r="I12" i="7"/>
  <c r="I11" i="7"/>
  <c r="I24" i="7"/>
  <c r="I23" i="7"/>
  <c r="I10" i="7"/>
  <c r="I22" i="7"/>
  <c r="I9" i="7"/>
  <c r="H35" i="5"/>
  <c r="H18" i="5"/>
  <c r="H19" i="5"/>
  <c r="H17" i="5"/>
  <c r="H16" i="5"/>
  <c r="H34" i="5"/>
  <c r="H29" i="5"/>
  <c r="H33" i="5"/>
  <c r="H25" i="5"/>
  <c r="H28" i="5"/>
  <c r="H24" i="5"/>
  <c r="H13" i="5"/>
  <c r="H32" i="5"/>
  <c r="H30" i="5"/>
  <c r="H27" i="5"/>
  <c r="H15" i="5"/>
  <c r="H14" i="5"/>
  <c r="H31" i="5"/>
  <c r="H26" i="5"/>
  <c r="H12" i="5"/>
  <c r="H23" i="5"/>
  <c r="H11" i="5"/>
  <c r="H9" i="5"/>
  <c r="I11" i="5"/>
  <c r="K12" i="5"/>
  <c r="H21" i="5"/>
  <c r="L21" i="5"/>
  <c r="H20" i="5"/>
  <c r="L20" i="5"/>
  <c r="H22" i="5"/>
  <c r="H10" i="5"/>
  <c r="F8" i="4"/>
  <c r="G8" i="4" s="1"/>
  <c r="D35" i="4"/>
  <c r="F35" i="4" s="1"/>
  <c r="D20" i="4"/>
  <c r="F20" i="4" s="1"/>
  <c r="G20" i="4" s="1"/>
  <c r="F21" i="4"/>
  <c r="G21" i="4" s="1"/>
  <c r="L22" i="4"/>
  <c r="K12" i="4"/>
  <c r="M12" i="4" s="1"/>
  <c r="I11" i="4"/>
  <c r="L23" i="3"/>
  <c r="F8" i="3"/>
  <c r="G8" i="3" s="1"/>
  <c r="D35" i="3"/>
  <c r="F35" i="3" s="1"/>
  <c r="F22" i="3"/>
  <c r="G22" i="3" s="1"/>
  <c r="D21" i="3"/>
  <c r="K12" i="3"/>
  <c r="I11" i="3"/>
  <c r="K34" i="2"/>
  <c r="F34" i="2"/>
  <c r="G34" i="2" s="1"/>
  <c r="K33" i="2"/>
  <c r="F33" i="2"/>
  <c r="G33" i="2" s="1"/>
  <c r="K32" i="2"/>
  <c r="M32" i="2" s="1"/>
  <c r="F32" i="2"/>
  <c r="G32" i="2" s="1"/>
  <c r="J31" i="2"/>
  <c r="I31" i="2"/>
  <c r="D31" i="2"/>
  <c r="F31" i="2" s="1"/>
  <c r="C31" i="2"/>
  <c r="K27" i="2"/>
  <c r="F27" i="2"/>
  <c r="G27" i="2" s="1"/>
  <c r="J26" i="2"/>
  <c r="I26" i="2"/>
  <c r="E26" i="2"/>
  <c r="E25" i="2" s="1"/>
  <c r="E24" i="2" s="1"/>
  <c r="E23" i="2" s="1"/>
  <c r="E22" i="2" s="1"/>
  <c r="E21" i="2" s="1"/>
  <c r="E20" i="2" s="1"/>
  <c r="D26" i="2"/>
  <c r="K25" i="2"/>
  <c r="K24" i="2"/>
  <c r="I23" i="2"/>
  <c r="K23" i="2" s="1"/>
  <c r="K14" i="2"/>
  <c r="F14" i="2"/>
  <c r="G14" i="2" s="1"/>
  <c r="I13" i="2"/>
  <c r="F13" i="2"/>
  <c r="C13" i="2"/>
  <c r="C12" i="2" s="1"/>
  <c r="C11" i="2" s="1"/>
  <c r="C10" i="2" s="1"/>
  <c r="C9" i="2" s="1"/>
  <c r="C8" i="2" s="1"/>
  <c r="E12" i="2"/>
  <c r="E11" i="2" s="1"/>
  <c r="D12" i="2"/>
  <c r="D11" i="2" s="1"/>
  <c r="D10" i="2" s="1"/>
  <c r="J11" i="2"/>
  <c r="M33" i="2" l="1"/>
  <c r="L34" i="2"/>
  <c r="M34" i="2"/>
  <c r="G15" i="2"/>
  <c r="K13" i="2"/>
  <c r="I12" i="2"/>
  <c r="L32" i="2"/>
  <c r="L16" i="2"/>
  <c r="K8" i="8"/>
  <c r="I35" i="8"/>
  <c r="M9" i="8"/>
  <c r="L9" i="8"/>
  <c r="M12" i="5"/>
  <c r="L12" i="5"/>
  <c r="I10" i="5"/>
  <c r="K11" i="5"/>
  <c r="L21" i="4"/>
  <c r="L20" i="4"/>
  <c r="H20" i="4"/>
  <c r="K11" i="4"/>
  <c r="M11" i="4" s="1"/>
  <c r="I10" i="4"/>
  <c r="L12" i="4"/>
  <c r="G35" i="4"/>
  <c r="H8" i="4"/>
  <c r="D20" i="3"/>
  <c r="F20" i="3" s="1"/>
  <c r="G20" i="3" s="1"/>
  <c r="F21" i="3"/>
  <c r="G21" i="3" s="1"/>
  <c r="L22" i="3"/>
  <c r="G35" i="3"/>
  <c r="H8" i="3"/>
  <c r="K11" i="3"/>
  <c r="I10" i="3"/>
  <c r="M12" i="3"/>
  <c r="L12" i="3"/>
  <c r="L33" i="2"/>
  <c r="K26" i="2"/>
  <c r="F26" i="2"/>
  <c r="G26" i="2" s="1"/>
  <c r="L14" i="2"/>
  <c r="J21" i="2"/>
  <c r="J20" i="2" s="1"/>
  <c r="J10" i="2" s="1"/>
  <c r="J9" i="2" s="1"/>
  <c r="J8" i="2" s="1"/>
  <c r="J35" i="2" s="1"/>
  <c r="F11" i="2"/>
  <c r="I22" i="2"/>
  <c r="I21" i="2" s="1"/>
  <c r="F12" i="2"/>
  <c r="G12" i="2" s="1"/>
  <c r="G13" i="2"/>
  <c r="M13" i="2" s="1"/>
  <c r="K31" i="2"/>
  <c r="G31" i="2"/>
  <c r="C35" i="2"/>
  <c r="L27" i="2"/>
  <c r="L26" i="2" s="1"/>
  <c r="M14" i="2"/>
  <c r="D9" i="2"/>
  <c r="E10" i="2"/>
  <c r="E9" i="2" s="1"/>
  <c r="E8" i="2" s="1"/>
  <c r="E35" i="2" s="1"/>
  <c r="D25" i="2"/>
  <c r="I15" i="1"/>
  <c r="K26" i="1"/>
  <c r="F26" i="1"/>
  <c r="G26" i="1" s="1"/>
  <c r="K25" i="1"/>
  <c r="F25" i="1"/>
  <c r="G25" i="1" s="1"/>
  <c r="K24" i="1"/>
  <c r="F24" i="1"/>
  <c r="G24" i="1" s="1"/>
  <c r="J23" i="1"/>
  <c r="I23" i="1"/>
  <c r="D23" i="1"/>
  <c r="F23" i="1" s="1"/>
  <c r="C23" i="1"/>
  <c r="K22" i="1"/>
  <c r="F22" i="1"/>
  <c r="G22" i="1" s="1"/>
  <c r="J21" i="1"/>
  <c r="J16" i="1" s="1"/>
  <c r="J15" i="1" s="1"/>
  <c r="I21" i="1"/>
  <c r="E21" i="1"/>
  <c r="E20" i="1" s="1"/>
  <c r="E19" i="1" s="1"/>
  <c r="E18" i="1" s="1"/>
  <c r="E17" i="1" s="1"/>
  <c r="E16" i="1" s="1"/>
  <c r="E15" i="1" s="1"/>
  <c r="D21" i="1"/>
  <c r="K20" i="1"/>
  <c r="D20" i="1"/>
  <c r="K19" i="1"/>
  <c r="I18" i="1"/>
  <c r="K18" i="1" s="1"/>
  <c r="I17" i="1"/>
  <c r="I16" i="1" s="1"/>
  <c r="K14" i="1"/>
  <c r="I13" i="1"/>
  <c r="I12" i="1" s="1"/>
  <c r="F13" i="1"/>
  <c r="C13" i="1"/>
  <c r="G13" i="1" s="1"/>
  <c r="E12" i="1"/>
  <c r="E11" i="1" s="1"/>
  <c r="E10" i="1" s="1"/>
  <c r="E9" i="1" s="1"/>
  <c r="E8" i="1" s="1"/>
  <c r="E27" i="1" s="1"/>
  <c r="D12" i="1"/>
  <c r="J11" i="1"/>
  <c r="L15" i="2" l="1"/>
  <c r="K23" i="1"/>
  <c r="K35" i="8"/>
  <c r="M35" i="8" s="1"/>
  <c r="M8" i="8"/>
  <c r="L8" i="8"/>
  <c r="L35" i="8" s="1"/>
  <c r="J35" i="7"/>
  <c r="M11" i="5"/>
  <c r="L11" i="5"/>
  <c r="K10" i="5"/>
  <c r="I9" i="5"/>
  <c r="H18" i="4"/>
  <c r="H35" i="4"/>
  <c r="H19" i="4"/>
  <c r="H12" i="4"/>
  <c r="H27" i="4"/>
  <c r="H34" i="4"/>
  <c r="H33" i="4"/>
  <c r="H17" i="4"/>
  <c r="H14" i="4"/>
  <c r="H32" i="4"/>
  <c r="H13" i="4"/>
  <c r="H31" i="4"/>
  <c r="H29" i="4"/>
  <c r="H28" i="4"/>
  <c r="H30" i="4"/>
  <c r="H16" i="4"/>
  <c r="H26" i="4"/>
  <c r="H15" i="4"/>
  <c r="H11" i="4"/>
  <c r="H25" i="4"/>
  <c r="H24" i="4"/>
  <c r="H10" i="4"/>
  <c r="H9" i="4"/>
  <c r="H23" i="4"/>
  <c r="H22" i="4"/>
  <c r="K10" i="4"/>
  <c r="M10" i="4" s="1"/>
  <c r="I9" i="4"/>
  <c r="L11" i="4"/>
  <c r="H21" i="4"/>
  <c r="H19" i="3"/>
  <c r="H35" i="3"/>
  <c r="H15" i="3"/>
  <c r="H18" i="3"/>
  <c r="H16" i="3"/>
  <c r="H31" i="3"/>
  <c r="H33" i="3"/>
  <c r="H14" i="3"/>
  <c r="H13" i="3"/>
  <c r="H12" i="3"/>
  <c r="H32" i="3"/>
  <c r="H28" i="3"/>
  <c r="H27" i="3"/>
  <c r="H30" i="3"/>
  <c r="H17" i="3"/>
  <c r="H34" i="3"/>
  <c r="H29" i="3"/>
  <c r="H11" i="3"/>
  <c r="H26" i="3"/>
  <c r="H10" i="3"/>
  <c r="H25" i="3"/>
  <c r="H9" i="3"/>
  <c r="H24" i="3"/>
  <c r="H23" i="3"/>
  <c r="I9" i="3"/>
  <c r="K10" i="3"/>
  <c r="H22" i="3"/>
  <c r="M11" i="3"/>
  <c r="L11" i="3"/>
  <c r="L21" i="3"/>
  <c r="H21" i="3"/>
  <c r="H20" i="3"/>
  <c r="L20" i="3"/>
  <c r="M31" i="2"/>
  <c r="I20" i="2"/>
  <c r="K20" i="2" s="1"/>
  <c r="K12" i="2"/>
  <c r="M12" i="2" s="1"/>
  <c r="I11" i="2"/>
  <c r="K11" i="2" s="1"/>
  <c r="K22" i="2"/>
  <c r="F10" i="2"/>
  <c r="K21" i="2"/>
  <c r="L13" i="2"/>
  <c r="G11" i="2"/>
  <c r="L31" i="2"/>
  <c r="D24" i="2"/>
  <c r="F25" i="2"/>
  <c r="G25" i="2" s="1"/>
  <c r="F9" i="2"/>
  <c r="D8" i="2"/>
  <c r="J10" i="1"/>
  <c r="J9" i="1" s="1"/>
  <c r="J8" i="1" s="1"/>
  <c r="J27" i="1" s="1"/>
  <c r="K21" i="1"/>
  <c r="F20" i="1"/>
  <c r="G20" i="1" s="1"/>
  <c r="I11" i="1"/>
  <c r="K11" i="1" s="1"/>
  <c r="D19" i="1"/>
  <c r="D18" i="1" s="1"/>
  <c r="D17" i="1" s="1"/>
  <c r="F21" i="1"/>
  <c r="G21" i="1" s="1"/>
  <c r="G23" i="1"/>
  <c r="F12" i="1"/>
  <c r="D11" i="1"/>
  <c r="K15" i="1"/>
  <c r="K16" i="1"/>
  <c r="L26" i="1"/>
  <c r="M26" i="1"/>
  <c r="L24" i="1"/>
  <c r="M24" i="1"/>
  <c r="L25" i="1"/>
  <c r="M25" i="1"/>
  <c r="L22" i="1"/>
  <c r="L21" i="1" s="1"/>
  <c r="F18" i="1"/>
  <c r="G18" i="1" s="1"/>
  <c r="K17" i="1"/>
  <c r="K13" i="1"/>
  <c r="M13" i="1" s="1"/>
  <c r="C12" i="1"/>
  <c r="C11" i="1" l="1"/>
  <c r="C10" i="1" s="1"/>
  <c r="C9" i="1" s="1"/>
  <c r="C8" i="1" s="1"/>
  <c r="C27" i="1" s="1"/>
  <c r="G12" i="1"/>
  <c r="L20" i="1"/>
  <c r="M23" i="1"/>
  <c r="L35" i="7"/>
  <c r="N35" i="7" s="1"/>
  <c r="M35" i="7"/>
  <c r="K9" i="5"/>
  <c r="I8" i="5"/>
  <c r="M10" i="5"/>
  <c r="L10" i="5"/>
  <c r="K9" i="4"/>
  <c r="M9" i="4" s="1"/>
  <c r="I8" i="4"/>
  <c r="L10" i="4"/>
  <c r="M10" i="3"/>
  <c r="L10" i="3"/>
  <c r="I8" i="3"/>
  <c r="K9" i="3"/>
  <c r="I10" i="2"/>
  <c r="K10" i="2" s="1"/>
  <c r="L12" i="2"/>
  <c r="I9" i="2"/>
  <c r="L25" i="2"/>
  <c r="L11" i="2"/>
  <c r="G10" i="2"/>
  <c r="M11" i="2"/>
  <c r="D35" i="2"/>
  <c r="F35" i="2" s="1"/>
  <c r="F8" i="2"/>
  <c r="G8" i="2" s="1"/>
  <c r="D23" i="2"/>
  <c r="F24" i="2"/>
  <c r="G24" i="2" s="1"/>
  <c r="F19" i="1"/>
  <c r="G19" i="1" s="1"/>
  <c r="I10" i="1"/>
  <c r="K10" i="1" s="1"/>
  <c r="K12" i="1"/>
  <c r="M12" i="1" s="1"/>
  <c r="L18" i="1"/>
  <c r="F11" i="1"/>
  <c r="D10" i="1"/>
  <c r="G11" i="1"/>
  <c r="M11" i="1" s="1"/>
  <c r="L13" i="1"/>
  <c r="F17" i="1"/>
  <c r="G17" i="1" s="1"/>
  <c r="D16" i="1"/>
  <c r="L19" i="1"/>
  <c r="L23" i="1"/>
  <c r="I35" i="5" l="1"/>
  <c r="K8" i="5"/>
  <c r="M9" i="5"/>
  <c r="L9" i="5"/>
  <c r="I35" i="4"/>
  <c r="K8" i="4"/>
  <c r="M8" i="4" s="1"/>
  <c r="L9" i="4"/>
  <c r="M9" i="3"/>
  <c r="L9" i="3"/>
  <c r="I35" i="3"/>
  <c r="K8" i="3"/>
  <c r="K35" i="3" s="1"/>
  <c r="D22" i="2"/>
  <c r="F23" i="2"/>
  <c r="G23" i="2" s="1"/>
  <c r="L10" i="2"/>
  <c r="G9" i="2"/>
  <c r="H9" i="2" s="1"/>
  <c r="L24" i="2"/>
  <c r="G35" i="2"/>
  <c r="I8" i="2"/>
  <c r="K9" i="2"/>
  <c r="M10" i="2"/>
  <c r="L12" i="1"/>
  <c r="I9" i="1"/>
  <c r="I8" i="1" s="1"/>
  <c r="F16" i="1"/>
  <c r="G16" i="1" s="1"/>
  <c r="D15" i="1"/>
  <c r="D9" i="1"/>
  <c r="F10" i="1"/>
  <c r="G10" i="1"/>
  <c r="M10" i="1" s="1"/>
  <c r="L11" i="1"/>
  <c r="L17" i="1"/>
  <c r="M9" i="2" l="1"/>
  <c r="H19" i="2"/>
  <c r="H18" i="2"/>
  <c r="H17" i="2"/>
  <c r="H14" i="2"/>
  <c r="H16" i="2"/>
  <c r="H32" i="2"/>
  <c r="H34" i="2"/>
  <c r="H33" i="2"/>
  <c r="H15" i="2"/>
  <c r="K35" i="5"/>
  <c r="M35" i="5" s="1"/>
  <c r="M8" i="5"/>
  <c r="L8" i="5"/>
  <c r="L35" i="5" s="1"/>
  <c r="K35" i="4"/>
  <c r="M35" i="4" s="1"/>
  <c r="L8" i="4"/>
  <c r="L35" i="4" s="1"/>
  <c r="M8" i="3"/>
  <c r="M35" i="3"/>
  <c r="L8" i="3"/>
  <c r="L35" i="3" s="1"/>
  <c r="H10" i="2"/>
  <c r="H30" i="2"/>
  <c r="H29" i="2"/>
  <c r="H28" i="2"/>
  <c r="I35" i="2"/>
  <c r="K8" i="2"/>
  <c r="K35" i="2" s="1"/>
  <c r="H35" i="2"/>
  <c r="H26" i="2"/>
  <c r="H31" i="2"/>
  <c r="H13" i="2"/>
  <c r="H27" i="2"/>
  <c r="H12" i="2"/>
  <c r="H11" i="2"/>
  <c r="H25" i="2"/>
  <c r="H8" i="2"/>
  <c r="H24" i="2"/>
  <c r="H23" i="2"/>
  <c r="L23" i="2"/>
  <c r="L9" i="2"/>
  <c r="D21" i="2"/>
  <c r="F22" i="2"/>
  <c r="G22" i="2" s="1"/>
  <c r="K9" i="1"/>
  <c r="K8" i="1"/>
  <c r="I27" i="1"/>
  <c r="L10" i="1"/>
  <c r="G9" i="1"/>
  <c r="F15" i="1"/>
  <c r="G15" i="1" s="1"/>
  <c r="F9" i="1"/>
  <c r="D8" i="1"/>
  <c r="L16" i="1"/>
  <c r="H22" i="2" l="1"/>
  <c r="L22" i="2"/>
  <c r="M35" i="2"/>
  <c r="M8" i="2"/>
  <c r="L8" i="2"/>
  <c r="L35" i="2" s="1"/>
  <c r="D20" i="2"/>
  <c r="F20" i="2" s="1"/>
  <c r="G20" i="2" s="1"/>
  <c r="F21" i="2"/>
  <c r="G21" i="2" s="1"/>
  <c r="L15" i="1"/>
  <c r="L9" i="1"/>
  <c r="M9" i="1"/>
  <c r="D27" i="1"/>
  <c r="F27" i="1" s="1"/>
  <c r="F8" i="1"/>
  <c r="G8" i="1" s="1"/>
  <c r="K27" i="1"/>
  <c r="M27" i="1" l="1"/>
  <c r="M8" i="1"/>
  <c r="L21" i="2"/>
  <c r="H21" i="2"/>
  <c r="L20" i="2"/>
  <c r="H20" i="2"/>
  <c r="G27" i="1"/>
  <c r="L8" i="1"/>
  <c r="L27" i="1" s="1"/>
  <c r="H24" i="1" l="1"/>
  <c r="H26" i="1"/>
  <c r="H25" i="1"/>
  <c r="H22" i="1"/>
  <c r="H18" i="1"/>
  <c r="H23" i="1"/>
  <c r="H20" i="1"/>
  <c r="H21" i="1"/>
  <c r="H17" i="1"/>
  <c r="H19" i="1"/>
  <c r="H16" i="1"/>
  <c r="H8" i="1"/>
  <c r="H27" i="1"/>
  <c r="H13" i="1"/>
  <c r="H12" i="1"/>
  <c r="H11" i="1"/>
  <c r="H10" i="1"/>
  <c r="H15" i="1"/>
  <c r="H9" i="1"/>
  <c r="F14" i="1" l="1"/>
  <c r="G14" i="1" s="1"/>
  <c r="M14" i="1" s="1"/>
  <c r="L14" i="1" l="1"/>
  <c r="H14" i="1"/>
</calcChain>
</file>

<file path=xl/sharedStrings.xml><?xml version="1.0" encoding="utf-8"?>
<sst xmlns="http://schemas.openxmlformats.org/spreadsheetml/2006/main" count="768" uniqueCount="96">
  <si>
    <t>INFORME DE EJECUCIÓN DEL PRESUPUESTO DE INGRESOS</t>
  </si>
  <si>
    <t>VIGENCIA</t>
  </si>
  <si>
    <t xml:space="preserve">SECCION:   2413 </t>
  </si>
  <si>
    <t xml:space="preserve"> UNIDAD EJECUTORA:        00</t>
  </si>
  <si>
    <t>Codificación Presupuestal</t>
  </si>
  <si>
    <t>Descripción</t>
  </si>
  <si>
    <t>Aforo
Inicial
(1)</t>
  </si>
  <si>
    <t>Modificaciones Aforo  
(2)</t>
  </si>
  <si>
    <t>Aforo
Vigente
(3)= (1)-(2)</t>
  </si>
  <si>
    <t>% Participación en el total
(4)</t>
  </si>
  <si>
    <t>Recaudo Efectivo Acumulado  (5)</t>
  </si>
  <si>
    <t>Devoluciones Pagadas Acumuladas (6)</t>
  </si>
  <si>
    <t>Recaudo Efectivo Acumulado Neto
(7)=(5)-(6)</t>
  </si>
  <si>
    <t>Saldo de Aforo por Recaudar
(8) = (3) - (7)</t>
  </si>
  <si>
    <t>% de Recaudo
(9) = (7) / (3)</t>
  </si>
  <si>
    <t>Adiciones
(a)</t>
  </si>
  <si>
    <t>Reducciones
(b)</t>
  </si>
  <si>
    <t>Total Modificaciones Presupuestales
(c) = (a)-(b)</t>
  </si>
  <si>
    <t xml:space="preserve">RECURSOS PROPIOS DE ESTABLECIMIENTOS PÚBLICOS </t>
  </si>
  <si>
    <t>3-1</t>
  </si>
  <si>
    <t>RECURSOS PROPIOS DE ESTABLECIMIENTOS PÚBLICOS</t>
  </si>
  <si>
    <t>3-1-01</t>
  </si>
  <si>
    <t>3-1-01-1</t>
  </si>
  <si>
    <t>INGRESOS CORRIENTES</t>
  </si>
  <si>
    <t>3-1-01-1-02</t>
  </si>
  <si>
    <t>INGRESOS NO TRIBUTARIOS</t>
  </si>
  <si>
    <t>3-1-01-1-02-2</t>
  </si>
  <si>
    <t>TASAS Y DERECHOS ADMINISTRATIVOS</t>
  </si>
  <si>
    <t>3-1-01-1-02-2-66</t>
  </si>
  <si>
    <t>TASA POR EL USO DE LA INFRAESTRUCTURA DE TRANSPORTE</t>
  </si>
  <si>
    <t>N.A.</t>
  </si>
  <si>
    <t>3-1-01-2</t>
  </si>
  <si>
    <t>RECURSOS DE CAPITAL</t>
  </si>
  <si>
    <t>3-1-01-2-05</t>
  </si>
  <si>
    <t>RENDIMIENTOS FINANCIEROS</t>
  </si>
  <si>
    <t>3-1-01-2-05-1</t>
  </si>
  <si>
    <t>RECURSOS DE LA ENTIDAD</t>
  </si>
  <si>
    <t>3-1-01-2-05-1-02</t>
  </si>
  <si>
    <t>DEPÓSITOS</t>
  </si>
  <si>
    <t>3-1-01-2-05-1-02-01</t>
  </si>
  <si>
    <t>INTERESES SOBRE DEPOSITOS EN INSTITUCIONES FINANCIERAS</t>
  </si>
  <si>
    <t>3-1-01-2-05-1-02-04</t>
  </si>
  <si>
    <t>RENDIMIENTOS RECURSOS ENTREGADOS EN ADMINISTRACION</t>
  </si>
  <si>
    <t>3-1-01-2-05-3</t>
  </si>
  <si>
    <t>RENDIMIENTOS RECURSOS TERCEROS</t>
  </si>
  <si>
    <t>3-1-01-2-05-3-05</t>
  </si>
  <si>
    <t>RENDIMIENTOS RECURSOS ENTREGADOS POR LA ENTIDAD CONCEDENTE EN LOS PATRIMONIOS AUTÓNOMOS</t>
  </si>
  <si>
    <t>APORTES DE LA NACION</t>
  </si>
  <si>
    <t>FUNCIONAMIENTO</t>
  </si>
  <si>
    <t>DEUDA</t>
  </si>
  <si>
    <t>INVERSIÓN</t>
  </si>
  <si>
    <t>TOTALES</t>
  </si>
  <si>
    <r>
      <rPr>
        <b/>
        <sz val="10"/>
        <rFont val="Calibri"/>
        <family val="2"/>
        <scheme val="minor"/>
      </rPr>
      <t>Consolidó y elaboró:</t>
    </r>
    <r>
      <rPr>
        <sz val="10"/>
        <rFont val="Calibri"/>
        <family val="2"/>
        <scheme val="minor"/>
      </rPr>
      <t xml:space="preserve"> Área de Tesorería y  Presupuesto - GIT Administrativo y Financiero - Vicepresidencia de Gestión Corporativa</t>
    </r>
  </si>
  <si>
    <t>PERIODO: 01/01/2024 AL  31/01/2024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</si>
  <si>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enero de 2024 </t>
    </r>
  </si>
  <si>
    <t>PERIODO: 01/01/2024 AL  29/02/2024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</si>
  <si>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29 de febrero 2024</t>
    </r>
  </si>
  <si>
    <t>3-1-01-2-13-1-03</t>
  </si>
  <si>
    <t>REINTEGROS GASTOS DE FUNCIONAMIENTO</t>
  </si>
  <si>
    <t>REINTEGROS</t>
  </si>
  <si>
    <t>3-1-01-2-13-1</t>
  </si>
  <si>
    <t>REINTEGROS Y OTROS RECURSOS NO APROPIADOS</t>
  </si>
  <si>
    <t>3-1-01-2-13</t>
  </si>
  <si>
    <t>3-1-01-1-02-5-02-07-3-2</t>
  </si>
  <si>
    <t>3-1-01-1-02-5-02-07-3</t>
  </si>
  <si>
    <t>3-1-01-1-02-5-02-07</t>
  </si>
  <si>
    <t>3-1-01-1-02-5-02</t>
  </si>
  <si>
    <t>3-1-01-1-02-5</t>
  </si>
  <si>
    <t>SERVICIOS DE ARRENDAMIENTO SIN OPCIÓN DE COMPRA DE OTROS BIENES</t>
  </si>
  <si>
    <t>SERVICIOS DE ARRENDAMIENTO O ALQUILER SIN OPERARIO</t>
  </si>
  <si>
    <t>SERVICIOS FINANCIEROS Y SERVICIOS CONEXOS, SERVICIOS INMOBILIARIOS Y SERVICIOS DE ARRENDAMIENTO Y LEASING</t>
  </si>
  <si>
    <t>VENTAS INCIDENTALES DE ESTABLECIMIENTO NO DE MERCADO</t>
  </si>
  <si>
    <t>VENTA DE BIENES Y SERVICIOS</t>
  </si>
  <si>
    <t>PERIODO: 01/01/2024 AL  31/03/2024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</si>
  <si>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marzo 2024</t>
    </r>
  </si>
  <si>
    <t>PERIODO: 01/01/2024 AL  30/04/2024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</si>
  <si>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30 de abril 2024</t>
    </r>
  </si>
  <si>
    <t>PERIODO: 01/01/2024 AL  31/05/2024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</si>
  <si>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 mayo 2024</t>
    </r>
  </si>
  <si>
    <t>Recaudo Efectivo Acumulado                        (5)</t>
  </si>
  <si>
    <t>PERIODO: 01/01/2024 AL  30/06/2024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</si>
  <si>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30 de junio 2024</t>
    </r>
  </si>
  <si>
    <t>PERIODO: 01/01/2024 AL  31/07/2024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</si>
  <si>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julio 2024</t>
    </r>
  </si>
  <si>
    <t>Aplazamiento
(c)</t>
  </si>
  <si>
    <t>|</t>
  </si>
  <si>
    <t>Aforo
Vigente
(3)= (1)+(2)</t>
  </si>
  <si>
    <t>Total Modificaciones Presupuestales
(d) = (a)-(b)-(c)</t>
  </si>
  <si>
    <t>Recaudo Efectivo Acumulado                        
(5)</t>
  </si>
  <si>
    <t>Devoluciones Pagadas Acumuladas
 (6)</t>
  </si>
  <si>
    <t>PERIODO: 01/01/2024 AL  31/08/2024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</si>
  <si>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agosto 2024</t>
    </r>
  </si>
  <si>
    <t>PERIODO: 01/01/2024 AL 30/09/2024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</si>
  <si>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30 de septiembre 2024</t>
    </r>
  </si>
  <si>
    <t>REINTEGROS GASTOS DE INVERSION</t>
  </si>
  <si>
    <t>3-1-01-2-13-1-05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</si>
</sst>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ck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/>
      <diagonal/>
    </border>
    <border>
      <left style="thick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/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ck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 style="double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</cellStyleXfs>
  <cellXfs count="148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43" fontId="7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43" fontId="4" fillId="2" borderId="0" xfId="0" applyNumberFormat="1" applyFont="1" applyFill="1" applyAlignment="1">
      <alignment vertical="center"/>
    </xf>
    <xf numFmtId="0" fontId="8" fillId="3" borderId="5" xfId="2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vertical="center" wrapText="1"/>
    </xf>
    <xf numFmtId="43" fontId="10" fillId="4" borderId="8" xfId="0" applyNumberFormat="1" applyFont="1" applyFill="1" applyBorder="1" applyAlignment="1">
      <alignment vertical="center"/>
    </xf>
    <xf numFmtId="10" fontId="10" fillId="4" borderId="8" xfId="1" applyNumberFormat="1" applyFont="1" applyFill="1" applyBorder="1" applyAlignment="1">
      <alignment vertical="center"/>
    </xf>
    <xf numFmtId="43" fontId="10" fillId="4" borderId="8" xfId="1" applyNumberFormat="1" applyFont="1" applyFill="1" applyBorder="1" applyAlignment="1">
      <alignment vertical="center"/>
    </xf>
    <xf numFmtId="43" fontId="5" fillId="4" borderId="8" xfId="0" applyNumberFormat="1" applyFont="1" applyFill="1" applyBorder="1" applyAlignment="1">
      <alignment vertical="center"/>
    </xf>
    <xf numFmtId="10" fontId="5" fillId="4" borderId="9" xfId="1" applyNumberFormat="1" applyFont="1" applyFill="1" applyBorder="1" applyAlignment="1">
      <alignment vertical="center"/>
    </xf>
    <xf numFmtId="43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49" fontId="12" fillId="2" borderId="10" xfId="0" applyNumberFormat="1" applyFont="1" applyFill="1" applyBorder="1" applyAlignment="1">
      <alignment horizontal="left" vertical="center" wrapText="1" readingOrder="1"/>
    </xf>
    <xf numFmtId="0" fontId="12" fillId="0" borderId="11" xfId="0" applyFont="1" applyBorder="1" applyAlignment="1">
      <alignment vertical="center" wrapText="1" readingOrder="1"/>
    </xf>
    <xf numFmtId="43" fontId="13" fillId="0" borderId="11" xfId="0" applyNumberFormat="1" applyFont="1" applyBorder="1" applyAlignment="1">
      <alignment vertical="center" readingOrder="1"/>
    </xf>
    <xf numFmtId="43" fontId="13" fillId="0" borderId="11" xfId="0" applyNumberFormat="1" applyFont="1" applyBorder="1" applyAlignment="1">
      <alignment horizontal="right" vertical="center"/>
    </xf>
    <xf numFmtId="43" fontId="10" fillId="2" borderId="8" xfId="0" applyNumberFormat="1" applyFont="1" applyFill="1" applyBorder="1" applyAlignment="1">
      <alignment vertical="center"/>
    </xf>
    <xf numFmtId="10" fontId="13" fillId="0" borderId="11" xfId="1" applyNumberFormat="1" applyFont="1" applyBorder="1" applyAlignment="1">
      <alignment vertical="center"/>
    </xf>
    <xf numFmtId="43" fontId="13" fillId="0" borderId="11" xfId="1" applyNumberFormat="1" applyFont="1" applyBorder="1" applyAlignment="1">
      <alignment vertical="center"/>
    </xf>
    <xf numFmtId="10" fontId="13" fillId="2" borderId="12" xfId="1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2" borderId="11" xfId="0" applyFont="1" applyFill="1" applyBorder="1" applyAlignment="1">
      <alignment vertical="center" wrapText="1" readingOrder="1"/>
    </xf>
    <xf numFmtId="43" fontId="13" fillId="2" borderId="11" xfId="0" applyNumberFormat="1" applyFont="1" applyFill="1" applyBorder="1" applyAlignment="1">
      <alignment vertical="center" readingOrder="1"/>
    </xf>
    <xf numFmtId="43" fontId="13" fillId="2" borderId="11" xfId="0" applyNumberFormat="1" applyFont="1" applyFill="1" applyBorder="1" applyAlignment="1">
      <alignment horizontal="right" vertical="center"/>
    </xf>
    <xf numFmtId="10" fontId="13" fillId="2" borderId="11" xfId="1" applyNumberFormat="1" applyFont="1" applyFill="1" applyBorder="1" applyAlignment="1">
      <alignment vertical="center"/>
    </xf>
    <xf numFmtId="43" fontId="13" fillId="2" borderId="11" xfId="1" applyNumberFormat="1" applyFont="1" applyFill="1" applyBorder="1" applyAlignment="1">
      <alignment vertical="center"/>
    </xf>
    <xf numFmtId="49" fontId="14" fillId="2" borderId="10" xfId="0" applyNumberFormat="1" applyFont="1" applyFill="1" applyBorder="1" applyAlignment="1">
      <alignment horizontal="left" vertical="center" wrapText="1" readingOrder="1"/>
    </xf>
    <xf numFmtId="0" fontId="14" fillId="2" borderId="11" xfId="0" applyFont="1" applyFill="1" applyBorder="1" applyAlignment="1">
      <alignment vertical="center" wrapText="1" readingOrder="1"/>
    </xf>
    <xf numFmtId="43" fontId="15" fillId="2" borderId="11" xfId="0" applyNumberFormat="1" applyFont="1" applyFill="1" applyBorder="1" applyAlignment="1">
      <alignment vertical="center" readingOrder="1"/>
    </xf>
    <xf numFmtId="43" fontId="15" fillId="2" borderId="11" xfId="0" applyNumberFormat="1" applyFont="1" applyFill="1" applyBorder="1" applyAlignment="1">
      <alignment horizontal="right" vertical="center"/>
    </xf>
    <xf numFmtId="10" fontId="15" fillId="2" borderId="11" xfId="1" applyNumberFormat="1" applyFont="1" applyFill="1" applyBorder="1" applyAlignment="1">
      <alignment vertical="center"/>
    </xf>
    <xf numFmtId="43" fontId="15" fillId="2" borderId="11" xfId="1" applyNumberFormat="1" applyFont="1" applyFill="1" applyBorder="1" applyAlignment="1">
      <alignment vertical="center"/>
    </xf>
    <xf numFmtId="43" fontId="15" fillId="0" borderId="11" xfId="0" applyNumberFormat="1" applyFont="1" applyBorder="1" applyAlignment="1">
      <alignment vertical="center" readingOrder="1"/>
    </xf>
    <xf numFmtId="10" fontId="15" fillId="2" borderId="12" xfId="1" applyNumberFormat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10" fontId="13" fillId="2" borderId="12" xfId="1" applyNumberFormat="1" applyFont="1" applyFill="1" applyBorder="1" applyAlignment="1">
      <alignment horizontal="right" vertical="center"/>
    </xf>
    <xf numFmtId="10" fontId="15" fillId="2" borderId="12" xfId="1" applyNumberFormat="1" applyFont="1" applyFill="1" applyBorder="1" applyAlignment="1">
      <alignment horizontal="righ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vertical="center"/>
    </xf>
    <xf numFmtId="43" fontId="10" fillId="4" borderId="11" xfId="0" applyNumberFormat="1" applyFont="1" applyFill="1" applyBorder="1" applyAlignment="1">
      <alignment vertical="center"/>
    </xf>
    <xf numFmtId="10" fontId="10" fillId="4" borderId="11" xfId="1" applyNumberFormat="1" applyFont="1" applyFill="1" applyBorder="1" applyAlignment="1">
      <alignment vertical="center"/>
    </xf>
    <xf numFmtId="43" fontId="10" fillId="4" borderId="11" xfId="1" applyNumberFormat="1" applyFont="1" applyFill="1" applyBorder="1" applyAlignment="1">
      <alignment vertical="center"/>
    </xf>
    <xf numFmtId="10" fontId="10" fillId="4" borderId="12" xfId="1" applyNumberFormat="1" applyFont="1" applyFill="1" applyBorder="1" applyAlignment="1">
      <alignment vertical="center"/>
    </xf>
    <xf numFmtId="0" fontId="16" fillId="2" borderId="10" xfId="0" applyFont="1" applyFill="1" applyBorder="1" applyAlignment="1">
      <alignment horizontal="left" vertical="center"/>
    </xf>
    <xf numFmtId="0" fontId="16" fillId="2" borderId="11" xfId="0" applyFont="1" applyFill="1" applyBorder="1" applyAlignment="1">
      <alignment vertical="center"/>
    </xf>
    <xf numFmtId="43" fontId="15" fillId="2" borderId="11" xfId="0" applyNumberFormat="1" applyFont="1" applyFill="1" applyBorder="1" applyAlignment="1">
      <alignment vertical="center"/>
    </xf>
    <xf numFmtId="41" fontId="15" fillId="2" borderId="11" xfId="0" applyNumberFormat="1" applyFont="1" applyFill="1" applyBorder="1" applyAlignment="1">
      <alignment horizontal="right" vertical="center"/>
    </xf>
    <xf numFmtId="43" fontId="15" fillId="0" borderId="11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43" fontId="17" fillId="2" borderId="0" xfId="0" applyNumberFormat="1" applyFont="1" applyFill="1" applyAlignment="1">
      <alignment vertical="center"/>
    </xf>
    <xf numFmtId="39" fontId="16" fillId="2" borderId="11" xfId="3" applyNumberFormat="1" applyFont="1" applyFill="1" applyBorder="1" applyAlignment="1">
      <alignment horizontal="right" vertical="center"/>
    </xf>
    <xf numFmtId="41" fontId="16" fillId="2" borderId="11" xfId="3" applyNumberFormat="1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vertical="center"/>
    </xf>
    <xf numFmtId="43" fontId="15" fillId="2" borderId="5" xfId="0" applyNumberFormat="1" applyFont="1" applyFill="1" applyBorder="1" applyAlignment="1">
      <alignment vertical="center"/>
    </xf>
    <xf numFmtId="41" fontId="15" fillId="2" borderId="5" xfId="0" applyNumberFormat="1" applyFont="1" applyFill="1" applyBorder="1" applyAlignment="1">
      <alignment horizontal="right" vertical="center"/>
    </xf>
    <xf numFmtId="43" fontId="15" fillId="2" borderId="5" xfId="1" applyNumberFormat="1" applyFont="1" applyFill="1" applyBorder="1" applyAlignment="1">
      <alignment vertical="center"/>
    </xf>
    <xf numFmtId="43" fontId="15" fillId="0" borderId="5" xfId="0" applyNumberFormat="1" applyFont="1" applyBorder="1" applyAlignment="1">
      <alignment vertical="center"/>
    </xf>
    <xf numFmtId="164" fontId="18" fillId="3" borderId="14" xfId="0" applyNumberFormat="1" applyFont="1" applyFill="1" applyBorder="1" applyAlignment="1">
      <alignment vertical="center"/>
    </xf>
    <xf numFmtId="10" fontId="18" fillId="3" borderId="14" xfId="0" applyNumberFormat="1" applyFont="1" applyFill="1" applyBorder="1" applyAlignment="1">
      <alignment vertical="center"/>
    </xf>
    <xf numFmtId="10" fontId="18" fillId="3" borderId="15" xfId="0" applyNumberFormat="1" applyFont="1" applyFill="1" applyBorder="1" applyAlignment="1">
      <alignment vertical="center"/>
    </xf>
    <xf numFmtId="43" fontId="4" fillId="2" borderId="0" xfId="0" applyNumberFormat="1" applyFont="1" applyFill="1" applyAlignment="1">
      <alignment horizontal="right" vertical="center"/>
    </xf>
    <xf numFmtId="0" fontId="19" fillId="2" borderId="0" xfId="4" applyFont="1" applyFill="1" applyAlignment="1">
      <alignment horizontal="left" vertical="center"/>
    </xf>
    <xf numFmtId="43" fontId="20" fillId="2" borderId="0" xfId="3" applyFont="1" applyFill="1" applyBorder="1" applyAlignment="1">
      <alignment horizontal="right" vertical="center" readingOrder="1"/>
    </xf>
    <xf numFmtId="43" fontId="20" fillId="2" borderId="0" xfId="3" applyFont="1" applyFill="1" applyBorder="1" applyAlignment="1">
      <alignment horizontal="right" vertical="center"/>
    </xf>
    <xf numFmtId="43" fontId="11" fillId="2" borderId="0" xfId="0" applyNumberFormat="1" applyFont="1" applyFill="1" applyAlignment="1">
      <alignment vertical="center" readingOrder="1"/>
    </xf>
    <xf numFmtId="0" fontId="3" fillId="2" borderId="0" xfId="4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43" fontId="6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39" fontId="4" fillId="2" borderId="0" xfId="0" applyNumberFormat="1" applyFont="1" applyFill="1" applyAlignment="1">
      <alignment vertical="center"/>
    </xf>
    <xf numFmtId="41" fontId="4" fillId="2" borderId="0" xfId="0" applyNumberFormat="1" applyFont="1" applyFill="1" applyAlignment="1">
      <alignment horizontal="right" vertical="center"/>
    </xf>
    <xf numFmtId="4" fontId="21" fillId="2" borderId="16" xfId="6" applyNumberFormat="1" applyFont="1" applyFill="1" applyBorder="1" applyAlignment="1">
      <alignment horizontal="right" vertical="center" wrapText="1" readingOrder="1"/>
    </xf>
    <xf numFmtId="0" fontId="22" fillId="3" borderId="5" xfId="2" applyFont="1" applyFill="1" applyBorder="1" applyAlignment="1">
      <alignment horizontal="center" vertical="center" wrapText="1"/>
    </xf>
    <xf numFmtId="4" fontId="21" fillId="2" borderId="17" xfId="6" applyNumberFormat="1" applyFont="1" applyFill="1" applyBorder="1" applyAlignment="1">
      <alignment horizontal="right" vertical="center" wrapText="1" readingOrder="1"/>
    </xf>
    <xf numFmtId="43" fontId="15" fillId="2" borderId="5" xfId="0" applyNumberFormat="1" applyFont="1" applyFill="1" applyBorder="1" applyAlignment="1">
      <alignment vertical="center" readingOrder="1"/>
    </xf>
    <xf numFmtId="10" fontId="15" fillId="2" borderId="5" xfId="1" applyNumberFormat="1" applyFont="1" applyFill="1" applyBorder="1" applyAlignment="1">
      <alignment vertical="center"/>
    </xf>
    <xf numFmtId="164" fontId="18" fillId="3" borderId="19" xfId="0" applyNumberFormat="1" applyFont="1" applyFill="1" applyBorder="1" applyAlignment="1">
      <alignment vertical="center"/>
    </xf>
    <xf numFmtId="10" fontId="18" fillId="3" borderId="19" xfId="0" applyNumberFormat="1" applyFont="1" applyFill="1" applyBorder="1" applyAlignment="1">
      <alignment vertical="center"/>
    </xf>
    <xf numFmtId="10" fontId="18" fillId="3" borderId="20" xfId="0" applyNumberFormat="1" applyFont="1" applyFill="1" applyBorder="1" applyAlignment="1">
      <alignment vertical="center"/>
    </xf>
    <xf numFmtId="0" fontId="14" fillId="2" borderId="5" xfId="0" applyFont="1" applyFill="1" applyBorder="1" applyAlignment="1">
      <alignment vertical="center" wrapText="1" readingOrder="1"/>
    </xf>
    <xf numFmtId="43" fontId="15" fillId="2" borderId="5" xfId="0" applyNumberFormat="1" applyFont="1" applyFill="1" applyBorder="1" applyAlignment="1">
      <alignment horizontal="right" vertical="center"/>
    </xf>
    <xf numFmtId="0" fontId="16" fillId="2" borderId="8" xfId="0" applyFont="1" applyFill="1" applyBorder="1" applyAlignment="1">
      <alignment vertical="center"/>
    </xf>
    <xf numFmtId="43" fontId="15" fillId="2" borderId="8" xfId="0" applyNumberFormat="1" applyFont="1" applyFill="1" applyBorder="1" applyAlignment="1">
      <alignment vertical="center"/>
    </xf>
    <xf numFmtId="41" fontId="15" fillId="2" borderId="8" xfId="0" applyNumberFormat="1" applyFont="1" applyFill="1" applyBorder="1" applyAlignment="1">
      <alignment horizontal="right" vertical="center"/>
    </xf>
    <xf numFmtId="4" fontId="21" fillId="2" borderId="21" xfId="6" applyNumberFormat="1" applyFont="1" applyFill="1" applyBorder="1" applyAlignment="1">
      <alignment horizontal="right" vertical="center" wrapText="1" readingOrder="1"/>
    </xf>
    <xf numFmtId="43" fontId="15" fillId="2" borderId="8" xfId="0" applyNumberFormat="1" applyFont="1" applyFill="1" applyBorder="1" applyAlignment="1">
      <alignment vertical="center" readingOrder="1"/>
    </xf>
    <xf numFmtId="10" fontId="15" fillId="2" borderId="8" xfId="1" applyNumberFormat="1" applyFont="1" applyFill="1" applyBorder="1" applyAlignment="1">
      <alignment vertical="center"/>
    </xf>
    <xf numFmtId="43" fontId="15" fillId="2" borderId="8" xfId="1" applyNumberFormat="1" applyFont="1" applyFill="1" applyBorder="1" applyAlignment="1">
      <alignment vertical="center"/>
    </xf>
    <xf numFmtId="0" fontId="5" fillId="4" borderId="18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vertical="center"/>
    </xf>
    <xf numFmtId="43" fontId="10" fillId="4" borderId="19" xfId="1" applyNumberFormat="1" applyFont="1" applyFill="1" applyBorder="1" applyAlignment="1">
      <alignment vertical="center"/>
    </xf>
    <xf numFmtId="10" fontId="10" fillId="4" borderId="19" xfId="1" applyNumberFormat="1" applyFont="1" applyFill="1" applyBorder="1" applyAlignment="1">
      <alignment vertical="center"/>
    </xf>
    <xf numFmtId="10" fontId="10" fillId="4" borderId="20" xfId="1" applyNumberFormat="1" applyFont="1" applyFill="1" applyBorder="1" applyAlignment="1">
      <alignment vertical="center"/>
    </xf>
    <xf numFmtId="0" fontId="12" fillId="0" borderId="8" xfId="0" applyFont="1" applyBorder="1" applyAlignment="1">
      <alignment vertical="center" wrapText="1" readingOrder="1"/>
    </xf>
    <xf numFmtId="43" fontId="13" fillId="0" borderId="8" xfId="1" applyNumberFormat="1" applyFont="1" applyBorder="1" applyAlignment="1">
      <alignment vertical="center"/>
    </xf>
    <xf numFmtId="10" fontId="13" fillId="0" borderId="8" xfId="1" applyNumberFormat="1" applyFont="1" applyBorder="1" applyAlignment="1">
      <alignment vertical="center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vertical="center" wrapText="1"/>
    </xf>
    <xf numFmtId="10" fontId="5" fillId="4" borderId="20" xfId="1" applyNumberFormat="1" applyFont="1" applyFill="1" applyBorder="1" applyAlignment="1">
      <alignment vertical="center"/>
    </xf>
    <xf numFmtId="49" fontId="12" fillId="2" borderId="27" xfId="0" applyNumberFormat="1" applyFont="1" applyFill="1" applyBorder="1" applyAlignment="1">
      <alignment horizontal="left" vertical="center" wrapText="1" readingOrder="1"/>
    </xf>
    <xf numFmtId="10" fontId="13" fillId="2" borderId="28" xfId="1" applyNumberFormat="1" applyFont="1" applyFill="1" applyBorder="1" applyAlignment="1">
      <alignment vertical="center"/>
    </xf>
    <xf numFmtId="49" fontId="12" fillId="2" borderId="29" xfId="0" applyNumberFormat="1" applyFont="1" applyFill="1" applyBorder="1" applyAlignment="1">
      <alignment horizontal="left" vertical="center" wrapText="1" readingOrder="1"/>
    </xf>
    <xf numFmtId="10" fontId="13" fillId="2" borderId="30" xfId="1" applyNumberFormat="1" applyFont="1" applyFill="1" applyBorder="1" applyAlignment="1">
      <alignment vertical="center"/>
    </xf>
    <xf numFmtId="49" fontId="14" fillId="2" borderId="29" xfId="0" applyNumberFormat="1" applyFont="1" applyFill="1" applyBorder="1" applyAlignment="1">
      <alignment horizontal="left" vertical="center" wrapText="1" readingOrder="1"/>
    </xf>
    <xf numFmtId="10" fontId="15" fillId="2" borderId="30" xfId="1" applyNumberFormat="1" applyFont="1" applyFill="1" applyBorder="1" applyAlignment="1">
      <alignment vertical="center"/>
    </xf>
    <xf numFmtId="10" fontId="13" fillId="2" borderId="30" xfId="1" applyNumberFormat="1" applyFont="1" applyFill="1" applyBorder="1" applyAlignment="1">
      <alignment horizontal="right" vertical="center"/>
    </xf>
    <xf numFmtId="10" fontId="15" fillId="2" borderId="30" xfId="1" applyNumberFormat="1" applyFont="1" applyFill="1" applyBorder="1" applyAlignment="1">
      <alignment horizontal="right" vertical="center"/>
    </xf>
    <xf numFmtId="49" fontId="14" fillId="2" borderId="25" xfId="0" applyNumberFormat="1" applyFont="1" applyFill="1" applyBorder="1" applyAlignment="1">
      <alignment horizontal="left" vertical="center" wrapText="1" readingOrder="1"/>
    </xf>
    <xf numFmtId="10" fontId="15" fillId="2" borderId="26" xfId="1" applyNumberFormat="1" applyFont="1" applyFill="1" applyBorder="1" applyAlignment="1">
      <alignment horizontal="right" vertical="center"/>
    </xf>
    <xf numFmtId="0" fontId="16" fillId="2" borderId="27" xfId="0" applyFont="1" applyFill="1" applyBorder="1" applyAlignment="1">
      <alignment horizontal="left" vertical="center"/>
    </xf>
    <xf numFmtId="10" fontId="15" fillId="2" borderId="28" xfId="1" applyNumberFormat="1" applyFont="1" applyFill="1" applyBorder="1" applyAlignment="1">
      <alignment vertical="center"/>
    </xf>
    <xf numFmtId="0" fontId="16" fillId="2" borderId="29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horizontal="left" vertical="center"/>
    </xf>
    <xf numFmtId="10" fontId="15" fillId="2" borderId="26" xfId="1" applyNumberFormat="1" applyFont="1" applyFill="1" applyBorder="1" applyAlignment="1">
      <alignment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3" borderId="1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22" fillId="3" borderId="22" xfId="2" applyFont="1" applyFill="1" applyBorder="1" applyAlignment="1">
      <alignment horizontal="center" vertical="center" wrapText="1"/>
    </xf>
    <xf numFmtId="0" fontId="22" fillId="3" borderId="25" xfId="2" applyFont="1" applyFill="1" applyBorder="1" applyAlignment="1">
      <alignment horizontal="center" vertical="center" wrapText="1"/>
    </xf>
    <xf numFmtId="0" fontId="22" fillId="3" borderId="23" xfId="2" applyFont="1" applyFill="1" applyBorder="1" applyAlignment="1">
      <alignment horizontal="center" vertical="center" wrapText="1"/>
    </xf>
    <xf numFmtId="0" fontId="22" fillId="3" borderId="5" xfId="2" applyFont="1" applyFill="1" applyBorder="1" applyAlignment="1">
      <alignment horizontal="center" vertical="center" wrapText="1"/>
    </xf>
    <xf numFmtId="0" fontId="22" fillId="3" borderId="24" xfId="2" applyFont="1" applyFill="1" applyBorder="1" applyAlignment="1">
      <alignment horizontal="center" vertical="center" wrapText="1"/>
    </xf>
    <xf numFmtId="0" fontId="22" fillId="3" borderId="26" xfId="2" applyFont="1" applyFill="1" applyBorder="1" applyAlignment="1">
      <alignment horizontal="center" vertical="center" wrapText="1"/>
    </xf>
  </cellXfs>
  <cellStyles count="7">
    <cellStyle name="Millares 2 2" xfId="3" xr:uid="{BBCBE508-7770-43C9-BD23-A9F0BF01F73B}"/>
    <cellStyle name="Millares 2 2 2" xfId="5" xr:uid="{AAB74FFC-EA0D-4EBA-998B-9FC27E88F971}"/>
    <cellStyle name="Normal" xfId="0" builtinId="0"/>
    <cellStyle name="Normal 14" xfId="2" xr:uid="{C20E0106-98E7-4D7F-9693-3A0EADC7A29D}"/>
    <cellStyle name="Normal 2 2" xfId="4" xr:uid="{9EAFF564-7113-44C9-87CD-E2BFCBE17FFE}"/>
    <cellStyle name="Normal 2 2 2 2 4" xfId="6" xr:uid="{CE3679EF-1C03-4C52-A1E8-E65945F9259D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249190</xdr:colOff>
      <xdr:row>0</xdr:row>
      <xdr:rowOff>105834</xdr:rowOff>
    </xdr:from>
    <xdr:ext cx="1307523" cy="1006597"/>
    <xdr:pic>
      <xdr:nvPicPr>
        <xdr:cNvPr id="2" name="Imagen 1" descr="LOGO ANI">
          <a:extLst>
            <a:ext uri="{FF2B5EF4-FFF2-40B4-BE49-F238E27FC236}">
              <a16:creationId xmlns:a16="http://schemas.microsoft.com/office/drawing/2014/main" id="{E19F5A84-3862-4C52-B978-078FE9CB7A67}"/>
            </a:ext>
          </a:extLst>
        </xdr:cNvPr>
        <xdr:cNvPicPr/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249190" y="105834"/>
          <a:ext cx="1307523" cy="1006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249190</xdr:colOff>
      <xdr:row>0</xdr:row>
      <xdr:rowOff>105834</xdr:rowOff>
    </xdr:from>
    <xdr:ext cx="1307523" cy="1006597"/>
    <xdr:pic>
      <xdr:nvPicPr>
        <xdr:cNvPr id="2" name="Imagen 1" descr="LOGO ANI">
          <a:extLst>
            <a:ext uri="{FF2B5EF4-FFF2-40B4-BE49-F238E27FC236}">
              <a16:creationId xmlns:a16="http://schemas.microsoft.com/office/drawing/2014/main" id="{3DE2C34F-6036-472B-BD50-B3B23B93D91A}"/>
            </a:ext>
          </a:extLst>
        </xdr:cNvPr>
        <xdr:cNvPicPr/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249190" y="105834"/>
          <a:ext cx="1307523" cy="1006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249190</xdr:colOff>
      <xdr:row>0</xdr:row>
      <xdr:rowOff>105834</xdr:rowOff>
    </xdr:from>
    <xdr:ext cx="1307523" cy="1006597"/>
    <xdr:pic>
      <xdr:nvPicPr>
        <xdr:cNvPr id="2" name="Imagen 1" descr="LOGO ANI">
          <a:extLst>
            <a:ext uri="{FF2B5EF4-FFF2-40B4-BE49-F238E27FC236}">
              <a16:creationId xmlns:a16="http://schemas.microsoft.com/office/drawing/2014/main" id="{8DC9EB91-8E7D-48BF-92A4-4BFAE5AE7E07}"/>
            </a:ext>
          </a:extLst>
        </xdr:cNvPr>
        <xdr:cNvPicPr/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249190" y="105834"/>
          <a:ext cx="1307523" cy="1006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249190</xdr:colOff>
      <xdr:row>0</xdr:row>
      <xdr:rowOff>105834</xdr:rowOff>
    </xdr:from>
    <xdr:ext cx="1307523" cy="1006597"/>
    <xdr:pic>
      <xdr:nvPicPr>
        <xdr:cNvPr id="2" name="Imagen 1" descr="LOGO ANI">
          <a:extLst>
            <a:ext uri="{FF2B5EF4-FFF2-40B4-BE49-F238E27FC236}">
              <a16:creationId xmlns:a16="http://schemas.microsoft.com/office/drawing/2014/main" id="{FCCB87E2-432E-415D-9841-0529725D0DFA}"/>
            </a:ext>
          </a:extLst>
        </xdr:cNvPr>
        <xdr:cNvPicPr/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249190" y="105834"/>
          <a:ext cx="1307523" cy="1006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249190</xdr:colOff>
      <xdr:row>0</xdr:row>
      <xdr:rowOff>105834</xdr:rowOff>
    </xdr:from>
    <xdr:ext cx="1307523" cy="1006597"/>
    <xdr:pic>
      <xdr:nvPicPr>
        <xdr:cNvPr id="2" name="Imagen 1" descr="LOGO ANI">
          <a:extLst>
            <a:ext uri="{FF2B5EF4-FFF2-40B4-BE49-F238E27FC236}">
              <a16:creationId xmlns:a16="http://schemas.microsoft.com/office/drawing/2014/main" id="{93058D41-640B-4367-B729-95305845C5DB}"/>
            </a:ext>
          </a:extLst>
        </xdr:cNvPr>
        <xdr:cNvPicPr/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249190" y="105834"/>
          <a:ext cx="1307523" cy="1006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249190</xdr:colOff>
      <xdr:row>0</xdr:row>
      <xdr:rowOff>105834</xdr:rowOff>
    </xdr:from>
    <xdr:ext cx="1307523" cy="1006597"/>
    <xdr:pic>
      <xdr:nvPicPr>
        <xdr:cNvPr id="2" name="Imagen 1" descr="LOGO ANI">
          <a:extLst>
            <a:ext uri="{FF2B5EF4-FFF2-40B4-BE49-F238E27FC236}">
              <a16:creationId xmlns:a16="http://schemas.microsoft.com/office/drawing/2014/main" id="{71738315-F952-47F1-A285-6D137D411BC6}"/>
            </a:ext>
          </a:extLst>
        </xdr:cNvPr>
        <xdr:cNvPicPr/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249190" y="105834"/>
          <a:ext cx="1307523" cy="1006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608976</xdr:colOff>
      <xdr:row>0</xdr:row>
      <xdr:rowOff>0</xdr:rowOff>
    </xdr:from>
    <xdr:to>
      <xdr:col>1</xdr:col>
      <xdr:colOff>2029918</xdr:colOff>
      <xdr:row>4</xdr:row>
      <xdr:rowOff>374754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A00C8EA6-F2CA-448A-87B0-BC6C9F945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98361" y="0"/>
          <a:ext cx="1420942" cy="16083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608976</xdr:colOff>
      <xdr:row>0</xdr:row>
      <xdr:rowOff>0</xdr:rowOff>
    </xdr:from>
    <xdr:to>
      <xdr:col>1</xdr:col>
      <xdr:colOff>2029918</xdr:colOff>
      <xdr:row>4</xdr:row>
      <xdr:rowOff>374754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E29E9677-0294-44E5-A7DE-679ADCAEA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04451" y="0"/>
          <a:ext cx="1420942" cy="159395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608976</xdr:colOff>
      <xdr:row>0</xdr:row>
      <xdr:rowOff>0</xdr:rowOff>
    </xdr:from>
    <xdr:to>
      <xdr:col>1</xdr:col>
      <xdr:colOff>2029918</xdr:colOff>
      <xdr:row>4</xdr:row>
      <xdr:rowOff>374754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B9DE897C-A42C-4834-8BD5-9681B204E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04451" y="0"/>
          <a:ext cx="1420942" cy="1593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A4FD6-BFDE-4E5D-81F3-DA16CDEFDD90}">
  <dimension ref="A1:W40"/>
  <sheetViews>
    <sheetView topLeftCell="A2" zoomScale="80" zoomScaleNormal="80" workbookViewId="0">
      <pane xSplit="2" ySplit="6" topLeftCell="C22" activePane="bottomRight" state="frozen"/>
      <selection activeCell="A2" sqref="A2"/>
      <selection pane="topRight" activeCell="C2" sqref="C2"/>
      <selection pane="bottomLeft" activeCell="A8" sqref="A8"/>
      <selection pane="bottomRight" activeCell="O15" sqref="O15"/>
    </sheetView>
  </sheetViews>
  <sheetFormatPr baseColWidth="10" defaultRowHeight="33" customHeight="1" x14ac:dyDescent="0.25"/>
  <cols>
    <col min="1" max="1" width="28.42578125" style="80" customWidth="1"/>
    <col min="2" max="2" width="45.140625" style="3" customWidth="1"/>
    <col min="3" max="3" width="35.42578125" style="3" customWidth="1"/>
    <col min="4" max="4" width="11.42578125" style="81" customWidth="1"/>
    <col min="5" max="5" width="11.5703125" style="81" customWidth="1"/>
    <col min="6" max="6" width="18.140625" style="81" customWidth="1"/>
    <col min="7" max="7" width="32.85546875" style="3" customWidth="1"/>
    <col min="8" max="8" width="17.42578125" style="3" customWidth="1"/>
    <col min="9" max="9" width="31.42578125" style="3" customWidth="1"/>
    <col min="10" max="10" width="25.28515625" style="82" customWidth="1"/>
    <col min="11" max="11" width="32.5703125" style="3" customWidth="1"/>
    <col min="12" max="12" width="32.28515625" style="3" customWidth="1"/>
    <col min="13" max="13" width="17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3" ht="33" customHeight="1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"/>
      <c r="O1" s="1"/>
      <c r="P1" s="1"/>
    </row>
    <row r="2" spans="1:23" ht="15.75" customHeight="1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"/>
      <c r="O2" s="1"/>
      <c r="P2" s="1"/>
    </row>
    <row r="3" spans="1:23" ht="15.75" customHeight="1" x14ac:dyDescent="0.25">
      <c r="A3" s="132" t="s">
        <v>53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23" ht="15.75" customHeight="1" x14ac:dyDescent="0.25">
      <c r="A4" s="5"/>
      <c r="B4" s="2"/>
      <c r="C4" s="2"/>
      <c r="D4" s="2"/>
      <c r="E4" s="2"/>
      <c r="F4" s="2"/>
      <c r="G4" s="6" t="s">
        <v>2</v>
      </c>
      <c r="H4" s="6"/>
      <c r="I4" s="6"/>
      <c r="J4" s="7"/>
      <c r="K4" s="133" t="s">
        <v>3</v>
      </c>
      <c r="L4" s="133"/>
      <c r="M4" s="2"/>
    </row>
    <row r="5" spans="1:23" ht="15.75" customHeight="1" thickBot="1" x14ac:dyDescent="0.3">
      <c r="A5" s="5"/>
      <c r="B5" s="2"/>
      <c r="C5" s="2"/>
      <c r="D5" s="8"/>
      <c r="E5" s="8"/>
      <c r="F5" s="8"/>
      <c r="G5" s="2"/>
      <c r="H5" s="2"/>
      <c r="I5" s="9"/>
      <c r="J5" s="9"/>
      <c r="K5" s="2"/>
      <c r="L5" s="2"/>
      <c r="M5" s="2"/>
    </row>
    <row r="6" spans="1:23" ht="54" customHeight="1" thickTop="1" x14ac:dyDescent="0.25">
      <c r="A6" s="134" t="s">
        <v>4</v>
      </c>
      <c r="B6" s="136" t="s">
        <v>5</v>
      </c>
      <c r="C6" s="136" t="s">
        <v>6</v>
      </c>
      <c r="D6" s="136" t="s">
        <v>7</v>
      </c>
      <c r="E6" s="136"/>
      <c r="F6" s="136"/>
      <c r="G6" s="136" t="s">
        <v>8</v>
      </c>
      <c r="H6" s="136" t="s">
        <v>9</v>
      </c>
      <c r="I6" s="136" t="s">
        <v>10</v>
      </c>
      <c r="J6" s="136" t="s">
        <v>11</v>
      </c>
      <c r="K6" s="136" t="s">
        <v>12</v>
      </c>
      <c r="L6" s="136" t="s">
        <v>13</v>
      </c>
      <c r="M6" s="138" t="s">
        <v>14</v>
      </c>
    </row>
    <row r="7" spans="1:23" ht="78.75" customHeight="1" x14ac:dyDescent="0.25">
      <c r="A7" s="135"/>
      <c r="B7" s="137"/>
      <c r="C7" s="137"/>
      <c r="D7" s="10" t="s">
        <v>15</v>
      </c>
      <c r="E7" s="10" t="s">
        <v>16</v>
      </c>
      <c r="F7" s="10" t="s">
        <v>17</v>
      </c>
      <c r="G7" s="137"/>
      <c r="H7" s="137"/>
      <c r="I7" s="137"/>
      <c r="J7" s="137"/>
      <c r="K7" s="137"/>
      <c r="L7" s="137"/>
      <c r="M7" s="139"/>
    </row>
    <row r="8" spans="1:23" s="20" customFormat="1" ht="53.25" customHeight="1" x14ac:dyDescent="0.25">
      <c r="A8" s="11">
        <v>3</v>
      </c>
      <c r="B8" s="12" t="s">
        <v>18</v>
      </c>
      <c r="C8" s="13">
        <f>C9</f>
        <v>272881000000</v>
      </c>
      <c r="D8" s="13">
        <f>D9</f>
        <v>0</v>
      </c>
      <c r="E8" s="13">
        <f>E9</f>
        <v>0</v>
      </c>
      <c r="F8" s="13">
        <f>D8-E8</f>
        <v>0</v>
      </c>
      <c r="G8" s="13">
        <f>C8-F8</f>
        <v>272881000000</v>
      </c>
      <c r="H8" s="14">
        <f>G8/$G$27</f>
        <v>2.9845187247215479E-2</v>
      </c>
      <c r="I8" s="15">
        <f>I9</f>
        <v>17385077763.150002</v>
      </c>
      <c r="J8" s="15">
        <f>J9</f>
        <v>0</v>
      </c>
      <c r="K8" s="15">
        <f>I8-J8</f>
        <v>17385077763.150002</v>
      </c>
      <c r="L8" s="16">
        <f>G8-K8</f>
        <v>255495922236.85001</v>
      </c>
      <c r="M8" s="17">
        <f>+K8/G8</f>
        <v>6.3709374280913666E-2</v>
      </c>
      <c r="N8" s="18"/>
      <c r="O8" s="19"/>
      <c r="P8" s="19"/>
      <c r="Q8" s="19"/>
      <c r="R8" s="19"/>
      <c r="S8" s="19"/>
      <c r="T8" s="19"/>
      <c r="U8" s="19"/>
      <c r="V8" s="19"/>
      <c r="W8" s="19"/>
    </row>
    <row r="9" spans="1:23" s="30" customFormat="1" ht="50.25" customHeight="1" x14ac:dyDescent="0.25">
      <c r="A9" s="21" t="s">
        <v>19</v>
      </c>
      <c r="B9" s="22" t="s">
        <v>20</v>
      </c>
      <c r="C9" s="23">
        <f>C10</f>
        <v>272881000000</v>
      </c>
      <c r="D9" s="24">
        <f t="shared" ref="D9:G19" si="0">D10</f>
        <v>0</v>
      </c>
      <c r="E9" s="24">
        <f t="shared" si="0"/>
        <v>0</v>
      </c>
      <c r="F9" s="25">
        <f t="shared" ref="F9:F27" si="1">D9-E9</f>
        <v>0</v>
      </c>
      <c r="G9" s="23">
        <f t="shared" si="0"/>
        <v>272881000000</v>
      </c>
      <c r="H9" s="26">
        <f t="shared" ref="H9:H27" si="2">G9/$G$27</f>
        <v>2.9845187247215479E-2</v>
      </c>
      <c r="I9" s="27">
        <f>I10</f>
        <v>17385077763.150002</v>
      </c>
      <c r="J9" s="27">
        <f>J10</f>
        <v>0</v>
      </c>
      <c r="K9" s="23">
        <f>I9-J9</f>
        <v>17385077763.150002</v>
      </c>
      <c r="L9" s="23">
        <f>G9-K9</f>
        <v>255495922236.85001</v>
      </c>
      <c r="M9" s="28">
        <f>+K9/G9</f>
        <v>6.3709374280913666E-2</v>
      </c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 s="30" customFormat="1" ht="45.75" customHeight="1" x14ac:dyDescent="0.25">
      <c r="A10" s="21" t="s">
        <v>21</v>
      </c>
      <c r="B10" s="22" t="s">
        <v>20</v>
      </c>
      <c r="C10" s="23">
        <f>C11</f>
        <v>272881000000</v>
      </c>
      <c r="D10" s="24">
        <f t="shared" si="0"/>
        <v>0</v>
      </c>
      <c r="E10" s="24">
        <f t="shared" si="0"/>
        <v>0</v>
      </c>
      <c r="F10" s="25">
        <f t="shared" si="1"/>
        <v>0</v>
      </c>
      <c r="G10" s="23">
        <f>G11</f>
        <v>272881000000</v>
      </c>
      <c r="H10" s="26">
        <f t="shared" si="2"/>
        <v>2.9845187247215479E-2</v>
      </c>
      <c r="I10" s="27">
        <f>I11+I15</f>
        <v>17385077763.150002</v>
      </c>
      <c r="J10" s="27">
        <f>J11+J15</f>
        <v>0</v>
      </c>
      <c r="K10" s="23">
        <f>I10-J10</f>
        <v>17385077763.150002</v>
      </c>
      <c r="L10" s="23">
        <f>+G10-K10</f>
        <v>255495922236.85001</v>
      </c>
      <c r="M10" s="28">
        <f t="shared" ref="M10" si="3">+K10/G10</f>
        <v>6.3709374280913666E-2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 s="30" customFormat="1" ht="33" customHeight="1" x14ac:dyDescent="0.25">
      <c r="A11" s="21" t="s">
        <v>22</v>
      </c>
      <c r="B11" s="22" t="s">
        <v>23</v>
      </c>
      <c r="C11" s="23">
        <f>C12</f>
        <v>272881000000</v>
      </c>
      <c r="D11" s="24">
        <f t="shared" si="0"/>
        <v>0</v>
      </c>
      <c r="E11" s="24">
        <f t="shared" si="0"/>
        <v>0</v>
      </c>
      <c r="F11" s="25">
        <f t="shared" si="1"/>
        <v>0</v>
      </c>
      <c r="G11" s="23">
        <f>G12</f>
        <v>272881000000</v>
      </c>
      <c r="H11" s="26">
        <f t="shared" si="2"/>
        <v>2.9845187247215479E-2</v>
      </c>
      <c r="I11" s="27">
        <f>I12</f>
        <v>15648896068.68</v>
      </c>
      <c r="J11" s="27">
        <f>J12</f>
        <v>0</v>
      </c>
      <c r="K11" s="23">
        <f t="shared" ref="K11:K21" si="4">I11-J11</f>
        <v>15648896068.68</v>
      </c>
      <c r="L11" s="23">
        <f t="shared" ref="L11:L14" si="5">G11-K11</f>
        <v>257232103931.32001</v>
      </c>
      <c r="M11" s="28">
        <f>+K11/G11</f>
        <v>5.7346961014801322E-2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 s="30" customFormat="1" ht="33" customHeight="1" x14ac:dyDescent="0.25">
      <c r="A12" s="21" t="s">
        <v>24</v>
      </c>
      <c r="B12" s="31" t="s">
        <v>25</v>
      </c>
      <c r="C12" s="32">
        <f>C13</f>
        <v>272881000000</v>
      </c>
      <c r="D12" s="33">
        <f t="shared" si="0"/>
        <v>0</v>
      </c>
      <c r="E12" s="33">
        <f t="shared" si="0"/>
        <v>0</v>
      </c>
      <c r="F12" s="25">
        <f t="shared" si="1"/>
        <v>0</v>
      </c>
      <c r="G12" s="32">
        <f>C12-F12</f>
        <v>272881000000</v>
      </c>
      <c r="H12" s="34">
        <f t="shared" si="2"/>
        <v>2.9845187247215479E-2</v>
      </c>
      <c r="I12" s="35">
        <f>I13</f>
        <v>15648896068.68</v>
      </c>
      <c r="J12" s="35">
        <v>0</v>
      </c>
      <c r="K12" s="32">
        <f>I12-J12</f>
        <v>15648896068.68</v>
      </c>
      <c r="L12" s="23">
        <f t="shared" si="5"/>
        <v>257232103931.32001</v>
      </c>
      <c r="M12" s="28">
        <f>+K12/G12</f>
        <v>5.7346961014801322E-2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 s="30" customFormat="1" ht="33" customHeight="1" x14ac:dyDescent="0.25">
      <c r="A13" s="21" t="s">
        <v>26</v>
      </c>
      <c r="B13" s="31" t="s">
        <v>27</v>
      </c>
      <c r="C13" s="32">
        <f>C14</f>
        <v>272881000000</v>
      </c>
      <c r="D13" s="33">
        <v>0</v>
      </c>
      <c r="E13" s="33">
        <v>0</v>
      </c>
      <c r="F13" s="25">
        <f t="shared" si="1"/>
        <v>0</v>
      </c>
      <c r="G13" s="32">
        <f>C13-F13</f>
        <v>272881000000</v>
      </c>
      <c r="H13" s="34">
        <f t="shared" si="2"/>
        <v>2.9845187247215479E-2</v>
      </c>
      <c r="I13" s="35">
        <f>I14</f>
        <v>15648896068.68</v>
      </c>
      <c r="J13" s="35">
        <v>0</v>
      </c>
      <c r="K13" s="32">
        <f t="shared" si="4"/>
        <v>15648896068.68</v>
      </c>
      <c r="L13" s="23">
        <f t="shared" si="5"/>
        <v>257232103931.32001</v>
      </c>
      <c r="M13" s="28">
        <f>+K13/G13</f>
        <v>5.7346961014801322E-2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 s="44" customFormat="1" ht="47.25" customHeight="1" x14ac:dyDescent="0.25">
      <c r="A14" s="36" t="s">
        <v>28</v>
      </c>
      <c r="B14" s="37" t="s">
        <v>29</v>
      </c>
      <c r="C14" s="38">
        <v>272881000000</v>
      </c>
      <c r="D14" s="39">
        <v>0</v>
      </c>
      <c r="E14" s="39">
        <v>0</v>
      </c>
      <c r="F14" s="25">
        <f t="shared" si="1"/>
        <v>0</v>
      </c>
      <c r="G14" s="38">
        <f>C14-F14</f>
        <v>272881000000</v>
      </c>
      <c r="H14" s="40">
        <f t="shared" si="2"/>
        <v>2.9845187247215479E-2</v>
      </c>
      <c r="I14" s="41">
        <v>15648896068.68</v>
      </c>
      <c r="J14" s="41">
        <v>0</v>
      </c>
      <c r="K14" s="38">
        <f t="shared" si="4"/>
        <v>15648896068.68</v>
      </c>
      <c r="L14" s="42">
        <f t="shared" si="5"/>
        <v>257232103931.32001</v>
      </c>
      <c r="M14" s="43">
        <f>+K14/G14</f>
        <v>5.7346961014801322E-2</v>
      </c>
    </row>
    <row r="15" spans="1:23" s="29" customFormat="1" ht="33" customHeight="1" x14ac:dyDescent="0.25">
      <c r="A15" s="21" t="s">
        <v>31</v>
      </c>
      <c r="B15" s="31" t="s">
        <v>32</v>
      </c>
      <c r="C15" s="32">
        <v>0</v>
      </c>
      <c r="D15" s="33">
        <f t="shared" si="0"/>
        <v>0</v>
      </c>
      <c r="E15" s="33">
        <f t="shared" si="0"/>
        <v>0</v>
      </c>
      <c r="F15" s="25">
        <f t="shared" si="1"/>
        <v>0</v>
      </c>
      <c r="G15" s="32">
        <f t="shared" ref="G15:G26" si="6">C15-F15</f>
        <v>0</v>
      </c>
      <c r="H15" s="34">
        <f t="shared" si="2"/>
        <v>0</v>
      </c>
      <c r="I15" s="35">
        <f>I16</f>
        <v>1736181694.47</v>
      </c>
      <c r="J15" s="35">
        <f>J16</f>
        <v>0</v>
      </c>
      <c r="K15" s="32">
        <f>I15-J15</f>
        <v>1736181694.47</v>
      </c>
      <c r="L15" s="23">
        <f t="shared" ref="L15:L17" si="7">G15-K15</f>
        <v>-1736181694.47</v>
      </c>
      <c r="M15" s="45" t="s">
        <v>30</v>
      </c>
    </row>
    <row r="16" spans="1:23" s="29" customFormat="1" ht="33" customHeight="1" x14ac:dyDescent="0.25">
      <c r="A16" s="21" t="s">
        <v>33</v>
      </c>
      <c r="B16" s="31" t="s">
        <v>34</v>
      </c>
      <c r="C16" s="32">
        <v>0</v>
      </c>
      <c r="D16" s="33">
        <f t="shared" si="0"/>
        <v>0</v>
      </c>
      <c r="E16" s="33">
        <f t="shared" si="0"/>
        <v>0</v>
      </c>
      <c r="F16" s="25">
        <f t="shared" si="1"/>
        <v>0</v>
      </c>
      <c r="G16" s="32">
        <f t="shared" si="6"/>
        <v>0</v>
      </c>
      <c r="H16" s="34">
        <f t="shared" ref="H16:H26" si="8">G16/$G$27</f>
        <v>0</v>
      </c>
      <c r="I16" s="35">
        <f>I17+I21</f>
        <v>1736181694.47</v>
      </c>
      <c r="J16" s="35">
        <f>J21</f>
        <v>0</v>
      </c>
      <c r="K16" s="32">
        <f>I16-J16</f>
        <v>1736181694.47</v>
      </c>
      <c r="L16" s="23">
        <f t="shared" si="7"/>
        <v>-1736181694.47</v>
      </c>
      <c r="M16" s="45" t="s">
        <v>30</v>
      </c>
    </row>
    <row r="17" spans="1:16" s="29" customFormat="1" ht="33" customHeight="1" x14ac:dyDescent="0.25">
      <c r="A17" s="21" t="s">
        <v>35</v>
      </c>
      <c r="B17" s="31" t="s">
        <v>36</v>
      </c>
      <c r="C17" s="32">
        <v>0</v>
      </c>
      <c r="D17" s="33">
        <f t="shared" si="0"/>
        <v>0</v>
      </c>
      <c r="E17" s="33">
        <f t="shared" si="0"/>
        <v>0</v>
      </c>
      <c r="F17" s="25">
        <f t="shared" si="1"/>
        <v>0</v>
      </c>
      <c r="G17" s="32">
        <f>C17-F17</f>
        <v>0</v>
      </c>
      <c r="H17" s="34">
        <f t="shared" si="8"/>
        <v>0</v>
      </c>
      <c r="I17" s="35">
        <f>I18</f>
        <v>407650893.5</v>
      </c>
      <c r="J17" s="35">
        <v>0</v>
      </c>
      <c r="K17" s="32">
        <f t="shared" si="4"/>
        <v>407650893.5</v>
      </c>
      <c r="L17" s="23">
        <f t="shared" si="7"/>
        <v>-407650893.5</v>
      </c>
      <c r="M17" s="45" t="s">
        <v>30</v>
      </c>
    </row>
    <row r="18" spans="1:16" s="29" customFormat="1" ht="33" customHeight="1" x14ac:dyDescent="0.25">
      <c r="A18" s="21" t="s">
        <v>37</v>
      </c>
      <c r="B18" s="31" t="s">
        <v>38</v>
      </c>
      <c r="C18" s="32">
        <v>0</v>
      </c>
      <c r="D18" s="33">
        <f t="shared" si="0"/>
        <v>0</v>
      </c>
      <c r="E18" s="33">
        <f t="shared" si="0"/>
        <v>0</v>
      </c>
      <c r="F18" s="25">
        <f t="shared" si="1"/>
        <v>0</v>
      </c>
      <c r="G18" s="32">
        <f t="shared" si="6"/>
        <v>0</v>
      </c>
      <c r="H18" s="34">
        <f t="shared" si="8"/>
        <v>0</v>
      </c>
      <c r="I18" s="35">
        <f>I19+I20</f>
        <v>407650893.5</v>
      </c>
      <c r="J18" s="35">
        <v>0</v>
      </c>
      <c r="K18" s="32">
        <f>I18-J18</f>
        <v>407650893.5</v>
      </c>
      <c r="L18" s="23">
        <f>G18-K18</f>
        <v>-407650893.5</v>
      </c>
      <c r="M18" s="45" t="s">
        <v>30</v>
      </c>
    </row>
    <row r="19" spans="1:16" s="44" customFormat="1" ht="50.25" customHeight="1" x14ac:dyDescent="0.25">
      <c r="A19" s="36" t="s">
        <v>39</v>
      </c>
      <c r="B19" s="37" t="s">
        <v>40</v>
      </c>
      <c r="C19" s="38">
        <v>0</v>
      </c>
      <c r="D19" s="39">
        <f t="shared" si="0"/>
        <v>0</v>
      </c>
      <c r="E19" s="39">
        <f t="shared" si="0"/>
        <v>0</v>
      </c>
      <c r="F19" s="25">
        <f t="shared" si="1"/>
        <v>0</v>
      </c>
      <c r="G19" s="38">
        <f t="shared" si="6"/>
        <v>0</v>
      </c>
      <c r="H19" s="40">
        <f t="shared" si="8"/>
        <v>0</v>
      </c>
      <c r="I19" s="41">
        <v>2230079.75</v>
      </c>
      <c r="J19" s="41">
        <v>0</v>
      </c>
      <c r="K19" s="38">
        <f>I19-J19</f>
        <v>2230079.75</v>
      </c>
      <c r="L19" s="42">
        <f>G19-K19</f>
        <v>-2230079.75</v>
      </c>
      <c r="M19" s="46" t="s">
        <v>30</v>
      </c>
    </row>
    <row r="20" spans="1:16" s="44" customFormat="1" ht="48.75" customHeight="1" x14ac:dyDescent="0.25">
      <c r="A20" s="36" t="s">
        <v>41</v>
      </c>
      <c r="B20" s="37" t="s">
        <v>42</v>
      </c>
      <c r="C20" s="38">
        <v>0</v>
      </c>
      <c r="D20" s="39">
        <f t="shared" ref="D20:E20" si="9">D21</f>
        <v>0</v>
      </c>
      <c r="E20" s="39">
        <f t="shared" si="9"/>
        <v>0</v>
      </c>
      <c r="F20" s="25">
        <f t="shared" si="1"/>
        <v>0</v>
      </c>
      <c r="G20" s="38">
        <f t="shared" si="6"/>
        <v>0</v>
      </c>
      <c r="H20" s="40">
        <f t="shared" si="8"/>
        <v>0</v>
      </c>
      <c r="I20" s="41">
        <v>405420813.75</v>
      </c>
      <c r="J20" s="41">
        <v>0</v>
      </c>
      <c r="K20" s="38">
        <f t="shared" si="4"/>
        <v>405420813.75</v>
      </c>
      <c r="L20" s="42">
        <f>G20-K20</f>
        <v>-405420813.75</v>
      </c>
      <c r="M20" s="46" t="s">
        <v>30</v>
      </c>
    </row>
    <row r="21" spans="1:16" s="29" customFormat="1" ht="33" customHeight="1" x14ac:dyDescent="0.25">
      <c r="A21" s="21" t="s">
        <v>43</v>
      </c>
      <c r="B21" s="31" t="s">
        <v>44</v>
      </c>
      <c r="C21" s="32">
        <v>0</v>
      </c>
      <c r="D21" s="33">
        <f>D22</f>
        <v>0</v>
      </c>
      <c r="E21" s="33">
        <f>E22</f>
        <v>0</v>
      </c>
      <c r="F21" s="25">
        <f t="shared" si="1"/>
        <v>0</v>
      </c>
      <c r="G21" s="32">
        <f t="shared" si="6"/>
        <v>0</v>
      </c>
      <c r="H21" s="34">
        <f t="shared" si="8"/>
        <v>0</v>
      </c>
      <c r="I21" s="35">
        <f>I22</f>
        <v>1328530800.97</v>
      </c>
      <c r="J21" s="35">
        <f>J22</f>
        <v>0</v>
      </c>
      <c r="K21" s="32">
        <f t="shared" si="4"/>
        <v>1328530800.97</v>
      </c>
      <c r="L21" s="23">
        <f>L22</f>
        <v>-1328530800.97</v>
      </c>
      <c r="M21" s="45" t="s">
        <v>30</v>
      </c>
    </row>
    <row r="22" spans="1:16" s="44" customFormat="1" ht="76.5" customHeight="1" x14ac:dyDescent="0.25">
      <c r="A22" s="36" t="s">
        <v>45</v>
      </c>
      <c r="B22" s="37" t="s">
        <v>46</v>
      </c>
      <c r="C22" s="38">
        <v>0</v>
      </c>
      <c r="D22" s="39">
        <v>0</v>
      </c>
      <c r="E22" s="39">
        <v>0</v>
      </c>
      <c r="F22" s="25">
        <f t="shared" si="1"/>
        <v>0</v>
      </c>
      <c r="G22" s="38">
        <f t="shared" si="6"/>
        <v>0</v>
      </c>
      <c r="H22" s="40">
        <f t="shared" si="8"/>
        <v>0</v>
      </c>
      <c r="I22" s="41">
        <v>1328530800.97</v>
      </c>
      <c r="J22" s="41">
        <v>0</v>
      </c>
      <c r="K22" s="38">
        <f>I22-J22</f>
        <v>1328530800.97</v>
      </c>
      <c r="L22" s="38">
        <f>G22-K22</f>
        <v>-1328530800.97</v>
      </c>
      <c r="M22" s="46" t="s">
        <v>30</v>
      </c>
    </row>
    <row r="23" spans="1:16" s="19" customFormat="1" ht="33" customHeight="1" x14ac:dyDescent="0.25">
      <c r="A23" s="47">
        <v>4</v>
      </c>
      <c r="B23" s="48" t="s">
        <v>47</v>
      </c>
      <c r="C23" s="49">
        <f>C24+C25+C26</f>
        <v>8870335215722</v>
      </c>
      <c r="D23" s="49">
        <f>D24+D25+D26</f>
        <v>0</v>
      </c>
      <c r="E23" s="49">
        <v>0</v>
      </c>
      <c r="F23" s="13">
        <f t="shared" si="1"/>
        <v>0</v>
      </c>
      <c r="G23" s="49">
        <f t="shared" si="6"/>
        <v>8870335215722</v>
      </c>
      <c r="H23" s="50">
        <f t="shared" si="8"/>
        <v>0.97015481275278448</v>
      </c>
      <c r="I23" s="51">
        <f>I24+I25+I26</f>
        <v>0</v>
      </c>
      <c r="J23" s="51">
        <f>SUM(J24:J26)</f>
        <v>0</v>
      </c>
      <c r="K23" s="49">
        <f>I23-J23</f>
        <v>0</v>
      </c>
      <c r="L23" s="49">
        <f>L24+L25+L26</f>
        <v>8870335215722</v>
      </c>
      <c r="M23" s="52">
        <f>+K23/G23</f>
        <v>0</v>
      </c>
      <c r="O23" s="18"/>
    </row>
    <row r="24" spans="1:16" s="58" customFormat="1" ht="33" customHeight="1" x14ac:dyDescent="0.25">
      <c r="A24" s="53">
        <v>41</v>
      </c>
      <c r="B24" s="54" t="s">
        <v>48</v>
      </c>
      <c r="C24" s="55">
        <v>10647256000</v>
      </c>
      <c r="D24" s="56">
        <v>0</v>
      </c>
      <c r="E24" s="56">
        <v>0</v>
      </c>
      <c r="F24" s="25">
        <f t="shared" si="1"/>
        <v>0</v>
      </c>
      <c r="G24" s="55">
        <f t="shared" si="6"/>
        <v>10647256000</v>
      </c>
      <c r="H24" s="40">
        <f t="shared" si="8"/>
        <v>1.1644978909819243E-3</v>
      </c>
      <c r="I24" s="41">
        <v>0</v>
      </c>
      <c r="J24" s="41">
        <v>0</v>
      </c>
      <c r="K24" s="55">
        <f>I24-J24</f>
        <v>0</v>
      </c>
      <c r="L24" s="57">
        <f>G24-K24</f>
        <v>10647256000</v>
      </c>
      <c r="M24" s="43">
        <f>+K24/G24</f>
        <v>0</v>
      </c>
      <c r="O24" s="59"/>
      <c r="P24" s="19"/>
    </row>
    <row r="25" spans="1:16" s="58" customFormat="1" ht="33" customHeight="1" x14ac:dyDescent="0.25">
      <c r="A25" s="53">
        <v>42</v>
      </c>
      <c r="B25" s="54" t="s">
        <v>49</v>
      </c>
      <c r="C25" s="60">
        <v>1539512571000</v>
      </c>
      <c r="D25" s="61">
        <v>0</v>
      </c>
      <c r="E25" s="61">
        <v>0</v>
      </c>
      <c r="F25" s="25">
        <f t="shared" si="1"/>
        <v>0</v>
      </c>
      <c r="G25" s="55">
        <f t="shared" si="6"/>
        <v>1539512571000</v>
      </c>
      <c r="H25" s="40">
        <f t="shared" si="8"/>
        <v>0.16837757466051911</v>
      </c>
      <c r="I25" s="41">
        <v>0</v>
      </c>
      <c r="J25" s="41">
        <v>0</v>
      </c>
      <c r="K25" s="57">
        <f>I25-J25</f>
        <v>0</v>
      </c>
      <c r="L25" s="57">
        <f>G25-K25</f>
        <v>1539512571000</v>
      </c>
      <c r="M25" s="43">
        <f>+K25/G25</f>
        <v>0</v>
      </c>
      <c r="O25" s="59"/>
      <c r="P25" s="19"/>
    </row>
    <row r="26" spans="1:16" s="58" customFormat="1" ht="33" customHeight="1" thickBot="1" x14ac:dyDescent="0.3">
      <c r="A26" s="62">
        <v>43</v>
      </c>
      <c r="B26" s="63" t="s">
        <v>50</v>
      </c>
      <c r="C26" s="64">
        <v>7320175388722</v>
      </c>
      <c r="D26" s="65">
        <v>0</v>
      </c>
      <c r="E26" s="65">
        <v>0</v>
      </c>
      <c r="F26" s="25">
        <f t="shared" si="1"/>
        <v>0</v>
      </c>
      <c r="G26" s="64">
        <f t="shared" si="6"/>
        <v>7320175388722</v>
      </c>
      <c r="H26" s="40">
        <f t="shared" si="8"/>
        <v>0.80061274020128348</v>
      </c>
      <c r="I26" s="66">
        <v>0</v>
      </c>
      <c r="J26" s="66">
        <v>0</v>
      </c>
      <c r="K26" s="64">
        <f>I26-J26</f>
        <v>0</v>
      </c>
      <c r="L26" s="67">
        <f>G26-K26</f>
        <v>7320175388722</v>
      </c>
      <c r="M26" s="43">
        <f>+K26/G26</f>
        <v>0</v>
      </c>
      <c r="N26" s="59"/>
      <c r="O26" s="59"/>
      <c r="P26" s="19"/>
    </row>
    <row r="27" spans="1:16" s="8" customFormat="1" ht="33" customHeight="1" thickTop="1" thickBot="1" x14ac:dyDescent="0.3">
      <c r="A27" s="128" t="s">
        <v>51</v>
      </c>
      <c r="B27" s="129"/>
      <c r="C27" s="68">
        <f>C8+C23</f>
        <v>9143216215722</v>
      </c>
      <c r="D27" s="68">
        <f>D8+D23</f>
        <v>0</v>
      </c>
      <c r="E27" s="68">
        <f>E8+E23</f>
        <v>0</v>
      </c>
      <c r="F27" s="68">
        <f t="shared" si="1"/>
        <v>0</v>
      </c>
      <c r="G27" s="68">
        <f>G8+G23</f>
        <v>9143216215722</v>
      </c>
      <c r="H27" s="69">
        <f t="shared" si="2"/>
        <v>1</v>
      </c>
      <c r="I27" s="68">
        <f>I8+I23</f>
        <v>17385077763.150002</v>
      </c>
      <c r="J27" s="68">
        <f>J8+J23</f>
        <v>0</v>
      </c>
      <c r="K27" s="68">
        <f>K8+K23</f>
        <v>17385077763.150002</v>
      </c>
      <c r="L27" s="68">
        <f>L8+L23</f>
        <v>9125831137958.8496</v>
      </c>
      <c r="M27" s="70">
        <f>+K27/G27</f>
        <v>1.9014182048168022E-3</v>
      </c>
      <c r="O27" s="71"/>
      <c r="P27" s="19"/>
    </row>
    <row r="28" spans="1:16" s="8" customFormat="1" ht="14.25" customHeight="1" thickTop="1" x14ac:dyDescent="0.25">
      <c r="B28" s="72"/>
      <c r="C28" s="73"/>
      <c r="D28" s="74"/>
      <c r="E28" s="74"/>
      <c r="F28" s="74"/>
      <c r="G28" s="73"/>
      <c r="H28" s="74"/>
      <c r="I28" s="74"/>
      <c r="J28" s="74"/>
      <c r="K28" s="73"/>
      <c r="L28" s="75"/>
    </row>
    <row r="29" spans="1:16" s="2" customFormat="1" ht="14.25" customHeight="1" x14ac:dyDescent="0.25">
      <c r="A29" s="76" t="s">
        <v>54</v>
      </c>
      <c r="D29" s="8"/>
      <c r="E29" s="8"/>
      <c r="F29" s="8"/>
      <c r="H29" s="77"/>
      <c r="I29" s="9"/>
      <c r="J29" s="9"/>
      <c r="K29" s="9"/>
      <c r="L29" s="9"/>
      <c r="M29" s="77"/>
    </row>
    <row r="30" spans="1:16" s="2" customFormat="1" ht="33" customHeight="1" x14ac:dyDescent="0.25">
      <c r="A30" s="76" t="s">
        <v>52</v>
      </c>
      <c r="D30" s="8"/>
      <c r="E30" s="8"/>
      <c r="F30" s="8"/>
      <c r="I30" s="9"/>
      <c r="J30" s="9"/>
      <c r="K30" s="9"/>
      <c r="L30" s="9"/>
    </row>
    <row r="31" spans="1:16" s="2" customFormat="1" ht="33" customHeight="1" x14ac:dyDescent="0.25">
      <c r="A31" s="5"/>
      <c r="D31" s="8"/>
      <c r="E31" s="8"/>
      <c r="F31" s="8"/>
      <c r="G31" s="9"/>
      <c r="I31" s="9"/>
      <c r="J31" s="9"/>
      <c r="K31" s="9"/>
      <c r="L31" s="9"/>
      <c r="M31" s="77"/>
    </row>
    <row r="32" spans="1:16" s="2" customFormat="1" ht="33" customHeight="1" x14ac:dyDescent="0.25">
      <c r="A32" s="5"/>
      <c r="D32" s="8"/>
      <c r="E32" s="8"/>
      <c r="F32" s="8"/>
      <c r="I32" s="9"/>
      <c r="J32" s="9"/>
      <c r="K32" s="9"/>
      <c r="L32" s="9"/>
    </row>
    <row r="33" spans="1:12" s="2" customFormat="1" ht="33" customHeight="1" x14ac:dyDescent="0.25">
      <c r="A33" s="5"/>
      <c r="C33" s="4"/>
      <c r="D33" s="78"/>
      <c r="E33" s="78"/>
      <c r="F33" s="78"/>
      <c r="G33" s="58"/>
      <c r="H33" s="58"/>
      <c r="I33" s="58"/>
      <c r="J33" s="59"/>
      <c r="K33" s="79"/>
      <c r="L33" s="59"/>
    </row>
    <row r="34" spans="1:12" s="2" customFormat="1" ht="33" customHeight="1" x14ac:dyDescent="0.25">
      <c r="A34" s="5"/>
      <c r="D34" s="8"/>
      <c r="E34" s="8"/>
      <c r="F34" s="8"/>
      <c r="J34" s="9"/>
      <c r="L34" s="9"/>
    </row>
    <row r="35" spans="1:12" s="2" customFormat="1" ht="33" customHeight="1" x14ac:dyDescent="0.25">
      <c r="A35" s="5"/>
      <c r="D35" s="8"/>
      <c r="E35" s="8"/>
      <c r="F35" s="8"/>
      <c r="J35" s="9"/>
    </row>
    <row r="36" spans="1:12" s="2" customFormat="1" ht="33" customHeight="1" x14ac:dyDescent="0.25">
      <c r="A36" s="5"/>
      <c r="D36" s="8"/>
      <c r="E36" s="8"/>
      <c r="F36" s="8"/>
      <c r="J36" s="9"/>
    </row>
    <row r="37" spans="1:12" s="2" customFormat="1" ht="33" customHeight="1" x14ac:dyDescent="0.25">
      <c r="A37" s="5"/>
      <c r="D37" s="8"/>
      <c r="E37" s="8"/>
      <c r="F37" s="8"/>
      <c r="J37" s="9"/>
    </row>
    <row r="38" spans="1:12" s="2" customFormat="1" ht="33" customHeight="1" x14ac:dyDescent="0.25">
      <c r="A38" s="5"/>
      <c r="D38" s="8"/>
      <c r="E38" s="8"/>
      <c r="F38" s="8"/>
      <c r="J38" s="9"/>
    </row>
    <row r="39" spans="1:12" s="2" customFormat="1" ht="33" customHeight="1" x14ac:dyDescent="0.25">
      <c r="A39" s="5"/>
      <c r="D39" s="8"/>
      <c r="E39" s="8"/>
      <c r="F39" s="8"/>
      <c r="J39" s="9"/>
    </row>
    <row r="40" spans="1:12" s="2" customFormat="1" ht="33" customHeight="1" x14ac:dyDescent="0.25">
      <c r="A40" s="5"/>
      <c r="D40" s="8"/>
      <c r="E40" s="8"/>
      <c r="F40" s="8"/>
      <c r="J40" s="9"/>
    </row>
  </sheetData>
  <autoFilter ref="N1:N40" xr:uid="{ADA92C4C-CA7C-41A7-AD00-41BDF36AEF99}"/>
  <mergeCells count="16">
    <mergeCell ref="A27:B27"/>
    <mergeCell ref="A1:M1"/>
    <mergeCell ref="A2:M2"/>
    <mergeCell ref="A3:M3"/>
    <mergeCell ref="K4:L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</mergeCells>
  <printOptions horizontalCentered="1"/>
  <pageMargins left="0.15748031496062992" right="0.15748031496062992" top="0.43307086614173229" bottom="0.11811023622047245" header="0.23622047244094491" footer="0.19"/>
  <pageSetup paperSize="5" scale="5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14CF2-A016-4572-ABE7-591F835FE268}">
  <dimension ref="A1:W48"/>
  <sheetViews>
    <sheetView topLeftCell="A2" zoomScale="80" zoomScaleNormal="80" workbookViewId="0">
      <pane xSplit="2" ySplit="6" topLeftCell="H34" activePane="bottomRight" state="frozen"/>
      <selection activeCell="A2" sqref="A2"/>
      <selection pane="topRight" activeCell="C2" sqref="C2"/>
      <selection pane="bottomLeft" activeCell="A8" sqref="A8"/>
      <selection pane="bottomRight" activeCell="L33" sqref="L33"/>
    </sheetView>
  </sheetViews>
  <sheetFormatPr baseColWidth="10" defaultRowHeight="33" customHeight="1" x14ac:dyDescent="0.25"/>
  <cols>
    <col min="1" max="1" width="28.42578125" style="80" customWidth="1"/>
    <col min="2" max="2" width="45.140625" style="3" customWidth="1"/>
    <col min="3" max="3" width="35.42578125" style="3" customWidth="1"/>
    <col min="4" max="4" width="11.42578125" style="81" customWidth="1"/>
    <col min="5" max="5" width="11.5703125" style="81" customWidth="1"/>
    <col min="6" max="6" width="18.140625" style="81" customWidth="1"/>
    <col min="7" max="7" width="32.85546875" style="3" customWidth="1"/>
    <col min="8" max="8" width="17.42578125" style="3" customWidth="1"/>
    <col min="9" max="9" width="31.42578125" style="3" customWidth="1"/>
    <col min="10" max="10" width="25.28515625" style="82" customWidth="1"/>
    <col min="11" max="11" width="32.5703125" style="3" customWidth="1"/>
    <col min="12" max="12" width="32.28515625" style="3" customWidth="1"/>
    <col min="13" max="13" width="17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3" ht="33" customHeight="1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"/>
      <c r="O1" s="1"/>
      <c r="P1" s="1"/>
    </row>
    <row r="2" spans="1:23" ht="15.75" customHeight="1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"/>
      <c r="O2" s="1"/>
      <c r="P2" s="1"/>
    </row>
    <row r="3" spans="1:23" ht="15.75" customHeight="1" x14ac:dyDescent="0.25">
      <c r="A3" s="132" t="s">
        <v>55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23" ht="15.75" customHeight="1" x14ac:dyDescent="0.25">
      <c r="A4" s="5"/>
      <c r="B4" s="2"/>
      <c r="C4" s="2"/>
      <c r="D4" s="2"/>
      <c r="E4" s="2"/>
      <c r="F4" s="2"/>
      <c r="G4" s="6" t="s">
        <v>2</v>
      </c>
      <c r="H4" s="6"/>
      <c r="I4" s="6"/>
      <c r="J4" s="7"/>
      <c r="K4" s="133" t="s">
        <v>3</v>
      </c>
      <c r="L4" s="133"/>
      <c r="M4" s="2"/>
    </row>
    <row r="5" spans="1:23" ht="15.75" customHeight="1" thickBot="1" x14ac:dyDescent="0.3">
      <c r="A5" s="5"/>
      <c r="B5" s="2"/>
      <c r="C5" s="2"/>
      <c r="D5" s="8"/>
      <c r="E5" s="8"/>
      <c r="F5" s="8"/>
      <c r="G5" s="2"/>
      <c r="H5" s="2"/>
      <c r="I5" s="9"/>
      <c r="J5" s="9"/>
      <c r="K5" s="2"/>
      <c r="L5" s="2"/>
      <c r="M5" s="2"/>
    </row>
    <row r="6" spans="1:23" ht="54" customHeight="1" thickTop="1" x14ac:dyDescent="0.25">
      <c r="A6" s="134" t="s">
        <v>4</v>
      </c>
      <c r="B6" s="136" t="s">
        <v>5</v>
      </c>
      <c r="C6" s="136" t="s">
        <v>6</v>
      </c>
      <c r="D6" s="136" t="s">
        <v>7</v>
      </c>
      <c r="E6" s="136"/>
      <c r="F6" s="136"/>
      <c r="G6" s="136" t="s">
        <v>8</v>
      </c>
      <c r="H6" s="136" t="s">
        <v>9</v>
      </c>
      <c r="I6" s="136" t="s">
        <v>10</v>
      </c>
      <c r="J6" s="136" t="s">
        <v>11</v>
      </c>
      <c r="K6" s="136" t="s">
        <v>12</v>
      </c>
      <c r="L6" s="136" t="s">
        <v>13</v>
      </c>
      <c r="M6" s="138" t="s">
        <v>14</v>
      </c>
    </row>
    <row r="7" spans="1:23" ht="78.75" customHeight="1" x14ac:dyDescent="0.25">
      <c r="A7" s="135"/>
      <c r="B7" s="137"/>
      <c r="C7" s="137"/>
      <c r="D7" s="10" t="s">
        <v>15</v>
      </c>
      <c r="E7" s="10" t="s">
        <v>16</v>
      </c>
      <c r="F7" s="10" t="s">
        <v>17</v>
      </c>
      <c r="G7" s="137"/>
      <c r="H7" s="137"/>
      <c r="I7" s="137"/>
      <c r="J7" s="137"/>
      <c r="K7" s="137"/>
      <c r="L7" s="137"/>
      <c r="M7" s="139"/>
    </row>
    <row r="8" spans="1:23" s="20" customFormat="1" ht="53.25" customHeight="1" x14ac:dyDescent="0.25">
      <c r="A8" s="11">
        <v>3</v>
      </c>
      <c r="B8" s="12" t="s">
        <v>18</v>
      </c>
      <c r="C8" s="13">
        <f>C9</f>
        <v>272881000000</v>
      </c>
      <c r="D8" s="13">
        <f>D9</f>
        <v>0</v>
      </c>
      <c r="E8" s="13">
        <f>E9</f>
        <v>0</v>
      </c>
      <c r="F8" s="13">
        <f>D8-E8</f>
        <v>0</v>
      </c>
      <c r="G8" s="13">
        <f>C8-F8</f>
        <v>272881000000</v>
      </c>
      <c r="H8" s="14">
        <f>G8/$G$35</f>
        <v>2.9845187247215479E-2</v>
      </c>
      <c r="I8" s="15">
        <f>I9</f>
        <v>36440520958.459999</v>
      </c>
      <c r="J8" s="15">
        <f>J9</f>
        <v>0</v>
      </c>
      <c r="K8" s="15">
        <f>I8-J8</f>
        <v>36440520958.459999</v>
      </c>
      <c r="L8" s="16">
        <f>G8-K8</f>
        <v>236440479041.54001</v>
      </c>
      <c r="M8" s="17">
        <f>+K8/G8</f>
        <v>0.13353997148376032</v>
      </c>
      <c r="N8" s="18"/>
      <c r="O8" s="19"/>
      <c r="P8" s="19"/>
      <c r="Q8" s="19"/>
      <c r="R8" s="19"/>
      <c r="S8" s="19"/>
      <c r="T8" s="19"/>
      <c r="U8" s="19"/>
      <c r="V8" s="19"/>
      <c r="W8" s="19"/>
    </row>
    <row r="9" spans="1:23" s="30" customFormat="1" ht="50.25" customHeight="1" x14ac:dyDescent="0.25">
      <c r="A9" s="21" t="s">
        <v>19</v>
      </c>
      <c r="B9" s="22" t="s">
        <v>20</v>
      </c>
      <c r="C9" s="23">
        <f>C10</f>
        <v>272881000000</v>
      </c>
      <c r="D9" s="24">
        <f t="shared" ref="D9:G25" si="0">D10</f>
        <v>0</v>
      </c>
      <c r="E9" s="24">
        <f t="shared" si="0"/>
        <v>0</v>
      </c>
      <c r="F9" s="25">
        <f t="shared" ref="F9:F35" si="1">D9-E9</f>
        <v>0</v>
      </c>
      <c r="G9" s="23">
        <f t="shared" si="0"/>
        <v>272881000000</v>
      </c>
      <c r="H9" s="26">
        <f>G9/$G$35</f>
        <v>2.9845187247215479E-2</v>
      </c>
      <c r="I9" s="27">
        <f>I10</f>
        <v>36440520958.459999</v>
      </c>
      <c r="J9" s="27">
        <f>J10</f>
        <v>0</v>
      </c>
      <c r="K9" s="23">
        <f>I9-J9</f>
        <v>36440520958.459999</v>
      </c>
      <c r="L9" s="23">
        <f>G9-K9</f>
        <v>236440479041.54001</v>
      </c>
      <c r="M9" s="28">
        <f>+K9/G9</f>
        <v>0.13353997148376032</v>
      </c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 s="30" customFormat="1" ht="45.75" customHeight="1" x14ac:dyDescent="0.25">
      <c r="A10" s="21" t="s">
        <v>21</v>
      </c>
      <c r="B10" s="22" t="s">
        <v>20</v>
      </c>
      <c r="C10" s="23">
        <f>C11</f>
        <v>272881000000</v>
      </c>
      <c r="D10" s="24">
        <f t="shared" si="0"/>
        <v>0</v>
      </c>
      <c r="E10" s="24">
        <f t="shared" si="0"/>
        <v>0</v>
      </c>
      <c r="F10" s="25">
        <f t="shared" si="1"/>
        <v>0</v>
      </c>
      <c r="G10" s="23">
        <f>G11</f>
        <v>272881000000</v>
      </c>
      <c r="H10" s="26">
        <f t="shared" ref="H10:H35" si="2">G10/$G$35</f>
        <v>2.9845187247215479E-2</v>
      </c>
      <c r="I10" s="27">
        <f>I11+I20</f>
        <v>36440520958.459999</v>
      </c>
      <c r="J10" s="27">
        <f>J11+J20</f>
        <v>0</v>
      </c>
      <c r="K10" s="23">
        <f>I10-J10</f>
        <v>36440520958.459999</v>
      </c>
      <c r="L10" s="23">
        <f>+G10-K10</f>
        <v>236440479041.54001</v>
      </c>
      <c r="M10" s="28">
        <f t="shared" ref="M10" si="3">+K10/G10</f>
        <v>0.13353997148376032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 s="30" customFormat="1" ht="33" customHeight="1" x14ac:dyDescent="0.25">
      <c r="A11" s="21" t="s">
        <v>22</v>
      </c>
      <c r="B11" s="22" t="s">
        <v>23</v>
      </c>
      <c r="C11" s="23">
        <f>C12</f>
        <v>272881000000</v>
      </c>
      <c r="D11" s="24">
        <f t="shared" si="0"/>
        <v>0</v>
      </c>
      <c r="E11" s="24">
        <f t="shared" si="0"/>
        <v>0</v>
      </c>
      <c r="F11" s="25">
        <f t="shared" si="1"/>
        <v>0</v>
      </c>
      <c r="G11" s="23">
        <f>G12</f>
        <v>272881000000</v>
      </c>
      <c r="H11" s="26">
        <f t="shared" si="2"/>
        <v>2.9845187247215479E-2</v>
      </c>
      <c r="I11" s="27">
        <f>I12</f>
        <v>34454154103.279999</v>
      </c>
      <c r="J11" s="27">
        <f>J12</f>
        <v>0</v>
      </c>
      <c r="K11" s="23">
        <f t="shared" ref="K11:K26" si="4">I11-J11</f>
        <v>34454154103.279999</v>
      </c>
      <c r="L11" s="23">
        <f t="shared" ref="L11:L22" si="5">G11-K11</f>
        <v>238426845896.72</v>
      </c>
      <c r="M11" s="28">
        <f>+K11/G11</f>
        <v>0.12626072941421351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 s="30" customFormat="1" ht="33" customHeight="1" x14ac:dyDescent="0.25">
      <c r="A12" s="21" t="s">
        <v>24</v>
      </c>
      <c r="B12" s="31" t="s">
        <v>25</v>
      </c>
      <c r="C12" s="32">
        <f>C13</f>
        <v>272881000000</v>
      </c>
      <c r="D12" s="33">
        <f t="shared" si="0"/>
        <v>0</v>
      </c>
      <c r="E12" s="33">
        <f t="shared" si="0"/>
        <v>0</v>
      </c>
      <c r="F12" s="25">
        <f t="shared" si="1"/>
        <v>0</v>
      </c>
      <c r="G12" s="32">
        <f>C12-F12</f>
        <v>272881000000</v>
      </c>
      <c r="H12" s="34">
        <f t="shared" si="2"/>
        <v>2.9845187247215479E-2</v>
      </c>
      <c r="I12" s="35">
        <f>I13+I15</f>
        <v>34454154103.279999</v>
      </c>
      <c r="J12" s="35">
        <v>0</v>
      </c>
      <c r="K12" s="32">
        <f>I12-J12</f>
        <v>34454154103.279999</v>
      </c>
      <c r="L12" s="23">
        <f t="shared" si="5"/>
        <v>238426845896.72</v>
      </c>
      <c r="M12" s="28">
        <f>+K12/G12</f>
        <v>0.12626072941421351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 s="30" customFormat="1" ht="33" customHeight="1" x14ac:dyDescent="0.25">
      <c r="A13" s="21" t="s">
        <v>26</v>
      </c>
      <c r="B13" s="31" t="s">
        <v>27</v>
      </c>
      <c r="C13" s="32">
        <f>C14</f>
        <v>272881000000</v>
      </c>
      <c r="D13" s="33">
        <v>0</v>
      </c>
      <c r="E13" s="33">
        <v>0</v>
      </c>
      <c r="F13" s="25">
        <f t="shared" si="1"/>
        <v>0</v>
      </c>
      <c r="G13" s="32">
        <f>C13-F13</f>
        <v>272881000000</v>
      </c>
      <c r="H13" s="34">
        <f t="shared" si="2"/>
        <v>2.9845187247215479E-2</v>
      </c>
      <c r="I13" s="35">
        <f>I14</f>
        <v>34213073284.470001</v>
      </c>
      <c r="J13" s="35">
        <v>0</v>
      </c>
      <c r="K13" s="32">
        <f t="shared" si="4"/>
        <v>34213073284.470001</v>
      </c>
      <c r="L13" s="23">
        <f t="shared" si="5"/>
        <v>238667926715.53</v>
      </c>
      <c r="M13" s="28">
        <f>+K13/G13</f>
        <v>0.12537726439169455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 s="44" customFormat="1" ht="47.25" customHeight="1" x14ac:dyDescent="0.25">
      <c r="A14" s="36" t="s">
        <v>28</v>
      </c>
      <c r="B14" s="37" t="s">
        <v>29</v>
      </c>
      <c r="C14" s="38">
        <v>272881000000</v>
      </c>
      <c r="D14" s="39">
        <v>0</v>
      </c>
      <c r="E14" s="39">
        <v>0</v>
      </c>
      <c r="F14" s="25">
        <f t="shared" si="1"/>
        <v>0</v>
      </c>
      <c r="G14" s="38">
        <f>C14-F14</f>
        <v>272881000000</v>
      </c>
      <c r="H14" s="40">
        <f>G14/$G$35</f>
        <v>2.9845187247215479E-2</v>
      </c>
      <c r="I14" s="41">
        <f>15648896068.68+18564177215.79</f>
        <v>34213073284.470001</v>
      </c>
      <c r="J14" s="41">
        <v>0</v>
      </c>
      <c r="K14" s="38">
        <f t="shared" si="4"/>
        <v>34213073284.470001</v>
      </c>
      <c r="L14" s="42">
        <f t="shared" si="5"/>
        <v>238667926715.53</v>
      </c>
      <c r="M14" s="43">
        <f>+K14/G14</f>
        <v>0.12537726439169455</v>
      </c>
    </row>
    <row r="15" spans="1:23" s="29" customFormat="1" ht="47.25" customHeight="1" x14ac:dyDescent="0.25">
      <c r="A15" s="21" t="s">
        <v>67</v>
      </c>
      <c r="B15" s="31" t="s">
        <v>72</v>
      </c>
      <c r="C15" s="32">
        <f>C16</f>
        <v>0</v>
      </c>
      <c r="D15" s="33"/>
      <c r="E15" s="33"/>
      <c r="F15" s="25">
        <f t="shared" si="1"/>
        <v>0</v>
      </c>
      <c r="G15" s="32">
        <f>G16</f>
        <v>0</v>
      </c>
      <c r="H15" s="34">
        <f t="shared" si="2"/>
        <v>0</v>
      </c>
      <c r="I15" s="35">
        <f t="shared" ref="I15:J18" si="6">I16</f>
        <v>241080818.81</v>
      </c>
      <c r="J15" s="35">
        <f t="shared" si="6"/>
        <v>0</v>
      </c>
      <c r="K15" s="32">
        <f t="shared" si="4"/>
        <v>241080818.81</v>
      </c>
      <c r="L15" s="42">
        <f t="shared" si="5"/>
        <v>-241080818.81</v>
      </c>
      <c r="M15" s="45" t="s">
        <v>30</v>
      </c>
    </row>
    <row r="16" spans="1:23" s="44" customFormat="1" ht="47.25" customHeight="1" x14ac:dyDescent="0.25">
      <c r="A16" s="36" t="s">
        <v>66</v>
      </c>
      <c r="B16" s="37" t="s">
        <v>71</v>
      </c>
      <c r="C16" s="38">
        <f>C17</f>
        <v>0</v>
      </c>
      <c r="D16" s="39">
        <v>0</v>
      </c>
      <c r="E16" s="39">
        <v>0</v>
      </c>
      <c r="F16" s="25">
        <f t="shared" si="1"/>
        <v>0</v>
      </c>
      <c r="G16" s="38">
        <f>G17</f>
        <v>0</v>
      </c>
      <c r="H16" s="40">
        <f t="shared" si="2"/>
        <v>0</v>
      </c>
      <c r="I16" s="41">
        <f t="shared" si="6"/>
        <v>241080818.81</v>
      </c>
      <c r="J16" s="41">
        <f t="shared" si="6"/>
        <v>0</v>
      </c>
      <c r="K16" s="38">
        <f t="shared" si="4"/>
        <v>241080818.81</v>
      </c>
      <c r="L16" s="42">
        <f t="shared" si="5"/>
        <v>-241080818.81</v>
      </c>
      <c r="M16" s="45" t="s">
        <v>30</v>
      </c>
    </row>
    <row r="17" spans="1:16" s="44" customFormat="1" ht="79.5" customHeight="1" x14ac:dyDescent="0.25">
      <c r="A17" s="36" t="s">
        <v>65</v>
      </c>
      <c r="B17" s="37" t="s">
        <v>70</v>
      </c>
      <c r="C17" s="38">
        <f>C18</f>
        <v>0</v>
      </c>
      <c r="D17" s="39">
        <v>0</v>
      </c>
      <c r="E17" s="39">
        <v>0</v>
      </c>
      <c r="F17" s="25">
        <f t="shared" si="1"/>
        <v>0</v>
      </c>
      <c r="G17" s="38">
        <f>G18</f>
        <v>0</v>
      </c>
      <c r="H17" s="40">
        <f t="shared" si="2"/>
        <v>0</v>
      </c>
      <c r="I17" s="41">
        <f t="shared" si="6"/>
        <v>241080818.81</v>
      </c>
      <c r="J17" s="41">
        <f t="shared" si="6"/>
        <v>0</v>
      </c>
      <c r="K17" s="38">
        <f t="shared" si="4"/>
        <v>241080818.81</v>
      </c>
      <c r="L17" s="42">
        <f t="shared" si="5"/>
        <v>-241080818.81</v>
      </c>
      <c r="M17" s="45" t="s">
        <v>30</v>
      </c>
    </row>
    <row r="18" spans="1:16" s="44" customFormat="1" ht="47.25" customHeight="1" x14ac:dyDescent="0.25">
      <c r="A18" s="36" t="s">
        <v>64</v>
      </c>
      <c r="B18" s="37" t="s">
        <v>69</v>
      </c>
      <c r="C18" s="38">
        <f>C19</f>
        <v>0</v>
      </c>
      <c r="D18" s="39">
        <f>D19</f>
        <v>0</v>
      </c>
      <c r="E18" s="39">
        <f>E19</f>
        <v>0</v>
      </c>
      <c r="F18" s="25">
        <f t="shared" si="1"/>
        <v>0</v>
      </c>
      <c r="G18" s="38">
        <f>G19</f>
        <v>0</v>
      </c>
      <c r="H18" s="40">
        <f t="shared" si="2"/>
        <v>0</v>
      </c>
      <c r="I18" s="41">
        <f t="shared" si="6"/>
        <v>241080818.81</v>
      </c>
      <c r="J18" s="41">
        <f t="shared" si="6"/>
        <v>0</v>
      </c>
      <c r="K18" s="38">
        <f t="shared" si="4"/>
        <v>241080818.81</v>
      </c>
      <c r="L18" s="42">
        <f t="shared" si="5"/>
        <v>-241080818.81</v>
      </c>
      <c r="M18" s="45" t="s">
        <v>30</v>
      </c>
    </row>
    <row r="19" spans="1:16" s="44" customFormat="1" ht="47.25" customHeight="1" x14ac:dyDescent="0.25">
      <c r="A19" s="36" t="s">
        <v>63</v>
      </c>
      <c r="B19" s="37" t="s">
        <v>68</v>
      </c>
      <c r="C19" s="38">
        <v>0</v>
      </c>
      <c r="D19" s="39">
        <v>0</v>
      </c>
      <c r="E19" s="39">
        <v>0</v>
      </c>
      <c r="F19" s="25">
        <f t="shared" si="1"/>
        <v>0</v>
      </c>
      <c r="G19" s="38">
        <v>0</v>
      </c>
      <c r="H19" s="40">
        <f t="shared" si="2"/>
        <v>0</v>
      </c>
      <c r="I19" s="41">
        <v>241080818.81</v>
      </c>
      <c r="J19" s="41">
        <v>0</v>
      </c>
      <c r="K19" s="38">
        <f t="shared" si="4"/>
        <v>241080818.81</v>
      </c>
      <c r="L19" s="42">
        <f t="shared" si="5"/>
        <v>-241080818.81</v>
      </c>
      <c r="M19" s="45" t="s">
        <v>30</v>
      </c>
    </row>
    <row r="20" spans="1:16" s="29" customFormat="1" ht="33" customHeight="1" x14ac:dyDescent="0.25">
      <c r="A20" s="21" t="s">
        <v>31</v>
      </c>
      <c r="B20" s="31" t="s">
        <v>32</v>
      </c>
      <c r="C20" s="32">
        <v>0</v>
      </c>
      <c r="D20" s="33">
        <f t="shared" si="0"/>
        <v>0</v>
      </c>
      <c r="E20" s="33">
        <f t="shared" si="0"/>
        <v>0</v>
      </c>
      <c r="F20" s="25">
        <f t="shared" si="1"/>
        <v>0</v>
      </c>
      <c r="G20" s="32">
        <f t="shared" ref="G20:G34" si="7">C20-F20</f>
        <v>0</v>
      </c>
      <c r="H20" s="34">
        <f t="shared" si="2"/>
        <v>0</v>
      </c>
      <c r="I20" s="35">
        <f>I21+I29</f>
        <v>1986366855.1800001</v>
      </c>
      <c r="J20" s="35">
        <f>J21</f>
        <v>0</v>
      </c>
      <c r="K20" s="32">
        <f>I20-J20</f>
        <v>1986366855.1800001</v>
      </c>
      <c r="L20" s="23">
        <f t="shared" si="5"/>
        <v>-1986366855.1800001</v>
      </c>
      <c r="M20" s="45" t="s">
        <v>30</v>
      </c>
    </row>
    <row r="21" spans="1:16" s="29" customFormat="1" ht="33" customHeight="1" x14ac:dyDescent="0.25">
      <c r="A21" s="21" t="s">
        <v>33</v>
      </c>
      <c r="B21" s="31" t="s">
        <v>34</v>
      </c>
      <c r="C21" s="32">
        <v>0</v>
      </c>
      <c r="D21" s="33">
        <f t="shared" si="0"/>
        <v>0</v>
      </c>
      <c r="E21" s="33">
        <f t="shared" si="0"/>
        <v>0</v>
      </c>
      <c r="F21" s="25">
        <f t="shared" si="1"/>
        <v>0</v>
      </c>
      <c r="G21" s="32">
        <f t="shared" si="7"/>
        <v>0</v>
      </c>
      <c r="H21" s="34">
        <f t="shared" si="2"/>
        <v>0</v>
      </c>
      <c r="I21" s="35">
        <f>I22+I26</f>
        <v>1982432539.1800001</v>
      </c>
      <c r="J21" s="35">
        <f>J26</f>
        <v>0</v>
      </c>
      <c r="K21" s="32">
        <f>I21-J21</f>
        <v>1982432539.1800001</v>
      </c>
      <c r="L21" s="23">
        <f t="shared" si="5"/>
        <v>-1982432539.1800001</v>
      </c>
      <c r="M21" s="45" t="s">
        <v>30</v>
      </c>
    </row>
    <row r="22" spans="1:16" s="29" customFormat="1" ht="33" customHeight="1" x14ac:dyDescent="0.25">
      <c r="A22" s="21" t="s">
        <v>35</v>
      </c>
      <c r="B22" s="31" t="s">
        <v>36</v>
      </c>
      <c r="C22" s="32">
        <v>0</v>
      </c>
      <c r="D22" s="33">
        <f t="shared" si="0"/>
        <v>0</v>
      </c>
      <c r="E22" s="33">
        <f t="shared" si="0"/>
        <v>0</v>
      </c>
      <c r="F22" s="25">
        <f t="shared" si="1"/>
        <v>0</v>
      </c>
      <c r="G22" s="32">
        <f>C22-F22</f>
        <v>0</v>
      </c>
      <c r="H22" s="34">
        <f t="shared" si="2"/>
        <v>0</v>
      </c>
      <c r="I22" s="35">
        <f>I23</f>
        <v>636526023.45000005</v>
      </c>
      <c r="J22" s="35">
        <v>0</v>
      </c>
      <c r="K22" s="32">
        <f t="shared" si="4"/>
        <v>636526023.45000005</v>
      </c>
      <c r="L22" s="23">
        <f t="shared" si="5"/>
        <v>-636526023.45000005</v>
      </c>
      <c r="M22" s="45" t="s">
        <v>30</v>
      </c>
    </row>
    <row r="23" spans="1:16" s="29" customFormat="1" ht="33" customHeight="1" x14ac:dyDescent="0.25">
      <c r="A23" s="21" t="s">
        <v>37</v>
      </c>
      <c r="B23" s="31" t="s">
        <v>38</v>
      </c>
      <c r="C23" s="32">
        <v>0</v>
      </c>
      <c r="D23" s="33">
        <f t="shared" si="0"/>
        <v>0</v>
      </c>
      <c r="E23" s="33">
        <f t="shared" si="0"/>
        <v>0</v>
      </c>
      <c r="F23" s="25">
        <f t="shared" si="1"/>
        <v>0</v>
      </c>
      <c r="G23" s="32">
        <f t="shared" si="7"/>
        <v>0</v>
      </c>
      <c r="H23" s="34">
        <f t="shared" si="2"/>
        <v>0</v>
      </c>
      <c r="I23" s="35">
        <f>I24+I25</f>
        <v>636526023.45000005</v>
      </c>
      <c r="J23" s="35">
        <v>0</v>
      </c>
      <c r="K23" s="32">
        <f>I23-J23</f>
        <v>636526023.45000005</v>
      </c>
      <c r="L23" s="23">
        <f>G23-K23</f>
        <v>-636526023.45000005</v>
      </c>
      <c r="M23" s="45" t="s">
        <v>30</v>
      </c>
    </row>
    <row r="24" spans="1:16" s="44" customFormat="1" ht="50.25" customHeight="1" x14ac:dyDescent="0.25">
      <c r="A24" s="36" t="s">
        <v>39</v>
      </c>
      <c r="B24" s="37" t="s">
        <v>40</v>
      </c>
      <c r="C24" s="38">
        <v>0</v>
      </c>
      <c r="D24" s="39">
        <f t="shared" si="0"/>
        <v>0</v>
      </c>
      <c r="E24" s="39">
        <f t="shared" si="0"/>
        <v>0</v>
      </c>
      <c r="F24" s="25">
        <f t="shared" si="1"/>
        <v>0</v>
      </c>
      <c r="G24" s="38">
        <f t="shared" si="7"/>
        <v>0</v>
      </c>
      <c r="H24" s="40">
        <f t="shared" si="2"/>
        <v>0</v>
      </c>
      <c r="I24" s="41">
        <f>2230079.75+3063503.99</f>
        <v>5293583.74</v>
      </c>
      <c r="J24" s="41">
        <v>0</v>
      </c>
      <c r="K24" s="38">
        <f>I24-J24</f>
        <v>5293583.74</v>
      </c>
      <c r="L24" s="42">
        <f>G24-K24</f>
        <v>-5293583.74</v>
      </c>
      <c r="M24" s="46" t="s">
        <v>30</v>
      </c>
    </row>
    <row r="25" spans="1:16" s="44" customFormat="1" ht="48.75" customHeight="1" x14ac:dyDescent="0.25">
      <c r="A25" s="36" t="s">
        <v>41</v>
      </c>
      <c r="B25" s="37" t="s">
        <v>42</v>
      </c>
      <c r="C25" s="38">
        <v>0</v>
      </c>
      <c r="D25" s="39">
        <f t="shared" si="0"/>
        <v>0</v>
      </c>
      <c r="E25" s="39">
        <f t="shared" si="0"/>
        <v>0</v>
      </c>
      <c r="F25" s="25">
        <f t="shared" si="1"/>
        <v>0</v>
      </c>
      <c r="G25" s="38">
        <f t="shared" si="7"/>
        <v>0</v>
      </c>
      <c r="H25" s="40">
        <f t="shared" si="2"/>
        <v>0</v>
      </c>
      <c r="I25" s="41">
        <f>405420813.75+225811625.96</f>
        <v>631232439.71000004</v>
      </c>
      <c r="J25" s="41">
        <v>0</v>
      </c>
      <c r="K25" s="38">
        <f t="shared" si="4"/>
        <v>631232439.71000004</v>
      </c>
      <c r="L25" s="42">
        <f>G25-K25</f>
        <v>-631232439.71000004</v>
      </c>
      <c r="M25" s="46" t="s">
        <v>30</v>
      </c>
    </row>
    <row r="26" spans="1:16" s="29" customFormat="1" ht="33" customHeight="1" x14ac:dyDescent="0.25">
      <c r="A26" s="21" t="s">
        <v>43</v>
      </c>
      <c r="B26" s="31" t="s">
        <v>44</v>
      </c>
      <c r="C26" s="32">
        <v>0</v>
      </c>
      <c r="D26" s="33">
        <f>D27</f>
        <v>0</v>
      </c>
      <c r="E26" s="33">
        <f>E27</f>
        <v>0</v>
      </c>
      <c r="F26" s="25">
        <f t="shared" si="1"/>
        <v>0</v>
      </c>
      <c r="G26" s="32">
        <f t="shared" si="7"/>
        <v>0</v>
      </c>
      <c r="H26" s="34">
        <f t="shared" si="2"/>
        <v>0</v>
      </c>
      <c r="I26" s="35">
        <f>I27</f>
        <v>1345906515.73</v>
      </c>
      <c r="J26" s="35">
        <f>J27</f>
        <v>0</v>
      </c>
      <c r="K26" s="32">
        <f t="shared" si="4"/>
        <v>1345906515.73</v>
      </c>
      <c r="L26" s="23">
        <f>L27</f>
        <v>-1345906515.73</v>
      </c>
      <c r="M26" s="45" t="s">
        <v>30</v>
      </c>
    </row>
    <row r="27" spans="1:16" s="44" customFormat="1" ht="76.5" customHeight="1" x14ac:dyDescent="0.25">
      <c r="A27" s="36" t="s">
        <v>45</v>
      </c>
      <c r="B27" s="37" t="s">
        <v>46</v>
      </c>
      <c r="C27" s="38">
        <v>0</v>
      </c>
      <c r="D27" s="39">
        <v>0</v>
      </c>
      <c r="E27" s="39">
        <v>0</v>
      </c>
      <c r="F27" s="25">
        <f t="shared" si="1"/>
        <v>0</v>
      </c>
      <c r="G27" s="38">
        <f t="shared" si="7"/>
        <v>0</v>
      </c>
      <c r="H27" s="40">
        <f t="shared" si="2"/>
        <v>0</v>
      </c>
      <c r="I27" s="41">
        <f>1328530800.97+17375714.76</f>
        <v>1345906515.73</v>
      </c>
      <c r="J27" s="41">
        <v>0</v>
      </c>
      <c r="K27" s="38">
        <f>I27-J27</f>
        <v>1345906515.73</v>
      </c>
      <c r="L27" s="38">
        <f>G27-K27</f>
        <v>-1345906515.73</v>
      </c>
      <c r="M27" s="46" t="s">
        <v>30</v>
      </c>
    </row>
    <row r="28" spans="1:16" s="44" customFormat="1" ht="42.75" customHeight="1" x14ac:dyDescent="0.25">
      <c r="A28" s="36" t="s">
        <v>62</v>
      </c>
      <c r="B28" s="37" t="s">
        <v>61</v>
      </c>
      <c r="C28" s="38">
        <v>0</v>
      </c>
      <c r="D28" s="39">
        <v>0</v>
      </c>
      <c r="E28" s="39">
        <v>0</v>
      </c>
      <c r="F28" s="25">
        <f t="shared" si="1"/>
        <v>0</v>
      </c>
      <c r="G28" s="38">
        <f t="shared" si="7"/>
        <v>0</v>
      </c>
      <c r="H28" s="40">
        <f t="shared" si="2"/>
        <v>0</v>
      </c>
      <c r="I28" s="41">
        <f>I29</f>
        <v>3934316</v>
      </c>
      <c r="J28" s="41">
        <v>0</v>
      </c>
      <c r="K28" s="38">
        <f t="shared" ref="K28:K30" si="8">I28-J28</f>
        <v>3934316</v>
      </c>
      <c r="L28" s="38">
        <f t="shared" ref="L28:L30" si="9">G28-K28</f>
        <v>-3934316</v>
      </c>
      <c r="M28" s="46" t="s">
        <v>30</v>
      </c>
    </row>
    <row r="29" spans="1:16" s="44" customFormat="1" ht="42.75" customHeight="1" x14ac:dyDescent="0.25">
      <c r="A29" s="36" t="s">
        <v>60</v>
      </c>
      <c r="B29" s="37" t="s">
        <v>59</v>
      </c>
      <c r="C29" s="38">
        <v>0</v>
      </c>
      <c r="D29" s="39">
        <v>0</v>
      </c>
      <c r="E29" s="39">
        <v>0</v>
      </c>
      <c r="F29" s="25">
        <f t="shared" si="1"/>
        <v>0</v>
      </c>
      <c r="G29" s="38">
        <f t="shared" si="7"/>
        <v>0</v>
      </c>
      <c r="H29" s="40">
        <f t="shared" si="2"/>
        <v>0</v>
      </c>
      <c r="I29" s="41">
        <f>I30</f>
        <v>3934316</v>
      </c>
      <c r="J29" s="41">
        <v>0</v>
      </c>
      <c r="K29" s="38">
        <f t="shared" si="8"/>
        <v>3934316</v>
      </c>
      <c r="L29" s="38">
        <f t="shared" si="9"/>
        <v>-3934316</v>
      </c>
      <c r="M29" s="46" t="s">
        <v>30</v>
      </c>
    </row>
    <row r="30" spans="1:16" s="44" customFormat="1" ht="42.75" customHeight="1" x14ac:dyDescent="0.25">
      <c r="A30" s="36" t="s">
        <v>57</v>
      </c>
      <c r="B30" s="37" t="s">
        <v>58</v>
      </c>
      <c r="C30" s="38">
        <v>0</v>
      </c>
      <c r="D30" s="39">
        <v>0</v>
      </c>
      <c r="E30" s="39">
        <v>0</v>
      </c>
      <c r="F30" s="25">
        <f t="shared" si="1"/>
        <v>0</v>
      </c>
      <c r="G30" s="38">
        <f t="shared" si="7"/>
        <v>0</v>
      </c>
      <c r="H30" s="40">
        <f t="shared" si="2"/>
        <v>0</v>
      </c>
      <c r="I30" s="41">
        <v>3934316</v>
      </c>
      <c r="J30" s="41">
        <v>0</v>
      </c>
      <c r="K30" s="38">
        <f t="shared" si="8"/>
        <v>3934316</v>
      </c>
      <c r="L30" s="38">
        <f t="shared" si="9"/>
        <v>-3934316</v>
      </c>
      <c r="M30" s="46" t="s">
        <v>30</v>
      </c>
    </row>
    <row r="31" spans="1:16" s="19" customFormat="1" ht="33" customHeight="1" x14ac:dyDescent="0.25">
      <c r="A31" s="47">
        <v>4</v>
      </c>
      <c r="B31" s="48" t="s">
        <v>47</v>
      </c>
      <c r="C31" s="49">
        <f>C32+C33+C34</f>
        <v>8870335215722</v>
      </c>
      <c r="D31" s="49">
        <f>D32+D33+D34</f>
        <v>0</v>
      </c>
      <c r="E31" s="49">
        <v>0</v>
      </c>
      <c r="F31" s="13">
        <f t="shared" si="1"/>
        <v>0</v>
      </c>
      <c r="G31" s="49">
        <f t="shared" si="7"/>
        <v>8870335215722</v>
      </c>
      <c r="H31" s="50">
        <f t="shared" si="2"/>
        <v>0.97015481275278448</v>
      </c>
      <c r="I31" s="51">
        <f>I32+I33+I34</f>
        <v>1575252895118.3501</v>
      </c>
      <c r="J31" s="51">
        <f>SUM(J32:J34)</f>
        <v>0</v>
      </c>
      <c r="K31" s="49">
        <f>I31-J31</f>
        <v>1575252895118.3501</v>
      </c>
      <c r="L31" s="49">
        <f>L32+L33+L34</f>
        <v>7295082320603.6504</v>
      </c>
      <c r="M31" s="52">
        <f>+K31/G31</f>
        <v>0.17758662517357102</v>
      </c>
      <c r="O31" s="18"/>
    </row>
    <row r="32" spans="1:16" s="58" customFormat="1" ht="33" customHeight="1" x14ac:dyDescent="0.25">
      <c r="A32" s="53">
        <v>41</v>
      </c>
      <c r="B32" s="54" t="s">
        <v>48</v>
      </c>
      <c r="C32" s="55">
        <v>10647256000</v>
      </c>
      <c r="D32" s="56">
        <v>0</v>
      </c>
      <c r="E32" s="56">
        <v>0</v>
      </c>
      <c r="F32" s="25">
        <f t="shared" si="1"/>
        <v>0</v>
      </c>
      <c r="G32" s="55">
        <f t="shared" si="7"/>
        <v>10647256000</v>
      </c>
      <c r="H32" s="40">
        <f>G32/$G$35</f>
        <v>1.1644978909819243E-3</v>
      </c>
      <c r="I32" s="41">
        <v>2526038</v>
      </c>
      <c r="J32" s="41">
        <v>0</v>
      </c>
      <c r="K32" s="55">
        <f>I32-J32</f>
        <v>2526038</v>
      </c>
      <c r="L32" s="57">
        <f>G32-K32</f>
        <v>10644729962</v>
      </c>
      <c r="M32" s="43">
        <f>+K32/G32</f>
        <v>2.3724779417344714E-4</v>
      </c>
      <c r="O32" s="59"/>
      <c r="P32" s="19"/>
    </row>
    <row r="33" spans="1:16" s="58" customFormat="1" ht="33" customHeight="1" x14ac:dyDescent="0.25">
      <c r="A33" s="53">
        <v>42</v>
      </c>
      <c r="B33" s="54" t="s">
        <v>49</v>
      </c>
      <c r="C33" s="60">
        <v>1539512571000</v>
      </c>
      <c r="D33" s="61">
        <v>0</v>
      </c>
      <c r="E33" s="61">
        <v>0</v>
      </c>
      <c r="F33" s="25">
        <f t="shared" si="1"/>
        <v>0</v>
      </c>
      <c r="G33" s="55">
        <f t="shared" si="7"/>
        <v>1539512571000</v>
      </c>
      <c r="H33" s="40">
        <f>G33/$G$35</f>
        <v>0.16837757466051911</v>
      </c>
      <c r="I33" s="41">
        <v>0</v>
      </c>
      <c r="J33" s="41">
        <v>0</v>
      </c>
      <c r="K33" s="57">
        <f>I33-J33</f>
        <v>0</v>
      </c>
      <c r="L33" s="57">
        <f>G33-K33</f>
        <v>1539512571000</v>
      </c>
      <c r="M33" s="43">
        <f>+K33/G33</f>
        <v>0</v>
      </c>
      <c r="O33" s="59"/>
      <c r="P33" s="19"/>
    </row>
    <row r="34" spans="1:16" s="58" customFormat="1" ht="33" customHeight="1" thickBot="1" x14ac:dyDescent="0.3">
      <c r="A34" s="62">
        <v>43</v>
      </c>
      <c r="B34" s="63" t="s">
        <v>50</v>
      </c>
      <c r="C34" s="64">
        <v>7320175388722</v>
      </c>
      <c r="D34" s="65">
        <v>0</v>
      </c>
      <c r="E34" s="65">
        <v>0</v>
      </c>
      <c r="F34" s="25">
        <f t="shared" si="1"/>
        <v>0</v>
      </c>
      <c r="G34" s="64">
        <f t="shared" si="7"/>
        <v>7320175388722</v>
      </c>
      <c r="H34" s="40">
        <f>G34/$G$35</f>
        <v>0.80061274020128348</v>
      </c>
      <c r="I34" s="66">
        <v>1575250369080.3501</v>
      </c>
      <c r="J34" s="66">
        <v>0</v>
      </c>
      <c r="K34" s="64">
        <f>I34-J34</f>
        <v>1575250369080.3501</v>
      </c>
      <c r="L34" s="67">
        <f>G34-K34</f>
        <v>5744925019641.6504</v>
      </c>
      <c r="M34" s="43">
        <f>+K34/G34</f>
        <v>0.21519298178391963</v>
      </c>
      <c r="N34" s="59"/>
      <c r="O34" s="59"/>
      <c r="P34" s="19"/>
    </row>
    <row r="35" spans="1:16" s="8" customFormat="1" ht="33" customHeight="1" thickTop="1" thickBot="1" x14ac:dyDescent="0.3">
      <c r="A35" s="128" t="s">
        <v>51</v>
      </c>
      <c r="B35" s="129"/>
      <c r="C35" s="68">
        <f>C8+C31</f>
        <v>9143216215722</v>
      </c>
      <c r="D35" s="68">
        <f>D8+D31</f>
        <v>0</v>
      </c>
      <c r="E35" s="68">
        <f>E8+E31</f>
        <v>0</v>
      </c>
      <c r="F35" s="68">
        <f t="shared" si="1"/>
        <v>0</v>
      </c>
      <c r="G35" s="68">
        <f>G8+G31</f>
        <v>9143216215722</v>
      </c>
      <c r="H35" s="69">
        <f t="shared" si="2"/>
        <v>1</v>
      </c>
      <c r="I35" s="68">
        <f>I8+I31</f>
        <v>1611693416076.8101</v>
      </c>
      <c r="J35" s="68">
        <f>J8+J31</f>
        <v>0</v>
      </c>
      <c r="K35" s="68">
        <f>K8+K31</f>
        <v>1611693416076.8101</v>
      </c>
      <c r="L35" s="68">
        <f>L8+L31</f>
        <v>7531522799645.1904</v>
      </c>
      <c r="M35" s="70">
        <f>+K35/G35</f>
        <v>0.17627204454658538</v>
      </c>
      <c r="O35" s="71"/>
      <c r="P35" s="19"/>
    </row>
    <row r="36" spans="1:16" s="8" customFormat="1" ht="14.25" customHeight="1" thickTop="1" x14ac:dyDescent="0.25">
      <c r="B36" s="72"/>
      <c r="C36" s="73"/>
      <c r="D36" s="74"/>
      <c r="E36" s="74"/>
      <c r="F36" s="74"/>
      <c r="G36" s="73"/>
      <c r="H36" s="74"/>
      <c r="I36" s="74"/>
      <c r="J36" s="74"/>
      <c r="K36" s="73"/>
      <c r="L36" s="75"/>
    </row>
    <row r="37" spans="1:16" s="2" customFormat="1" ht="14.25" customHeight="1" x14ac:dyDescent="0.25">
      <c r="A37" s="76" t="s">
        <v>56</v>
      </c>
      <c r="D37" s="8"/>
      <c r="E37" s="8"/>
      <c r="F37" s="8"/>
      <c r="H37" s="77"/>
      <c r="I37" s="9"/>
      <c r="J37" s="9"/>
      <c r="K37" s="9"/>
      <c r="L37" s="9"/>
      <c r="M37" s="77"/>
    </row>
    <row r="38" spans="1:16" s="2" customFormat="1" ht="33" customHeight="1" x14ac:dyDescent="0.25">
      <c r="A38" s="76" t="s">
        <v>52</v>
      </c>
      <c r="D38" s="8"/>
      <c r="E38" s="8"/>
      <c r="F38" s="8"/>
      <c r="I38" s="9"/>
      <c r="J38" s="9"/>
      <c r="K38" s="9"/>
      <c r="L38" s="9"/>
    </row>
    <row r="39" spans="1:16" s="2" customFormat="1" ht="33" customHeight="1" x14ac:dyDescent="0.25">
      <c r="A39" s="5"/>
      <c r="D39" s="8"/>
      <c r="E39" s="8"/>
      <c r="F39" s="8"/>
      <c r="G39" s="9"/>
      <c r="I39" s="9"/>
      <c r="J39" s="9"/>
      <c r="K39" s="9"/>
      <c r="L39" s="9"/>
      <c r="M39" s="77"/>
    </row>
    <row r="40" spans="1:16" s="2" customFormat="1" ht="33" customHeight="1" x14ac:dyDescent="0.25">
      <c r="A40" s="5"/>
      <c r="D40" s="8"/>
      <c r="E40" s="8"/>
      <c r="F40" s="8"/>
      <c r="I40" s="9"/>
      <c r="J40" s="9"/>
      <c r="K40" s="9"/>
      <c r="L40" s="9"/>
    </row>
    <row r="41" spans="1:16" s="2" customFormat="1" ht="33" customHeight="1" x14ac:dyDescent="0.25">
      <c r="A41" s="5"/>
      <c r="C41" s="4"/>
      <c r="D41" s="78"/>
      <c r="E41" s="78"/>
      <c r="F41" s="78"/>
      <c r="G41" s="58"/>
      <c r="H41" s="58"/>
      <c r="I41" s="58"/>
      <c r="J41" s="59"/>
      <c r="K41" s="79"/>
      <c r="L41" s="59"/>
    </row>
    <row r="42" spans="1:16" s="2" customFormat="1" ht="33" customHeight="1" x14ac:dyDescent="0.25">
      <c r="A42" s="5"/>
      <c r="D42" s="8"/>
      <c r="E42" s="8"/>
      <c r="F42" s="8"/>
      <c r="J42" s="9"/>
      <c r="L42" s="9"/>
    </row>
    <row r="43" spans="1:16" s="2" customFormat="1" ht="33" customHeight="1" x14ac:dyDescent="0.25">
      <c r="A43" s="5"/>
      <c r="D43" s="8"/>
      <c r="E43" s="8"/>
      <c r="F43" s="8"/>
      <c r="J43" s="9"/>
    </row>
    <row r="44" spans="1:16" s="2" customFormat="1" ht="33" customHeight="1" x14ac:dyDescent="0.25">
      <c r="A44" s="5"/>
      <c r="D44" s="8"/>
      <c r="E44" s="8"/>
      <c r="F44" s="8"/>
      <c r="J44" s="9"/>
    </row>
    <row r="45" spans="1:16" s="2" customFormat="1" ht="33" customHeight="1" x14ac:dyDescent="0.25">
      <c r="A45" s="5"/>
      <c r="D45" s="8"/>
      <c r="E45" s="8"/>
      <c r="F45" s="8"/>
      <c r="J45" s="9"/>
    </row>
    <row r="46" spans="1:16" s="2" customFormat="1" ht="33" customHeight="1" x14ac:dyDescent="0.25">
      <c r="A46" s="5"/>
      <c r="D46" s="8"/>
      <c r="E46" s="8"/>
      <c r="F46" s="8"/>
      <c r="J46" s="9"/>
    </row>
    <row r="47" spans="1:16" s="2" customFormat="1" ht="33" customHeight="1" x14ac:dyDescent="0.25">
      <c r="A47" s="5"/>
      <c r="D47" s="8"/>
      <c r="E47" s="8"/>
      <c r="F47" s="8"/>
      <c r="J47" s="9"/>
    </row>
    <row r="48" spans="1:16" s="2" customFormat="1" ht="33" customHeight="1" x14ac:dyDescent="0.25">
      <c r="A48" s="5"/>
      <c r="D48" s="8"/>
      <c r="E48" s="8"/>
      <c r="F48" s="8"/>
      <c r="J48" s="9"/>
    </row>
  </sheetData>
  <autoFilter ref="N1:N48" xr:uid="{ADA92C4C-CA7C-41A7-AD00-41BDF36AEF99}"/>
  <mergeCells count="16">
    <mergeCell ref="A35:B35"/>
    <mergeCell ref="A1:M1"/>
    <mergeCell ref="A2:M2"/>
    <mergeCell ref="A3:M3"/>
    <mergeCell ref="K4:L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</mergeCells>
  <printOptions horizontalCentered="1"/>
  <pageMargins left="0.15748031496062992" right="0.15748031496062992" top="0.43307086614173229" bottom="0.11811023622047245" header="0.23622047244094491" footer="0.19"/>
  <pageSetup paperSize="5" scale="5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3338F-2CDC-4045-BB84-7658D41AA602}">
  <dimension ref="A1:W48"/>
  <sheetViews>
    <sheetView topLeftCell="A2" zoomScale="80" zoomScaleNormal="80" workbookViewId="0">
      <pane xSplit="2" ySplit="6" topLeftCell="H29" activePane="bottomRight" state="frozen"/>
      <selection activeCell="A2" sqref="A2"/>
      <selection pane="topRight" activeCell="C2" sqref="C2"/>
      <selection pane="bottomLeft" activeCell="A8" sqref="A8"/>
      <selection pane="bottomRight" activeCell="M30" sqref="M30"/>
    </sheetView>
  </sheetViews>
  <sheetFormatPr baseColWidth="10" defaultRowHeight="33" customHeight="1" x14ac:dyDescent="0.25"/>
  <cols>
    <col min="1" max="1" width="28.42578125" style="80" customWidth="1"/>
    <col min="2" max="2" width="45.140625" style="3" customWidth="1"/>
    <col min="3" max="3" width="35.42578125" style="3" customWidth="1"/>
    <col min="4" max="4" width="11.42578125" style="81" customWidth="1"/>
    <col min="5" max="5" width="11.5703125" style="81" customWidth="1"/>
    <col min="6" max="6" width="18.140625" style="81" customWidth="1"/>
    <col min="7" max="7" width="32.85546875" style="3" customWidth="1"/>
    <col min="8" max="8" width="17.42578125" style="3" customWidth="1"/>
    <col min="9" max="9" width="31.42578125" style="3" customWidth="1"/>
    <col min="10" max="10" width="25.28515625" style="82" customWidth="1"/>
    <col min="11" max="11" width="32.5703125" style="3" customWidth="1"/>
    <col min="12" max="12" width="32.28515625" style="3" customWidth="1"/>
    <col min="13" max="13" width="17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3" ht="33" customHeight="1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"/>
      <c r="O1" s="1"/>
      <c r="P1" s="1"/>
    </row>
    <row r="2" spans="1:23" ht="15.75" customHeight="1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"/>
      <c r="O2" s="1"/>
      <c r="P2" s="1"/>
    </row>
    <row r="3" spans="1:23" ht="15.75" customHeight="1" x14ac:dyDescent="0.25">
      <c r="A3" s="132" t="s">
        <v>73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23" ht="15.75" customHeight="1" x14ac:dyDescent="0.25">
      <c r="A4" s="5"/>
      <c r="B4" s="2"/>
      <c r="C4" s="2"/>
      <c r="D4" s="2"/>
      <c r="E4" s="2"/>
      <c r="F4" s="2"/>
      <c r="G4" s="6" t="s">
        <v>2</v>
      </c>
      <c r="H4" s="6"/>
      <c r="I4" s="6"/>
      <c r="J4" s="7"/>
      <c r="K4" s="133" t="s">
        <v>3</v>
      </c>
      <c r="L4" s="133"/>
      <c r="M4" s="2"/>
    </row>
    <row r="5" spans="1:23" ht="15.75" customHeight="1" thickBot="1" x14ac:dyDescent="0.3">
      <c r="A5" s="5"/>
      <c r="B5" s="2"/>
      <c r="C5" s="2"/>
      <c r="D5" s="8"/>
      <c r="E5" s="8"/>
      <c r="F5" s="8"/>
      <c r="G5" s="2"/>
      <c r="H5" s="2"/>
      <c r="I5" s="9"/>
      <c r="J5" s="9"/>
      <c r="K5" s="2"/>
      <c r="L5" s="2"/>
      <c r="M5" s="2"/>
    </row>
    <row r="6" spans="1:23" ht="54" customHeight="1" thickTop="1" x14ac:dyDescent="0.25">
      <c r="A6" s="134" t="s">
        <v>4</v>
      </c>
      <c r="B6" s="136" t="s">
        <v>5</v>
      </c>
      <c r="C6" s="136" t="s">
        <v>6</v>
      </c>
      <c r="D6" s="136" t="s">
        <v>7</v>
      </c>
      <c r="E6" s="136"/>
      <c r="F6" s="136"/>
      <c r="G6" s="136" t="s">
        <v>8</v>
      </c>
      <c r="H6" s="136" t="s">
        <v>9</v>
      </c>
      <c r="I6" s="136" t="s">
        <v>10</v>
      </c>
      <c r="J6" s="136" t="s">
        <v>11</v>
      </c>
      <c r="K6" s="136" t="s">
        <v>12</v>
      </c>
      <c r="L6" s="136" t="s">
        <v>13</v>
      </c>
      <c r="M6" s="138" t="s">
        <v>14</v>
      </c>
    </row>
    <row r="7" spans="1:23" ht="78.75" customHeight="1" x14ac:dyDescent="0.25">
      <c r="A7" s="135"/>
      <c r="B7" s="137"/>
      <c r="C7" s="137"/>
      <c r="D7" s="10" t="s">
        <v>15</v>
      </c>
      <c r="E7" s="10" t="s">
        <v>16</v>
      </c>
      <c r="F7" s="10" t="s">
        <v>17</v>
      </c>
      <c r="G7" s="137"/>
      <c r="H7" s="137"/>
      <c r="I7" s="137"/>
      <c r="J7" s="137"/>
      <c r="K7" s="137"/>
      <c r="L7" s="137"/>
      <c r="M7" s="139"/>
    </row>
    <row r="8" spans="1:23" s="20" customFormat="1" ht="53.25" customHeight="1" x14ac:dyDescent="0.25">
      <c r="A8" s="11">
        <v>3</v>
      </c>
      <c r="B8" s="12" t="s">
        <v>18</v>
      </c>
      <c r="C8" s="13">
        <f>C9</f>
        <v>272881000000</v>
      </c>
      <c r="D8" s="13">
        <f>D9</f>
        <v>0</v>
      </c>
      <c r="E8" s="13">
        <f>E9</f>
        <v>0</v>
      </c>
      <c r="F8" s="13">
        <f>D8-E8</f>
        <v>0</v>
      </c>
      <c r="G8" s="13">
        <f>C8-F8</f>
        <v>272881000000</v>
      </c>
      <c r="H8" s="14">
        <f>G8/$G$35</f>
        <v>2.9845187247215479E-2</v>
      </c>
      <c r="I8" s="15">
        <f>I9</f>
        <v>51643149888.889999</v>
      </c>
      <c r="J8" s="15">
        <f>J9</f>
        <v>0</v>
      </c>
      <c r="K8" s="15">
        <f>I8-J8</f>
        <v>51643149888.889999</v>
      </c>
      <c r="L8" s="16">
        <f>G8-K8</f>
        <v>221237850111.10999</v>
      </c>
      <c r="M8" s="17">
        <f>+K8/G8</f>
        <v>0.18925154147371931</v>
      </c>
      <c r="N8" s="18"/>
      <c r="O8" s="19"/>
      <c r="P8" s="19"/>
      <c r="Q8" s="19"/>
      <c r="R8" s="19"/>
      <c r="S8" s="19"/>
      <c r="T8" s="19"/>
      <c r="U8" s="19"/>
      <c r="V8" s="19"/>
      <c r="W8" s="19"/>
    </row>
    <row r="9" spans="1:23" s="30" customFormat="1" ht="50.25" customHeight="1" x14ac:dyDescent="0.25">
      <c r="A9" s="21" t="s">
        <v>19</v>
      </c>
      <c r="B9" s="22" t="s">
        <v>20</v>
      </c>
      <c r="C9" s="23">
        <f>C10</f>
        <v>272881000000</v>
      </c>
      <c r="D9" s="24">
        <f t="shared" ref="D9:G25" si="0">D10</f>
        <v>0</v>
      </c>
      <c r="E9" s="24">
        <f t="shared" si="0"/>
        <v>0</v>
      </c>
      <c r="F9" s="25">
        <f t="shared" ref="F9:F35" si="1">D9-E9</f>
        <v>0</v>
      </c>
      <c r="G9" s="23">
        <f t="shared" si="0"/>
        <v>272881000000</v>
      </c>
      <c r="H9" s="26">
        <f>G9/$G$35</f>
        <v>2.9845187247215479E-2</v>
      </c>
      <c r="I9" s="27">
        <f>I10</f>
        <v>51643149888.889999</v>
      </c>
      <c r="J9" s="27">
        <f>J10</f>
        <v>0</v>
      </c>
      <c r="K9" s="23">
        <f>I9-J9</f>
        <v>51643149888.889999</v>
      </c>
      <c r="L9" s="23">
        <f>G9-K9</f>
        <v>221237850111.10999</v>
      </c>
      <c r="M9" s="28">
        <f>+K9/G9</f>
        <v>0.18925154147371931</v>
      </c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 s="30" customFormat="1" ht="45.75" customHeight="1" x14ac:dyDescent="0.25">
      <c r="A10" s="21" t="s">
        <v>21</v>
      </c>
      <c r="B10" s="22" t="s">
        <v>20</v>
      </c>
      <c r="C10" s="23">
        <f>C11</f>
        <v>272881000000</v>
      </c>
      <c r="D10" s="24">
        <f t="shared" si="0"/>
        <v>0</v>
      </c>
      <c r="E10" s="24">
        <f t="shared" si="0"/>
        <v>0</v>
      </c>
      <c r="F10" s="25">
        <f t="shared" si="1"/>
        <v>0</v>
      </c>
      <c r="G10" s="23">
        <f>G11</f>
        <v>272881000000</v>
      </c>
      <c r="H10" s="26">
        <f t="shared" ref="H10:H35" si="2">G10/$G$35</f>
        <v>2.9845187247215479E-2</v>
      </c>
      <c r="I10" s="27">
        <f>I11+I20</f>
        <v>51643149888.889999</v>
      </c>
      <c r="J10" s="27">
        <f>J11+J20</f>
        <v>0</v>
      </c>
      <c r="K10" s="23">
        <f>I10-J10</f>
        <v>51643149888.889999</v>
      </c>
      <c r="L10" s="23">
        <f>+G10-K10</f>
        <v>221237850111.10999</v>
      </c>
      <c r="M10" s="28">
        <f t="shared" ref="M10" si="3">+K10/G10</f>
        <v>0.18925154147371931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 s="30" customFormat="1" ht="33" customHeight="1" x14ac:dyDescent="0.25">
      <c r="A11" s="21" t="s">
        <v>22</v>
      </c>
      <c r="B11" s="22" t="s">
        <v>23</v>
      </c>
      <c r="C11" s="23">
        <f>C12</f>
        <v>272881000000</v>
      </c>
      <c r="D11" s="24">
        <f t="shared" si="0"/>
        <v>0</v>
      </c>
      <c r="E11" s="24">
        <f t="shared" si="0"/>
        <v>0</v>
      </c>
      <c r="F11" s="25">
        <f t="shared" si="1"/>
        <v>0</v>
      </c>
      <c r="G11" s="23">
        <f>G12</f>
        <v>272881000000</v>
      </c>
      <c r="H11" s="26">
        <f t="shared" si="2"/>
        <v>2.9845187247215479E-2</v>
      </c>
      <c r="I11" s="27">
        <f>I12</f>
        <v>49311093274.610001</v>
      </c>
      <c r="J11" s="27">
        <f>J12</f>
        <v>0</v>
      </c>
      <c r="K11" s="23">
        <f t="shared" ref="K11:K26" si="4">I11-J11</f>
        <v>49311093274.610001</v>
      </c>
      <c r="L11" s="23">
        <f t="shared" ref="L11:L22" si="5">G11-K11</f>
        <v>223569906725.39001</v>
      </c>
      <c r="M11" s="28">
        <f>+K11/G11</f>
        <v>0.180705484348892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 s="30" customFormat="1" ht="33" customHeight="1" x14ac:dyDescent="0.25">
      <c r="A12" s="21" t="s">
        <v>24</v>
      </c>
      <c r="B12" s="31" t="s">
        <v>25</v>
      </c>
      <c r="C12" s="32">
        <f>C13</f>
        <v>272881000000</v>
      </c>
      <c r="D12" s="33">
        <f t="shared" si="0"/>
        <v>0</v>
      </c>
      <c r="E12" s="33">
        <f t="shared" si="0"/>
        <v>0</v>
      </c>
      <c r="F12" s="25">
        <f t="shared" si="1"/>
        <v>0</v>
      </c>
      <c r="G12" s="32">
        <f>C12-F12</f>
        <v>272881000000</v>
      </c>
      <c r="H12" s="34">
        <f t="shared" si="2"/>
        <v>2.9845187247215479E-2</v>
      </c>
      <c r="I12" s="35">
        <f>I13+I15</f>
        <v>49311093274.610001</v>
      </c>
      <c r="J12" s="35">
        <v>0</v>
      </c>
      <c r="K12" s="32">
        <f>I12-J12</f>
        <v>49311093274.610001</v>
      </c>
      <c r="L12" s="23">
        <f t="shared" si="5"/>
        <v>223569906725.39001</v>
      </c>
      <c r="M12" s="28">
        <f>+K12/G12</f>
        <v>0.180705484348892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 s="30" customFormat="1" ht="33" customHeight="1" x14ac:dyDescent="0.25">
      <c r="A13" s="21" t="s">
        <v>26</v>
      </c>
      <c r="B13" s="31" t="s">
        <v>27</v>
      </c>
      <c r="C13" s="32">
        <f>C14</f>
        <v>272881000000</v>
      </c>
      <c r="D13" s="33">
        <v>0</v>
      </c>
      <c r="E13" s="33">
        <v>0</v>
      </c>
      <c r="F13" s="25">
        <f t="shared" si="1"/>
        <v>0</v>
      </c>
      <c r="G13" s="32">
        <f>C13-F13</f>
        <v>272881000000</v>
      </c>
      <c r="H13" s="34">
        <f t="shared" si="2"/>
        <v>2.9845187247215479E-2</v>
      </c>
      <c r="I13" s="35">
        <f>I14</f>
        <v>49069094938.690002</v>
      </c>
      <c r="J13" s="35">
        <v>0</v>
      </c>
      <c r="K13" s="32">
        <f t="shared" si="4"/>
        <v>49069094938.690002</v>
      </c>
      <c r="L13" s="23">
        <f t="shared" si="5"/>
        <v>223811905061.31</v>
      </c>
      <c r="M13" s="28">
        <f>+K13/G13</f>
        <v>0.17981865699220539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 s="44" customFormat="1" ht="47.25" customHeight="1" x14ac:dyDescent="0.25">
      <c r="A14" s="36" t="s">
        <v>28</v>
      </c>
      <c r="B14" s="37" t="s">
        <v>29</v>
      </c>
      <c r="C14" s="38">
        <v>272881000000</v>
      </c>
      <c r="D14" s="39">
        <v>0</v>
      </c>
      <c r="E14" s="39">
        <v>0</v>
      </c>
      <c r="F14" s="25">
        <f t="shared" si="1"/>
        <v>0</v>
      </c>
      <c r="G14" s="38">
        <f>C14-F14</f>
        <v>272881000000</v>
      </c>
      <c r="H14" s="40">
        <f>G14/$G$35</f>
        <v>2.9845187247215479E-2</v>
      </c>
      <c r="I14" s="41">
        <f>15648896068.68+18564177215.79+14856021654.22</f>
        <v>49069094938.690002</v>
      </c>
      <c r="J14" s="41">
        <v>0</v>
      </c>
      <c r="K14" s="38">
        <f t="shared" si="4"/>
        <v>49069094938.690002</v>
      </c>
      <c r="L14" s="42">
        <f t="shared" si="5"/>
        <v>223811905061.31</v>
      </c>
      <c r="M14" s="43">
        <f>+K14/G14</f>
        <v>0.17981865699220539</v>
      </c>
    </row>
    <row r="15" spans="1:23" s="29" customFormat="1" ht="47.25" customHeight="1" x14ac:dyDescent="0.25">
      <c r="A15" s="21" t="s">
        <v>67</v>
      </c>
      <c r="B15" s="31" t="s">
        <v>72</v>
      </c>
      <c r="C15" s="32">
        <f>C16</f>
        <v>0</v>
      </c>
      <c r="D15" s="33"/>
      <c r="E15" s="33"/>
      <c r="F15" s="25">
        <f t="shared" si="1"/>
        <v>0</v>
      </c>
      <c r="G15" s="32">
        <f>G16</f>
        <v>0</v>
      </c>
      <c r="H15" s="34">
        <f t="shared" si="2"/>
        <v>0</v>
      </c>
      <c r="I15" s="35">
        <f t="shared" ref="I15:J18" si="6">I16</f>
        <v>241998335.92000002</v>
      </c>
      <c r="J15" s="35">
        <f t="shared" si="6"/>
        <v>0</v>
      </c>
      <c r="K15" s="32">
        <f t="shared" si="4"/>
        <v>241998335.92000002</v>
      </c>
      <c r="L15" s="42">
        <f t="shared" si="5"/>
        <v>-241998335.92000002</v>
      </c>
      <c r="M15" s="45" t="s">
        <v>30</v>
      </c>
    </row>
    <row r="16" spans="1:23" s="44" customFormat="1" ht="47.25" customHeight="1" x14ac:dyDescent="0.25">
      <c r="A16" s="36" t="s">
        <v>66</v>
      </c>
      <c r="B16" s="37" t="s">
        <v>71</v>
      </c>
      <c r="C16" s="38">
        <f>C17</f>
        <v>0</v>
      </c>
      <c r="D16" s="39">
        <v>0</v>
      </c>
      <c r="E16" s="39">
        <v>0</v>
      </c>
      <c r="F16" s="25">
        <f t="shared" si="1"/>
        <v>0</v>
      </c>
      <c r="G16" s="38">
        <f>G17</f>
        <v>0</v>
      </c>
      <c r="H16" s="40">
        <f t="shared" si="2"/>
        <v>0</v>
      </c>
      <c r="I16" s="41">
        <f t="shared" si="6"/>
        <v>241998335.92000002</v>
      </c>
      <c r="J16" s="41">
        <f t="shared" si="6"/>
        <v>0</v>
      </c>
      <c r="K16" s="38">
        <f t="shared" si="4"/>
        <v>241998335.92000002</v>
      </c>
      <c r="L16" s="42">
        <f t="shared" si="5"/>
        <v>-241998335.92000002</v>
      </c>
      <c r="M16" s="45" t="s">
        <v>30</v>
      </c>
    </row>
    <row r="17" spans="1:16" s="44" customFormat="1" ht="79.5" customHeight="1" x14ac:dyDescent="0.25">
      <c r="A17" s="36" t="s">
        <v>65</v>
      </c>
      <c r="B17" s="37" t="s">
        <v>70</v>
      </c>
      <c r="C17" s="38">
        <f>C18</f>
        <v>0</v>
      </c>
      <c r="D17" s="39">
        <v>0</v>
      </c>
      <c r="E17" s="39">
        <v>0</v>
      </c>
      <c r="F17" s="25">
        <f t="shared" si="1"/>
        <v>0</v>
      </c>
      <c r="G17" s="38">
        <f>G18</f>
        <v>0</v>
      </c>
      <c r="H17" s="40">
        <f t="shared" si="2"/>
        <v>0</v>
      </c>
      <c r="I17" s="41">
        <f t="shared" si="6"/>
        <v>241998335.92000002</v>
      </c>
      <c r="J17" s="41">
        <f t="shared" si="6"/>
        <v>0</v>
      </c>
      <c r="K17" s="38">
        <f t="shared" si="4"/>
        <v>241998335.92000002</v>
      </c>
      <c r="L17" s="42">
        <f t="shared" si="5"/>
        <v>-241998335.92000002</v>
      </c>
      <c r="M17" s="45" t="s">
        <v>30</v>
      </c>
    </row>
    <row r="18" spans="1:16" s="44" customFormat="1" ht="47.25" customHeight="1" x14ac:dyDescent="0.25">
      <c r="A18" s="36" t="s">
        <v>64</v>
      </c>
      <c r="B18" s="37" t="s">
        <v>69</v>
      </c>
      <c r="C18" s="38">
        <f>C19</f>
        <v>0</v>
      </c>
      <c r="D18" s="39">
        <f>D19</f>
        <v>0</v>
      </c>
      <c r="E18" s="39">
        <f>E19</f>
        <v>0</v>
      </c>
      <c r="F18" s="25">
        <f t="shared" si="1"/>
        <v>0</v>
      </c>
      <c r="G18" s="38">
        <f>G19</f>
        <v>0</v>
      </c>
      <c r="H18" s="40">
        <f t="shared" si="2"/>
        <v>0</v>
      </c>
      <c r="I18" s="41">
        <f t="shared" si="6"/>
        <v>241998335.92000002</v>
      </c>
      <c r="J18" s="41">
        <f t="shared" si="6"/>
        <v>0</v>
      </c>
      <c r="K18" s="38">
        <f t="shared" si="4"/>
        <v>241998335.92000002</v>
      </c>
      <c r="L18" s="42">
        <f t="shared" si="5"/>
        <v>-241998335.92000002</v>
      </c>
      <c r="M18" s="45" t="s">
        <v>30</v>
      </c>
    </row>
    <row r="19" spans="1:16" s="44" customFormat="1" ht="47.25" customHeight="1" x14ac:dyDescent="0.25">
      <c r="A19" s="36" t="s">
        <v>63</v>
      </c>
      <c r="B19" s="37" t="s">
        <v>68</v>
      </c>
      <c r="C19" s="38">
        <v>0</v>
      </c>
      <c r="D19" s="39">
        <v>0</v>
      </c>
      <c r="E19" s="39">
        <v>0</v>
      </c>
      <c r="F19" s="25">
        <f t="shared" si="1"/>
        <v>0</v>
      </c>
      <c r="G19" s="38">
        <v>0</v>
      </c>
      <c r="H19" s="40">
        <f t="shared" si="2"/>
        <v>0</v>
      </c>
      <c r="I19" s="41">
        <f>241080818.81+917517.11</f>
        <v>241998335.92000002</v>
      </c>
      <c r="J19" s="41">
        <v>0</v>
      </c>
      <c r="K19" s="38">
        <f t="shared" si="4"/>
        <v>241998335.92000002</v>
      </c>
      <c r="L19" s="42">
        <f t="shared" si="5"/>
        <v>-241998335.92000002</v>
      </c>
      <c r="M19" s="45" t="s">
        <v>30</v>
      </c>
    </row>
    <row r="20" spans="1:16" s="29" customFormat="1" ht="33" customHeight="1" x14ac:dyDescent="0.25">
      <c r="A20" s="21" t="s">
        <v>31</v>
      </c>
      <c r="B20" s="31" t="s">
        <v>32</v>
      </c>
      <c r="C20" s="32">
        <v>0</v>
      </c>
      <c r="D20" s="33">
        <f t="shared" si="0"/>
        <v>0</v>
      </c>
      <c r="E20" s="33">
        <f t="shared" si="0"/>
        <v>0</v>
      </c>
      <c r="F20" s="25">
        <f t="shared" si="1"/>
        <v>0</v>
      </c>
      <c r="G20" s="32">
        <f t="shared" ref="G20:G34" si="7">C20-F20</f>
        <v>0</v>
      </c>
      <c r="H20" s="34">
        <f t="shared" si="2"/>
        <v>0</v>
      </c>
      <c r="I20" s="35">
        <f>I21+I29</f>
        <v>2332056614.2800002</v>
      </c>
      <c r="J20" s="35">
        <f>J21</f>
        <v>0</v>
      </c>
      <c r="K20" s="32">
        <f>I20-J20</f>
        <v>2332056614.2800002</v>
      </c>
      <c r="L20" s="23">
        <f t="shared" si="5"/>
        <v>-2332056614.2800002</v>
      </c>
      <c r="M20" s="45" t="s">
        <v>30</v>
      </c>
    </row>
    <row r="21" spans="1:16" s="29" customFormat="1" ht="33" customHeight="1" x14ac:dyDescent="0.25">
      <c r="A21" s="21" t="s">
        <v>33</v>
      </c>
      <c r="B21" s="31" t="s">
        <v>34</v>
      </c>
      <c r="C21" s="32">
        <v>0</v>
      </c>
      <c r="D21" s="33">
        <f t="shared" si="0"/>
        <v>0</v>
      </c>
      <c r="E21" s="33">
        <f t="shared" si="0"/>
        <v>0</v>
      </c>
      <c r="F21" s="25">
        <f t="shared" si="1"/>
        <v>0</v>
      </c>
      <c r="G21" s="32">
        <f t="shared" si="7"/>
        <v>0</v>
      </c>
      <c r="H21" s="34">
        <f t="shared" si="2"/>
        <v>0</v>
      </c>
      <c r="I21" s="35">
        <f>I22+I26</f>
        <v>2222916183.2800002</v>
      </c>
      <c r="J21" s="35">
        <f>J26</f>
        <v>0</v>
      </c>
      <c r="K21" s="32">
        <f>I21-J21</f>
        <v>2222916183.2800002</v>
      </c>
      <c r="L21" s="23">
        <f t="shared" si="5"/>
        <v>-2222916183.2800002</v>
      </c>
      <c r="M21" s="45" t="s">
        <v>30</v>
      </c>
    </row>
    <row r="22" spans="1:16" s="29" customFormat="1" ht="33" customHeight="1" x14ac:dyDescent="0.25">
      <c r="A22" s="21" t="s">
        <v>35</v>
      </c>
      <c r="B22" s="31" t="s">
        <v>36</v>
      </c>
      <c r="C22" s="32">
        <v>0</v>
      </c>
      <c r="D22" s="33">
        <f t="shared" si="0"/>
        <v>0</v>
      </c>
      <c r="E22" s="33">
        <f t="shared" si="0"/>
        <v>0</v>
      </c>
      <c r="F22" s="25">
        <f t="shared" si="1"/>
        <v>0</v>
      </c>
      <c r="G22" s="32">
        <f>C22-F22</f>
        <v>0</v>
      </c>
      <c r="H22" s="34">
        <f t="shared" si="2"/>
        <v>0</v>
      </c>
      <c r="I22" s="35">
        <f>I23</f>
        <v>854437198.04000008</v>
      </c>
      <c r="J22" s="35">
        <v>0</v>
      </c>
      <c r="K22" s="32">
        <f t="shared" si="4"/>
        <v>854437198.04000008</v>
      </c>
      <c r="L22" s="23">
        <f t="shared" si="5"/>
        <v>-854437198.04000008</v>
      </c>
      <c r="M22" s="45" t="s">
        <v>30</v>
      </c>
    </row>
    <row r="23" spans="1:16" s="29" customFormat="1" ht="33" customHeight="1" x14ac:dyDescent="0.25">
      <c r="A23" s="21" t="s">
        <v>37</v>
      </c>
      <c r="B23" s="31" t="s">
        <v>38</v>
      </c>
      <c r="C23" s="32">
        <v>0</v>
      </c>
      <c r="D23" s="33">
        <f t="shared" si="0"/>
        <v>0</v>
      </c>
      <c r="E23" s="33">
        <f t="shared" si="0"/>
        <v>0</v>
      </c>
      <c r="F23" s="25">
        <f t="shared" si="1"/>
        <v>0</v>
      </c>
      <c r="G23" s="32">
        <f t="shared" si="7"/>
        <v>0</v>
      </c>
      <c r="H23" s="34">
        <f t="shared" si="2"/>
        <v>0</v>
      </c>
      <c r="I23" s="35">
        <f>I24+I25</f>
        <v>854437198.04000008</v>
      </c>
      <c r="J23" s="35">
        <v>0</v>
      </c>
      <c r="K23" s="32">
        <f>I23-J23</f>
        <v>854437198.04000008</v>
      </c>
      <c r="L23" s="23">
        <f>G23-K23</f>
        <v>-854437198.04000008</v>
      </c>
      <c r="M23" s="45" t="s">
        <v>30</v>
      </c>
    </row>
    <row r="24" spans="1:16" s="44" customFormat="1" ht="50.25" customHeight="1" x14ac:dyDescent="0.25">
      <c r="A24" s="36" t="s">
        <v>39</v>
      </c>
      <c r="B24" s="37" t="s">
        <v>40</v>
      </c>
      <c r="C24" s="38">
        <v>0</v>
      </c>
      <c r="D24" s="39">
        <f t="shared" si="0"/>
        <v>0</v>
      </c>
      <c r="E24" s="39">
        <f t="shared" si="0"/>
        <v>0</v>
      </c>
      <c r="F24" s="25">
        <f t="shared" si="1"/>
        <v>0</v>
      </c>
      <c r="G24" s="38">
        <f t="shared" si="7"/>
        <v>0</v>
      </c>
      <c r="H24" s="40">
        <f t="shared" si="2"/>
        <v>0</v>
      </c>
      <c r="I24" s="41">
        <f>2230079.75+3063503.99+1248011.46</f>
        <v>6541595.2000000002</v>
      </c>
      <c r="J24" s="41">
        <v>0</v>
      </c>
      <c r="K24" s="38">
        <f>I24-J24</f>
        <v>6541595.2000000002</v>
      </c>
      <c r="L24" s="42">
        <f>G24-K24</f>
        <v>-6541595.2000000002</v>
      </c>
      <c r="M24" s="46" t="s">
        <v>30</v>
      </c>
    </row>
    <row r="25" spans="1:16" s="44" customFormat="1" ht="48.75" customHeight="1" x14ac:dyDescent="0.25">
      <c r="A25" s="36" t="s">
        <v>41</v>
      </c>
      <c r="B25" s="37" t="s">
        <v>42</v>
      </c>
      <c r="C25" s="38">
        <v>0</v>
      </c>
      <c r="D25" s="39">
        <f t="shared" si="0"/>
        <v>0</v>
      </c>
      <c r="E25" s="39">
        <f t="shared" si="0"/>
        <v>0</v>
      </c>
      <c r="F25" s="25">
        <f t="shared" si="1"/>
        <v>0</v>
      </c>
      <c r="G25" s="38">
        <f t="shared" si="7"/>
        <v>0</v>
      </c>
      <c r="H25" s="40">
        <f t="shared" si="2"/>
        <v>0</v>
      </c>
      <c r="I25" s="41">
        <f>405420813.75+225811625.96+216663163.13</f>
        <v>847895602.84000003</v>
      </c>
      <c r="J25" s="41">
        <v>0</v>
      </c>
      <c r="K25" s="38">
        <f t="shared" si="4"/>
        <v>847895602.84000003</v>
      </c>
      <c r="L25" s="42">
        <f>G25-K25</f>
        <v>-847895602.84000003</v>
      </c>
      <c r="M25" s="46" t="s">
        <v>30</v>
      </c>
    </row>
    <row r="26" spans="1:16" s="29" customFormat="1" ht="33" customHeight="1" x14ac:dyDescent="0.25">
      <c r="A26" s="21" t="s">
        <v>43</v>
      </c>
      <c r="B26" s="31" t="s">
        <v>44</v>
      </c>
      <c r="C26" s="32">
        <v>0</v>
      </c>
      <c r="D26" s="33">
        <f>D27</f>
        <v>0</v>
      </c>
      <c r="E26" s="33">
        <f>E27</f>
        <v>0</v>
      </c>
      <c r="F26" s="25">
        <f t="shared" si="1"/>
        <v>0</v>
      </c>
      <c r="G26" s="32">
        <f t="shared" si="7"/>
        <v>0</v>
      </c>
      <c r="H26" s="34">
        <f t="shared" si="2"/>
        <v>0</v>
      </c>
      <c r="I26" s="35">
        <f>I27</f>
        <v>1368478985.24</v>
      </c>
      <c r="J26" s="35">
        <f>J27</f>
        <v>0</v>
      </c>
      <c r="K26" s="32">
        <f t="shared" si="4"/>
        <v>1368478985.24</v>
      </c>
      <c r="L26" s="23">
        <f>L27</f>
        <v>-1368478985.24</v>
      </c>
      <c r="M26" s="45" t="s">
        <v>30</v>
      </c>
    </row>
    <row r="27" spans="1:16" s="44" customFormat="1" ht="76.5" customHeight="1" x14ac:dyDescent="0.25">
      <c r="A27" s="36" t="s">
        <v>45</v>
      </c>
      <c r="B27" s="37" t="s">
        <v>46</v>
      </c>
      <c r="C27" s="38">
        <v>0</v>
      </c>
      <c r="D27" s="39">
        <v>0</v>
      </c>
      <c r="E27" s="39">
        <v>0</v>
      </c>
      <c r="F27" s="25">
        <f t="shared" si="1"/>
        <v>0</v>
      </c>
      <c r="G27" s="38">
        <f t="shared" si="7"/>
        <v>0</v>
      </c>
      <c r="H27" s="40">
        <f t="shared" si="2"/>
        <v>0</v>
      </c>
      <c r="I27" s="41">
        <f>1328530800.97+17375714.76+22572469.51</f>
        <v>1368478985.24</v>
      </c>
      <c r="J27" s="41">
        <v>0</v>
      </c>
      <c r="K27" s="38">
        <f>I27-J27</f>
        <v>1368478985.24</v>
      </c>
      <c r="L27" s="38">
        <f>G27-K27</f>
        <v>-1368478985.24</v>
      </c>
      <c r="M27" s="46" t="s">
        <v>30</v>
      </c>
    </row>
    <row r="28" spans="1:16" s="44" customFormat="1" ht="42.75" customHeight="1" x14ac:dyDescent="0.25">
      <c r="A28" s="36" t="s">
        <v>62</v>
      </c>
      <c r="B28" s="37" t="s">
        <v>61</v>
      </c>
      <c r="C28" s="38">
        <v>0</v>
      </c>
      <c r="D28" s="39">
        <v>0</v>
      </c>
      <c r="E28" s="39">
        <v>0</v>
      </c>
      <c r="F28" s="25">
        <f t="shared" si="1"/>
        <v>0</v>
      </c>
      <c r="G28" s="38">
        <f t="shared" si="7"/>
        <v>0</v>
      </c>
      <c r="H28" s="40">
        <f t="shared" si="2"/>
        <v>0</v>
      </c>
      <c r="I28" s="41">
        <f>I29</f>
        <v>109140431</v>
      </c>
      <c r="J28" s="41">
        <v>0</v>
      </c>
      <c r="K28" s="38">
        <f t="shared" ref="K28:K30" si="8">I28-J28</f>
        <v>109140431</v>
      </c>
      <c r="L28" s="38">
        <f t="shared" ref="L28:L30" si="9">G28-K28</f>
        <v>-109140431</v>
      </c>
      <c r="M28" s="46" t="s">
        <v>30</v>
      </c>
    </row>
    <row r="29" spans="1:16" s="44" customFormat="1" ht="42.75" customHeight="1" x14ac:dyDescent="0.25">
      <c r="A29" s="36" t="s">
        <v>60</v>
      </c>
      <c r="B29" s="37" t="s">
        <v>59</v>
      </c>
      <c r="C29" s="38">
        <v>0</v>
      </c>
      <c r="D29" s="39">
        <v>0</v>
      </c>
      <c r="E29" s="39">
        <v>0</v>
      </c>
      <c r="F29" s="25">
        <f t="shared" si="1"/>
        <v>0</v>
      </c>
      <c r="G29" s="38">
        <f t="shared" si="7"/>
        <v>0</v>
      </c>
      <c r="H29" s="40">
        <f t="shared" si="2"/>
        <v>0</v>
      </c>
      <c r="I29" s="41">
        <f>I30</f>
        <v>109140431</v>
      </c>
      <c r="J29" s="41">
        <v>0</v>
      </c>
      <c r="K29" s="38">
        <f t="shared" si="8"/>
        <v>109140431</v>
      </c>
      <c r="L29" s="38">
        <f t="shared" si="9"/>
        <v>-109140431</v>
      </c>
      <c r="M29" s="46" t="s">
        <v>30</v>
      </c>
    </row>
    <row r="30" spans="1:16" s="44" customFormat="1" ht="42.75" customHeight="1" x14ac:dyDescent="0.25">
      <c r="A30" s="36" t="s">
        <v>57</v>
      </c>
      <c r="B30" s="37" t="s">
        <v>58</v>
      </c>
      <c r="C30" s="38">
        <v>0</v>
      </c>
      <c r="D30" s="39">
        <v>0</v>
      </c>
      <c r="E30" s="39">
        <v>0</v>
      </c>
      <c r="F30" s="25">
        <f t="shared" si="1"/>
        <v>0</v>
      </c>
      <c r="G30" s="38">
        <f t="shared" si="7"/>
        <v>0</v>
      </c>
      <c r="H30" s="40">
        <f t="shared" si="2"/>
        <v>0</v>
      </c>
      <c r="I30" s="41">
        <f>3934316+105206115</f>
        <v>109140431</v>
      </c>
      <c r="J30" s="41">
        <v>0</v>
      </c>
      <c r="K30" s="38">
        <f t="shared" si="8"/>
        <v>109140431</v>
      </c>
      <c r="L30" s="38">
        <f t="shared" si="9"/>
        <v>-109140431</v>
      </c>
      <c r="M30" s="46" t="s">
        <v>30</v>
      </c>
    </row>
    <row r="31" spans="1:16" s="19" customFormat="1" ht="33" customHeight="1" x14ac:dyDescent="0.25">
      <c r="A31" s="47">
        <v>4</v>
      </c>
      <c r="B31" s="48" t="s">
        <v>47</v>
      </c>
      <c r="C31" s="49">
        <f>C32+C33+C34</f>
        <v>8870335215722</v>
      </c>
      <c r="D31" s="49">
        <f>D32+D33+D34</f>
        <v>0</v>
      </c>
      <c r="E31" s="49">
        <v>0</v>
      </c>
      <c r="F31" s="13">
        <f t="shared" si="1"/>
        <v>0</v>
      </c>
      <c r="G31" s="49">
        <f t="shared" si="7"/>
        <v>8870335215722</v>
      </c>
      <c r="H31" s="50">
        <f t="shared" si="2"/>
        <v>0.97015481275278448</v>
      </c>
      <c r="I31" s="51">
        <f>I32+I33+I34</f>
        <v>1883138838015.5603</v>
      </c>
      <c r="J31" s="51">
        <f>SUM(J32:J34)</f>
        <v>0</v>
      </c>
      <c r="K31" s="49">
        <f>I31-J31</f>
        <v>1883138838015.5603</v>
      </c>
      <c r="L31" s="49">
        <f>L32+L33+L34</f>
        <v>6987196377706.4395</v>
      </c>
      <c r="M31" s="52">
        <f>+K31/G31</f>
        <v>0.21229624272573586</v>
      </c>
      <c r="O31" s="18"/>
    </row>
    <row r="32" spans="1:16" s="58" customFormat="1" ht="33" customHeight="1" x14ac:dyDescent="0.25">
      <c r="A32" s="53">
        <v>41</v>
      </c>
      <c r="B32" s="54" t="s">
        <v>48</v>
      </c>
      <c r="C32" s="55">
        <v>10647256000</v>
      </c>
      <c r="D32" s="56">
        <v>0</v>
      </c>
      <c r="E32" s="56">
        <v>0</v>
      </c>
      <c r="F32" s="25">
        <f t="shared" si="1"/>
        <v>0</v>
      </c>
      <c r="G32" s="55">
        <f t="shared" si="7"/>
        <v>10647256000</v>
      </c>
      <c r="H32" s="40">
        <f>G32/$G$35</f>
        <v>1.1644978909819243E-3</v>
      </c>
      <c r="I32" s="41">
        <v>2528289.6</v>
      </c>
      <c r="J32" s="41">
        <v>0</v>
      </c>
      <c r="K32" s="55">
        <f>I32-J32</f>
        <v>2528289.6</v>
      </c>
      <c r="L32" s="57">
        <f>G32-K32</f>
        <v>10644727710.4</v>
      </c>
      <c r="M32" s="43">
        <f>+K32/G32</f>
        <v>2.3745926650021377E-4</v>
      </c>
      <c r="O32" s="59"/>
      <c r="P32" s="19"/>
    </row>
    <row r="33" spans="1:16" s="58" customFormat="1" ht="33" customHeight="1" x14ac:dyDescent="0.25">
      <c r="A33" s="53">
        <v>42</v>
      </c>
      <c r="B33" s="54" t="s">
        <v>49</v>
      </c>
      <c r="C33" s="60">
        <v>1539512571000</v>
      </c>
      <c r="D33" s="61">
        <v>0</v>
      </c>
      <c r="E33" s="61">
        <v>0</v>
      </c>
      <c r="F33" s="25">
        <f t="shared" si="1"/>
        <v>0</v>
      </c>
      <c r="G33" s="55">
        <f t="shared" si="7"/>
        <v>1539512571000</v>
      </c>
      <c r="H33" s="40">
        <f>G33/$G$35</f>
        <v>0.16837757466051911</v>
      </c>
      <c r="I33" s="41">
        <v>173160850595</v>
      </c>
      <c r="J33" s="41">
        <v>0</v>
      </c>
      <c r="K33" s="57">
        <f>I33-J33</f>
        <v>173160850595</v>
      </c>
      <c r="L33" s="57">
        <f>G33-K33</f>
        <v>1366351720405</v>
      </c>
      <c r="M33" s="43">
        <f>+K33/G33</f>
        <v>0.11247771135933128</v>
      </c>
      <c r="O33" s="59"/>
      <c r="P33" s="19"/>
    </row>
    <row r="34" spans="1:16" s="58" customFormat="1" ht="33" customHeight="1" thickBot="1" x14ac:dyDescent="0.3">
      <c r="A34" s="62">
        <v>43</v>
      </c>
      <c r="B34" s="63" t="s">
        <v>50</v>
      </c>
      <c r="C34" s="64">
        <v>7320175388722</v>
      </c>
      <c r="D34" s="65">
        <v>0</v>
      </c>
      <c r="E34" s="65">
        <v>0</v>
      </c>
      <c r="F34" s="25">
        <f t="shared" si="1"/>
        <v>0</v>
      </c>
      <c r="G34" s="64">
        <f t="shared" si="7"/>
        <v>7320175388722</v>
      </c>
      <c r="H34" s="40">
        <f>G34/$G$35</f>
        <v>0.80061274020128348</v>
      </c>
      <c r="I34" s="66">
        <v>1709975459130.9602</v>
      </c>
      <c r="J34" s="66">
        <v>0</v>
      </c>
      <c r="K34" s="64">
        <f>I34-J34</f>
        <v>1709975459130.9602</v>
      </c>
      <c r="L34" s="67">
        <f>G34-K34</f>
        <v>5610199929591.04</v>
      </c>
      <c r="M34" s="43">
        <f>+K34/G34</f>
        <v>0.23359760775205934</v>
      </c>
      <c r="N34" s="59"/>
      <c r="O34" s="59"/>
      <c r="P34" s="19"/>
    </row>
    <row r="35" spans="1:16" s="8" customFormat="1" ht="33" customHeight="1" thickTop="1" thickBot="1" x14ac:dyDescent="0.3">
      <c r="A35" s="128" t="s">
        <v>51</v>
      </c>
      <c r="B35" s="129"/>
      <c r="C35" s="68">
        <f>C8+C31</f>
        <v>9143216215722</v>
      </c>
      <c r="D35" s="68">
        <f>D8+D31</f>
        <v>0</v>
      </c>
      <c r="E35" s="68">
        <f>E8+E31</f>
        <v>0</v>
      </c>
      <c r="F35" s="68">
        <f t="shared" si="1"/>
        <v>0</v>
      </c>
      <c r="G35" s="68">
        <f>G8+G31</f>
        <v>9143216215722</v>
      </c>
      <c r="H35" s="69">
        <f t="shared" si="2"/>
        <v>1</v>
      </c>
      <c r="I35" s="68">
        <f>I8+I31</f>
        <v>1934781987904.4502</v>
      </c>
      <c r="J35" s="68">
        <f>J8+J31</f>
        <v>0</v>
      </c>
      <c r="K35" s="68">
        <f>K8+K31</f>
        <v>1934781987904.4502</v>
      </c>
      <c r="L35" s="68">
        <f>L8+L31</f>
        <v>7208434227817.5498</v>
      </c>
      <c r="M35" s="70">
        <f>+K35/G35</f>
        <v>0.21160846930181329</v>
      </c>
      <c r="O35" s="71"/>
      <c r="P35" s="19"/>
    </row>
    <row r="36" spans="1:16" s="8" customFormat="1" ht="14.25" customHeight="1" thickTop="1" x14ac:dyDescent="0.25">
      <c r="B36" s="72"/>
      <c r="C36" s="73"/>
      <c r="D36" s="74"/>
      <c r="E36" s="74"/>
      <c r="F36" s="74"/>
      <c r="G36" s="73"/>
      <c r="H36" s="74"/>
      <c r="I36" s="74"/>
      <c r="J36" s="74"/>
      <c r="K36" s="73"/>
      <c r="L36" s="75"/>
    </row>
    <row r="37" spans="1:16" s="2" customFormat="1" ht="14.25" customHeight="1" x14ac:dyDescent="0.25">
      <c r="A37" s="76" t="s">
        <v>74</v>
      </c>
      <c r="D37" s="8"/>
      <c r="E37" s="8"/>
      <c r="F37" s="8"/>
      <c r="H37" s="77"/>
      <c r="I37" s="9"/>
      <c r="J37" s="9"/>
      <c r="K37" s="9"/>
      <c r="L37" s="9"/>
      <c r="M37" s="77"/>
    </row>
    <row r="38" spans="1:16" s="2" customFormat="1" ht="33" customHeight="1" x14ac:dyDescent="0.25">
      <c r="A38" s="76" t="s">
        <v>52</v>
      </c>
      <c r="D38" s="8"/>
      <c r="E38" s="8"/>
      <c r="F38" s="8"/>
      <c r="I38" s="9"/>
      <c r="J38" s="9"/>
      <c r="K38" s="9"/>
      <c r="L38" s="9"/>
    </row>
    <row r="39" spans="1:16" s="2" customFormat="1" ht="33" customHeight="1" x14ac:dyDescent="0.25">
      <c r="A39" s="5"/>
      <c r="D39" s="8"/>
      <c r="E39" s="8"/>
      <c r="F39" s="8"/>
      <c r="G39" s="9"/>
      <c r="I39" s="9"/>
      <c r="J39" s="9"/>
      <c r="K39" s="9"/>
      <c r="L39" s="9"/>
      <c r="M39" s="77"/>
    </row>
    <row r="40" spans="1:16" s="2" customFormat="1" ht="33" customHeight="1" x14ac:dyDescent="0.25">
      <c r="A40" s="5"/>
      <c r="D40" s="8"/>
      <c r="E40" s="8"/>
      <c r="F40" s="8"/>
      <c r="I40" s="9"/>
      <c r="J40" s="9"/>
      <c r="K40" s="9"/>
      <c r="L40" s="9"/>
    </row>
    <row r="41" spans="1:16" s="2" customFormat="1" ht="33" customHeight="1" x14ac:dyDescent="0.25">
      <c r="A41" s="5"/>
      <c r="C41" s="4"/>
      <c r="D41" s="78"/>
      <c r="E41" s="78"/>
      <c r="F41" s="78"/>
      <c r="G41" s="58"/>
      <c r="H41" s="58"/>
      <c r="I41" s="58"/>
      <c r="J41" s="59"/>
      <c r="K41" s="79"/>
      <c r="L41" s="59"/>
    </row>
    <row r="42" spans="1:16" s="2" customFormat="1" ht="33" customHeight="1" x14ac:dyDescent="0.25">
      <c r="A42" s="5"/>
      <c r="D42" s="8"/>
      <c r="E42" s="8"/>
      <c r="F42" s="8"/>
      <c r="J42" s="9"/>
      <c r="L42" s="9"/>
    </row>
    <row r="43" spans="1:16" s="2" customFormat="1" ht="33" customHeight="1" x14ac:dyDescent="0.25">
      <c r="A43" s="5"/>
      <c r="D43" s="8"/>
      <c r="E43" s="8"/>
      <c r="F43" s="8"/>
      <c r="J43" s="9"/>
    </row>
    <row r="44" spans="1:16" s="2" customFormat="1" ht="33" customHeight="1" x14ac:dyDescent="0.25">
      <c r="A44" s="5"/>
      <c r="D44" s="8"/>
      <c r="E44" s="8"/>
      <c r="F44" s="8"/>
      <c r="J44" s="9"/>
    </row>
    <row r="45" spans="1:16" s="2" customFormat="1" ht="33" customHeight="1" x14ac:dyDescent="0.25">
      <c r="A45" s="5"/>
      <c r="D45" s="8"/>
      <c r="E45" s="8"/>
      <c r="F45" s="8"/>
      <c r="J45" s="9"/>
    </row>
    <row r="46" spans="1:16" s="2" customFormat="1" ht="33" customHeight="1" x14ac:dyDescent="0.25">
      <c r="A46" s="5"/>
      <c r="D46" s="8"/>
      <c r="E46" s="8"/>
      <c r="F46" s="8"/>
      <c r="J46" s="9"/>
    </row>
    <row r="47" spans="1:16" s="2" customFormat="1" ht="33" customHeight="1" x14ac:dyDescent="0.25">
      <c r="A47" s="5"/>
      <c r="D47" s="8"/>
      <c r="E47" s="8"/>
      <c r="F47" s="8"/>
      <c r="J47" s="9"/>
    </row>
    <row r="48" spans="1:16" s="2" customFormat="1" ht="33" customHeight="1" x14ac:dyDescent="0.25">
      <c r="A48" s="5"/>
      <c r="D48" s="8"/>
      <c r="E48" s="8"/>
      <c r="F48" s="8"/>
      <c r="J48" s="9"/>
    </row>
  </sheetData>
  <autoFilter ref="N1:N48" xr:uid="{ADA92C4C-CA7C-41A7-AD00-41BDF36AEF99}"/>
  <mergeCells count="16">
    <mergeCell ref="A35:B35"/>
    <mergeCell ref="A1:M1"/>
    <mergeCell ref="A2:M2"/>
    <mergeCell ref="A3:M3"/>
    <mergeCell ref="K4:L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</mergeCells>
  <printOptions horizontalCentered="1"/>
  <pageMargins left="0.15748031496062992" right="0.15748031496062992" top="0.43307086614173229" bottom="0.11811023622047245" header="0.23622047244094491" footer="0.19"/>
  <pageSetup paperSize="5" scale="5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8F42A-8120-4316-87C8-DAFEDFBE1F39}">
  <dimension ref="A1:W48"/>
  <sheetViews>
    <sheetView topLeftCell="A2" zoomScale="80" zoomScaleNormal="80" workbookViewId="0">
      <pane xSplit="2" ySplit="6" topLeftCell="D29" activePane="bottomRight" state="frozen"/>
      <selection activeCell="A2" sqref="A2"/>
      <selection pane="topRight" activeCell="C2" sqref="C2"/>
      <selection pane="bottomLeft" activeCell="A8" sqref="A8"/>
      <selection pane="bottomRight" activeCell="G6" sqref="G6:G7"/>
    </sheetView>
  </sheetViews>
  <sheetFormatPr baseColWidth="10" defaultRowHeight="33" customHeight="1" x14ac:dyDescent="0.25"/>
  <cols>
    <col min="1" max="1" width="28.42578125" style="80" customWidth="1"/>
    <col min="2" max="2" width="45.140625" style="3" customWidth="1"/>
    <col min="3" max="3" width="35.42578125" style="3" customWidth="1"/>
    <col min="4" max="4" width="11.42578125" style="81" customWidth="1"/>
    <col min="5" max="5" width="11.5703125" style="81" customWidth="1"/>
    <col min="6" max="6" width="18.140625" style="81" customWidth="1"/>
    <col min="7" max="7" width="32.85546875" style="3" customWidth="1"/>
    <col min="8" max="8" width="17.42578125" style="3" customWidth="1"/>
    <col min="9" max="9" width="31.42578125" style="3" customWidth="1"/>
    <col min="10" max="10" width="25.28515625" style="82" customWidth="1"/>
    <col min="11" max="11" width="32.5703125" style="3" customWidth="1"/>
    <col min="12" max="12" width="32.28515625" style="3" customWidth="1"/>
    <col min="13" max="13" width="17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3" ht="33" customHeight="1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"/>
      <c r="O1" s="1"/>
      <c r="P1" s="1"/>
    </row>
    <row r="2" spans="1:23" ht="15.75" customHeight="1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"/>
      <c r="O2" s="1"/>
      <c r="P2" s="1"/>
    </row>
    <row r="3" spans="1:23" ht="15.75" customHeight="1" x14ac:dyDescent="0.25">
      <c r="A3" s="132" t="s">
        <v>75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23" ht="15.75" customHeight="1" x14ac:dyDescent="0.25">
      <c r="A4" s="5"/>
      <c r="B4" s="2"/>
      <c r="C4" s="2"/>
      <c r="D4" s="2"/>
      <c r="E4" s="2"/>
      <c r="F4" s="2"/>
      <c r="G4" s="6" t="s">
        <v>2</v>
      </c>
      <c r="H4" s="6"/>
      <c r="I4" s="6"/>
      <c r="J4" s="7"/>
      <c r="K4" s="133" t="s">
        <v>3</v>
      </c>
      <c r="L4" s="133"/>
      <c r="M4" s="2"/>
    </row>
    <row r="5" spans="1:23" ht="15.75" customHeight="1" thickBot="1" x14ac:dyDescent="0.3">
      <c r="A5" s="5"/>
      <c r="B5" s="2"/>
      <c r="C5" s="2"/>
      <c r="D5" s="8"/>
      <c r="E5" s="8"/>
      <c r="F5" s="8"/>
      <c r="G5" s="2"/>
      <c r="H5" s="2"/>
      <c r="I5" s="9"/>
      <c r="J5" s="9"/>
      <c r="K5" s="2"/>
      <c r="L5" s="2"/>
      <c r="M5" s="2"/>
    </row>
    <row r="6" spans="1:23" ht="54" customHeight="1" thickTop="1" x14ac:dyDescent="0.25">
      <c r="A6" s="134" t="s">
        <v>4</v>
      </c>
      <c r="B6" s="136" t="s">
        <v>5</v>
      </c>
      <c r="C6" s="136" t="s">
        <v>6</v>
      </c>
      <c r="D6" s="136" t="s">
        <v>7</v>
      </c>
      <c r="E6" s="136"/>
      <c r="F6" s="136"/>
      <c r="G6" s="136" t="s">
        <v>8</v>
      </c>
      <c r="H6" s="136" t="s">
        <v>9</v>
      </c>
      <c r="I6" s="136" t="s">
        <v>10</v>
      </c>
      <c r="J6" s="136" t="s">
        <v>11</v>
      </c>
      <c r="K6" s="136" t="s">
        <v>12</v>
      </c>
      <c r="L6" s="136" t="s">
        <v>13</v>
      </c>
      <c r="M6" s="138" t="s">
        <v>14</v>
      </c>
    </row>
    <row r="7" spans="1:23" ht="78.75" customHeight="1" x14ac:dyDescent="0.25">
      <c r="A7" s="135"/>
      <c r="B7" s="137"/>
      <c r="C7" s="137"/>
      <c r="D7" s="10" t="s">
        <v>15</v>
      </c>
      <c r="E7" s="10" t="s">
        <v>16</v>
      </c>
      <c r="F7" s="10" t="s">
        <v>17</v>
      </c>
      <c r="G7" s="137"/>
      <c r="H7" s="137"/>
      <c r="I7" s="137"/>
      <c r="J7" s="137"/>
      <c r="K7" s="137"/>
      <c r="L7" s="137"/>
      <c r="M7" s="139"/>
    </row>
    <row r="8" spans="1:23" s="20" customFormat="1" ht="53.25" customHeight="1" x14ac:dyDescent="0.25">
      <c r="A8" s="11">
        <v>3</v>
      </c>
      <c r="B8" s="12" t="s">
        <v>18</v>
      </c>
      <c r="C8" s="13">
        <f>C9</f>
        <v>272881000000</v>
      </c>
      <c r="D8" s="13">
        <f>D9</f>
        <v>0</v>
      </c>
      <c r="E8" s="13">
        <f>E9</f>
        <v>0</v>
      </c>
      <c r="F8" s="13">
        <f>D8-E8</f>
        <v>0</v>
      </c>
      <c r="G8" s="13">
        <f>C8-F8</f>
        <v>272881000000</v>
      </c>
      <c r="H8" s="14">
        <f>G8/$G$35</f>
        <v>2.9845187247215479E-2</v>
      </c>
      <c r="I8" s="15">
        <f>I9</f>
        <v>72680996797.270004</v>
      </c>
      <c r="J8" s="15">
        <f>J9</f>
        <v>0</v>
      </c>
      <c r="K8" s="15">
        <f>I8-J8</f>
        <v>72680996797.270004</v>
      </c>
      <c r="L8" s="16">
        <f>G8-K8</f>
        <v>200200003202.72998</v>
      </c>
      <c r="M8" s="17">
        <f>+K8/G8</f>
        <v>0.26634685741136249</v>
      </c>
      <c r="N8" s="18"/>
      <c r="O8" s="19"/>
      <c r="P8" s="19"/>
      <c r="Q8" s="19"/>
      <c r="R8" s="19"/>
      <c r="S8" s="19"/>
      <c r="T8" s="19"/>
      <c r="U8" s="19"/>
      <c r="V8" s="19"/>
      <c r="W8" s="19"/>
    </row>
    <row r="9" spans="1:23" s="30" customFormat="1" ht="50.25" customHeight="1" x14ac:dyDescent="0.25">
      <c r="A9" s="21" t="s">
        <v>19</v>
      </c>
      <c r="B9" s="22" t="s">
        <v>20</v>
      </c>
      <c r="C9" s="23">
        <f>C10</f>
        <v>272881000000</v>
      </c>
      <c r="D9" s="24">
        <f t="shared" ref="D9:G25" si="0">D10</f>
        <v>0</v>
      </c>
      <c r="E9" s="24">
        <f t="shared" si="0"/>
        <v>0</v>
      </c>
      <c r="F9" s="25">
        <f t="shared" ref="F9:F35" si="1">D9-E9</f>
        <v>0</v>
      </c>
      <c r="G9" s="23">
        <f t="shared" si="0"/>
        <v>272881000000</v>
      </c>
      <c r="H9" s="26">
        <f>G9/$G$35</f>
        <v>2.9845187247215479E-2</v>
      </c>
      <c r="I9" s="27">
        <f>I10</f>
        <v>72680996797.270004</v>
      </c>
      <c r="J9" s="27">
        <f>J10</f>
        <v>0</v>
      </c>
      <c r="K9" s="23">
        <f>I9-J9</f>
        <v>72680996797.270004</v>
      </c>
      <c r="L9" s="23">
        <f>G9-K9</f>
        <v>200200003202.72998</v>
      </c>
      <c r="M9" s="28">
        <f t="shared" ref="M9:M13" si="2">+K9/G9</f>
        <v>0.26634685741136249</v>
      </c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 s="30" customFormat="1" ht="45.75" customHeight="1" x14ac:dyDescent="0.25">
      <c r="A10" s="21" t="s">
        <v>21</v>
      </c>
      <c r="B10" s="22" t="s">
        <v>20</v>
      </c>
      <c r="C10" s="23">
        <f>C11</f>
        <v>272881000000</v>
      </c>
      <c r="D10" s="24">
        <f t="shared" si="0"/>
        <v>0</v>
      </c>
      <c r="E10" s="24">
        <f t="shared" si="0"/>
        <v>0</v>
      </c>
      <c r="F10" s="25">
        <f t="shared" si="1"/>
        <v>0</v>
      </c>
      <c r="G10" s="23">
        <f>G11</f>
        <v>272881000000</v>
      </c>
      <c r="H10" s="26">
        <f t="shared" ref="H10:H35" si="3">G10/$G$35</f>
        <v>2.9845187247215479E-2</v>
      </c>
      <c r="I10" s="27">
        <f>I11+I20</f>
        <v>72680996797.270004</v>
      </c>
      <c r="J10" s="27">
        <f>J11+J20</f>
        <v>0</v>
      </c>
      <c r="K10" s="23">
        <f>I10-J10</f>
        <v>72680996797.270004</v>
      </c>
      <c r="L10" s="23">
        <f>+G10-K10</f>
        <v>200200003202.72998</v>
      </c>
      <c r="M10" s="28">
        <f t="shared" si="2"/>
        <v>0.26634685741136249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 s="30" customFormat="1" ht="33" customHeight="1" x14ac:dyDescent="0.25">
      <c r="A11" s="21" t="s">
        <v>22</v>
      </c>
      <c r="B11" s="22" t="s">
        <v>23</v>
      </c>
      <c r="C11" s="23">
        <f>C12</f>
        <v>272881000000</v>
      </c>
      <c r="D11" s="24">
        <f t="shared" si="0"/>
        <v>0</v>
      </c>
      <c r="E11" s="24">
        <f t="shared" si="0"/>
        <v>0</v>
      </c>
      <c r="F11" s="25">
        <f t="shared" si="1"/>
        <v>0</v>
      </c>
      <c r="G11" s="23">
        <f>G12</f>
        <v>272881000000</v>
      </c>
      <c r="H11" s="26">
        <f t="shared" si="3"/>
        <v>2.9845187247215479E-2</v>
      </c>
      <c r="I11" s="27">
        <f>I12</f>
        <v>68416715496.57</v>
      </c>
      <c r="J11" s="27">
        <f>J12</f>
        <v>0</v>
      </c>
      <c r="K11" s="23">
        <f t="shared" ref="K11:K26" si="4">I11-J11</f>
        <v>68416715496.57</v>
      </c>
      <c r="L11" s="23">
        <f t="shared" ref="L11:L22" si="5">G11-K11</f>
        <v>204464284503.42999</v>
      </c>
      <c r="M11" s="28">
        <f t="shared" si="2"/>
        <v>0.25071996766564913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 s="30" customFormat="1" ht="33" customHeight="1" x14ac:dyDescent="0.25">
      <c r="A12" s="21" t="s">
        <v>24</v>
      </c>
      <c r="B12" s="31" t="s">
        <v>25</v>
      </c>
      <c r="C12" s="32">
        <f>C13</f>
        <v>272881000000</v>
      </c>
      <c r="D12" s="33">
        <f t="shared" si="0"/>
        <v>0</v>
      </c>
      <c r="E12" s="33">
        <f t="shared" si="0"/>
        <v>0</v>
      </c>
      <c r="F12" s="25">
        <f t="shared" si="1"/>
        <v>0</v>
      </c>
      <c r="G12" s="32">
        <f>C12-F12</f>
        <v>272881000000</v>
      </c>
      <c r="H12" s="34">
        <f t="shared" si="3"/>
        <v>2.9845187247215479E-2</v>
      </c>
      <c r="I12" s="35">
        <f>I13+I15</f>
        <v>68416715496.57</v>
      </c>
      <c r="J12" s="35">
        <v>0</v>
      </c>
      <c r="K12" s="32">
        <f>I12-J12</f>
        <v>68416715496.57</v>
      </c>
      <c r="L12" s="23">
        <f t="shared" si="5"/>
        <v>204464284503.42999</v>
      </c>
      <c r="M12" s="28">
        <f t="shared" si="2"/>
        <v>0.25071996766564913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 s="30" customFormat="1" ht="33" customHeight="1" x14ac:dyDescent="0.25">
      <c r="A13" s="21" t="s">
        <v>26</v>
      </c>
      <c r="B13" s="31" t="s">
        <v>27</v>
      </c>
      <c r="C13" s="32">
        <f>C14</f>
        <v>272881000000</v>
      </c>
      <c r="D13" s="33">
        <v>0</v>
      </c>
      <c r="E13" s="33">
        <v>0</v>
      </c>
      <c r="F13" s="25">
        <f t="shared" si="1"/>
        <v>0</v>
      </c>
      <c r="G13" s="32">
        <f>C13-F13</f>
        <v>272881000000</v>
      </c>
      <c r="H13" s="34">
        <f t="shared" si="3"/>
        <v>2.9845187247215479E-2</v>
      </c>
      <c r="I13" s="35">
        <f>I14</f>
        <v>68061231055.779999</v>
      </c>
      <c r="J13" s="35">
        <v>0</v>
      </c>
      <c r="K13" s="32">
        <f t="shared" si="4"/>
        <v>68061231055.779999</v>
      </c>
      <c r="L13" s="23">
        <f t="shared" si="5"/>
        <v>204819768944.22</v>
      </c>
      <c r="M13" s="28">
        <f t="shared" si="2"/>
        <v>0.24941725900953163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 s="44" customFormat="1" ht="47.25" customHeight="1" x14ac:dyDescent="0.25">
      <c r="A14" s="36" t="s">
        <v>28</v>
      </c>
      <c r="B14" s="37" t="s">
        <v>29</v>
      </c>
      <c r="C14" s="38">
        <v>272881000000</v>
      </c>
      <c r="D14" s="39">
        <v>0</v>
      </c>
      <c r="E14" s="39">
        <v>0</v>
      </c>
      <c r="F14" s="25">
        <f t="shared" si="1"/>
        <v>0</v>
      </c>
      <c r="G14" s="38">
        <f>C14-F14</f>
        <v>272881000000</v>
      </c>
      <c r="H14" s="40">
        <f>G14/$G$35</f>
        <v>2.9845187247215479E-2</v>
      </c>
      <c r="I14" s="41">
        <f>15648896068.68+18564177215.79+14856021654.22+18992136117.09</f>
        <v>68061231055.779999</v>
      </c>
      <c r="J14" s="41">
        <v>0</v>
      </c>
      <c r="K14" s="38">
        <f t="shared" si="4"/>
        <v>68061231055.779999</v>
      </c>
      <c r="L14" s="42">
        <f t="shared" si="5"/>
        <v>204819768944.22</v>
      </c>
      <c r="M14" s="43">
        <f>+K14/G14</f>
        <v>0.24941725900953163</v>
      </c>
    </row>
    <row r="15" spans="1:23" s="29" customFormat="1" ht="47.25" customHeight="1" x14ac:dyDescent="0.25">
      <c r="A15" s="21" t="s">
        <v>67</v>
      </c>
      <c r="B15" s="31" t="s">
        <v>72</v>
      </c>
      <c r="C15" s="32">
        <f>C16</f>
        <v>0</v>
      </c>
      <c r="D15" s="33"/>
      <c r="E15" s="33"/>
      <c r="F15" s="25">
        <f t="shared" si="1"/>
        <v>0</v>
      </c>
      <c r="G15" s="32">
        <f>G16</f>
        <v>0</v>
      </c>
      <c r="H15" s="34">
        <f t="shared" si="3"/>
        <v>0</v>
      </c>
      <c r="I15" s="35">
        <f t="shared" ref="I15:J18" si="6">I16</f>
        <v>355484440.79000002</v>
      </c>
      <c r="J15" s="35">
        <f t="shared" si="6"/>
        <v>0</v>
      </c>
      <c r="K15" s="32">
        <f t="shared" si="4"/>
        <v>355484440.79000002</v>
      </c>
      <c r="L15" s="42">
        <f t="shared" si="5"/>
        <v>-355484440.79000002</v>
      </c>
      <c r="M15" s="45" t="s">
        <v>30</v>
      </c>
    </row>
    <row r="16" spans="1:23" s="44" customFormat="1" ht="47.25" customHeight="1" x14ac:dyDescent="0.25">
      <c r="A16" s="36" t="s">
        <v>66</v>
      </c>
      <c r="B16" s="37" t="s">
        <v>71</v>
      </c>
      <c r="C16" s="38">
        <f>C17</f>
        <v>0</v>
      </c>
      <c r="D16" s="39">
        <v>0</v>
      </c>
      <c r="E16" s="39">
        <v>0</v>
      </c>
      <c r="F16" s="25">
        <f t="shared" si="1"/>
        <v>0</v>
      </c>
      <c r="G16" s="38">
        <f>G17</f>
        <v>0</v>
      </c>
      <c r="H16" s="40">
        <f t="shared" si="3"/>
        <v>0</v>
      </c>
      <c r="I16" s="41">
        <f t="shared" si="6"/>
        <v>355484440.79000002</v>
      </c>
      <c r="J16" s="41">
        <f t="shared" si="6"/>
        <v>0</v>
      </c>
      <c r="K16" s="38">
        <f t="shared" si="4"/>
        <v>355484440.79000002</v>
      </c>
      <c r="L16" s="42">
        <f t="shared" si="5"/>
        <v>-355484440.79000002</v>
      </c>
      <c r="M16" s="45" t="s">
        <v>30</v>
      </c>
    </row>
    <row r="17" spans="1:16" s="44" customFormat="1" ht="79.5" customHeight="1" x14ac:dyDescent="0.25">
      <c r="A17" s="36" t="s">
        <v>65</v>
      </c>
      <c r="B17" s="37" t="s">
        <v>70</v>
      </c>
      <c r="C17" s="38">
        <f>C18</f>
        <v>0</v>
      </c>
      <c r="D17" s="39">
        <v>0</v>
      </c>
      <c r="E17" s="39">
        <v>0</v>
      </c>
      <c r="F17" s="25">
        <f t="shared" si="1"/>
        <v>0</v>
      </c>
      <c r="G17" s="38">
        <f>G18</f>
        <v>0</v>
      </c>
      <c r="H17" s="40">
        <f t="shared" si="3"/>
        <v>0</v>
      </c>
      <c r="I17" s="41">
        <f t="shared" si="6"/>
        <v>355484440.79000002</v>
      </c>
      <c r="J17" s="41">
        <f t="shared" si="6"/>
        <v>0</v>
      </c>
      <c r="K17" s="38">
        <f t="shared" si="4"/>
        <v>355484440.79000002</v>
      </c>
      <c r="L17" s="42">
        <f t="shared" si="5"/>
        <v>-355484440.79000002</v>
      </c>
      <c r="M17" s="45" t="s">
        <v>30</v>
      </c>
    </row>
    <row r="18" spans="1:16" s="44" customFormat="1" ht="47.25" customHeight="1" x14ac:dyDescent="0.25">
      <c r="A18" s="36" t="s">
        <v>64</v>
      </c>
      <c r="B18" s="37" t="s">
        <v>69</v>
      </c>
      <c r="C18" s="38">
        <f>C19</f>
        <v>0</v>
      </c>
      <c r="D18" s="39">
        <f>D19</f>
        <v>0</v>
      </c>
      <c r="E18" s="39">
        <f>E19</f>
        <v>0</v>
      </c>
      <c r="F18" s="25">
        <f t="shared" si="1"/>
        <v>0</v>
      </c>
      <c r="G18" s="38">
        <f>G19</f>
        <v>0</v>
      </c>
      <c r="H18" s="40">
        <f t="shared" si="3"/>
        <v>0</v>
      </c>
      <c r="I18" s="41">
        <f t="shared" si="6"/>
        <v>355484440.79000002</v>
      </c>
      <c r="J18" s="41">
        <f t="shared" si="6"/>
        <v>0</v>
      </c>
      <c r="K18" s="38">
        <f t="shared" si="4"/>
        <v>355484440.79000002</v>
      </c>
      <c r="L18" s="42">
        <f t="shared" si="5"/>
        <v>-355484440.79000002</v>
      </c>
      <c r="M18" s="45" t="s">
        <v>30</v>
      </c>
    </row>
    <row r="19" spans="1:16" s="44" customFormat="1" ht="47.25" customHeight="1" x14ac:dyDescent="0.25">
      <c r="A19" s="36" t="s">
        <v>63</v>
      </c>
      <c r="B19" s="37" t="s">
        <v>68</v>
      </c>
      <c r="C19" s="38">
        <v>0</v>
      </c>
      <c r="D19" s="39">
        <v>0</v>
      </c>
      <c r="E19" s="39">
        <v>0</v>
      </c>
      <c r="F19" s="25">
        <f t="shared" si="1"/>
        <v>0</v>
      </c>
      <c r="G19" s="38">
        <v>0</v>
      </c>
      <c r="H19" s="40">
        <f t="shared" si="3"/>
        <v>0</v>
      </c>
      <c r="I19" s="41">
        <f>241080818.81+917517.11+113486104.87</f>
        <v>355484440.79000002</v>
      </c>
      <c r="J19" s="41">
        <v>0</v>
      </c>
      <c r="K19" s="38">
        <f t="shared" si="4"/>
        <v>355484440.79000002</v>
      </c>
      <c r="L19" s="42">
        <f t="shared" si="5"/>
        <v>-355484440.79000002</v>
      </c>
      <c r="M19" s="45" t="s">
        <v>30</v>
      </c>
    </row>
    <row r="20" spans="1:16" s="29" customFormat="1" ht="33" customHeight="1" x14ac:dyDescent="0.25">
      <c r="A20" s="21" t="s">
        <v>31</v>
      </c>
      <c r="B20" s="31" t="s">
        <v>32</v>
      </c>
      <c r="C20" s="32">
        <v>0</v>
      </c>
      <c r="D20" s="33">
        <f t="shared" si="0"/>
        <v>0</v>
      </c>
      <c r="E20" s="33">
        <f t="shared" si="0"/>
        <v>0</v>
      </c>
      <c r="F20" s="25">
        <f t="shared" si="1"/>
        <v>0</v>
      </c>
      <c r="G20" s="32">
        <f t="shared" ref="G20:G34" si="7">C20-F20</f>
        <v>0</v>
      </c>
      <c r="H20" s="34">
        <f t="shared" si="3"/>
        <v>0</v>
      </c>
      <c r="I20" s="35">
        <f>I21+I29</f>
        <v>4264281300.7000003</v>
      </c>
      <c r="J20" s="35">
        <f>J21</f>
        <v>0</v>
      </c>
      <c r="K20" s="32">
        <f>I20-J20</f>
        <v>4264281300.7000003</v>
      </c>
      <c r="L20" s="23">
        <f t="shared" si="5"/>
        <v>-4264281300.7000003</v>
      </c>
      <c r="M20" s="45" t="s">
        <v>30</v>
      </c>
    </row>
    <row r="21" spans="1:16" s="29" customFormat="1" ht="33" customHeight="1" x14ac:dyDescent="0.25">
      <c r="A21" s="21" t="s">
        <v>33</v>
      </c>
      <c r="B21" s="31" t="s">
        <v>34</v>
      </c>
      <c r="C21" s="32">
        <v>0</v>
      </c>
      <c r="D21" s="33">
        <f t="shared" si="0"/>
        <v>0</v>
      </c>
      <c r="E21" s="33">
        <f t="shared" si="0"/>
        <v>0</v>
      </c>
      <c r="F21" s="25">
        <f t="shared" si="1"/>
        <v>0</v>
      </c>
      <c r="G21" s="32">
        <f t="shared" si="7"/>
        <v>0</v>
      </c>
      <c r="H21" s="34">
        <f t="shared" si="3"/>
        <v>0</v>
      </c>
      <c r="I21" s="35">
        <f>I22+I26</f>
        <v>4110068645.7000003</v>
      </c>
      <c r="J21" s="35">
        <f>J26</f>
        <v>0</v>
      </c>
      <c r="K21" s="32">
        <f>I21-J21</f>
        <v>4110068645.7000003</v>
      </c>
      <c r="L21" s="23">
        <f t="shared" si="5"/>
        <v>-4110068645.7000003</v>
      </c>
      <c r="M21" s="45" t="s">
        <v>30</v>
      </c>
    </row>
    <row r="22" spans="1:16" s="29" customFormat="1" ht="33" customHeight="1" x14ac:dyDescent="0.25">
      <c r="A22" s="21" t="s">
        <v>35</v>
      </c>
      <c r="B22" s="31" t="s">
        <v>36</v>
      </c>
      <c r="C22" s="32">
        <v>0</v>
      </c>
      <c r="D22" s="33">
        <f t="shared" si="0"/>
        <v>0</v>
      </c>
      <c r="E22" s="33">
        <f t="shared" si="0"/>
        <v>0</v>
      </c>
      <c r="F22" s="25">
        <f t="shared" si="1"/>
        <v>0</v>
      </c>
      <c r="G22" s="32">
        <f>C22-F22</f>
        <v>0</v>
      </c>
      <c r="H22" s="34">
        <f t="shared" si="3"/>
        <v>0</v>
      </c>
      <c r="I22" s="35">
        <f>I23</f>
        <v>1325381813.4000001</v>
      </c>
      <c r="J22" s="35">
        <v>0</v>
      </c>
      <c r="K22" s="32">
        <f t="shared" si="4"/>
        <v>1325381813.4000001</v>
      </c>
      <c r="L22" s="23">
        <f t="shared" si="5"/>
        <v>-1325381813.4000001</v>
      </c>
      <c r="M22" s="45" t="s">
        <v>30</v>
      </c>
    </row>
    <row r="23" spans="1:16" s="29" customFormat="1" ht="33" customHeight="1" x14ac:dyDescent="0.25">
      <c r="A23" s="21" t="s">
        <v>37</v>
      </c>
      <c r="B23" s="31" t="s">
        <v>38</v>
      </c>
      <c r="C23" s="32">
        <v>0</v>
      </c>
      <c r="D23" s="33">
        <f t="shared" si="0"/>
        <v>0</v>
      </c>
      <c r="E23" s="33">
        <f t="shared" si="0"/>
        <v>0</v>
      </c>
      <c r="F23" s="25">
        <f t="shared" si="1"/>
        <v>0</v>
      </c>
      <c r="G23" s="32">
        <f t="shared" si="7"/>
        <v>0</v>
      </c>
      <c r="H23" s="34">
        <f t="shared" si="3"/>
        <v>0</v>
      </c>
      <c r="I23" s="35">
        <f>I24+I25</f>
        <v>1325381813.4000001</v>
      </c>
      <c r="J23" s="35">
        <v>0</v>
      </c>
      <c r="K23" s="32">
        <f>I23-J23</f>
        <v>1325381813.4000001</v>
      </c>
      <c r="L23" s="23">
        <f>G23-K23</f>
        <v>-1325381813.4000001</v>
      </c>
      <c r="M23" s="45" t="s">
        <v>30</v>
      </c>
    </row>
    <row r="24" spans="1:16" s="44" customFormat="1" ht="50.25" customHeight="1" x14ac:dyDescent="0.25">
      <c r="A24" s="36" t="s">
        <v>39</v>
      </c>
      <c r="B24" s="37" t="s">
        <v>40</v>
      </c>
      <c r="C24" s="38">
        <v>0</v>
      </c>
      <c r="D24" s="39">
        <f t="shared" si="0"/>
        <v>0</v>
      </c>
      <c r="E24" s="39">
        <f t="shared" si="0"/>
        <v>0</v>
      </c>
      <c r="F24" s="25">
        <f t="shared" si="1"/>
        <v>0</v>
      </c>
      <c r="G24" s="38">
        <f t="shared" si="7"/>
        <v>0</v>
      </c>
      <c r="H24" s="40">
        <f t="shared" si="3"/>
        <v>0</v>
      </c>
      <c r="I24" s="41">
        <f>2230079.75+3063503.99+1248011.46+2481070.47</f>
        <v>9022665.6699999999</v>
      </c>
      <c r="J24" s="41">
        <v>0</v>
      </c>
      <c r="K24" s="38">
        <f>I24-J24</f>
        <v>9022665.6699999999</v>
      </c>
      <c r="L24" s="42">
        <f>G24-K24</f>
        <v>-9022665.6699999999</v>
      </c>
      <c r="M24" s="46" t="s">
        <v>30</v>
      </c>
    </row>
    <row r="25" spans="1:16" s="44" customFormat="1" ht="48.75" customHeight="1" x14ac:dyDescent="0.25">
      <c r="A25" s="36" t="s">
        <v>41</v>
      </c>
      <c r="B25" s="37" t="s">
        <v>42</v>
      </c>
      <c r="C25" s="38">
        <v>0</v>
      </c>
      <c r="D25" s="39">
        <f t="shared" si="0"/>
        <v>0</v>
      </c>
      <c r="E25" s="39">
        <f t="shared" si="0"/>
        <v>0</v>
      </c>
      <c r="F25" s="25">
        <f t="shared" si="1"/>
        <v>0</v>
      </c>
      <c r="G25" s="38">
        <f t="shared" si="7"/>
        <v>0</v>
      </c>
      <c r="H25" s="40">
        <f t="shared" si="3"/>
        <v>0</v>
      </c>
      <c r="I25" s="41">
        <f>405420813.75+225811625.96+216663163.13+468463544.89</f>
        <v>1316359147.73</v>
      </c>
      <c r="J25" s="41">
        <v>0</v>
      </c>
      <c r="K25" s="38">
        <f t="shared" si="4"/>
        <v>1316359147.73</v>
      </c>
      <c r="L25" s="42">
        <f>G25-K25</f>
        <v>-1316359147.73</v>
      </c>
      <c r="M25" s="46" t="s">
        <v>30</v>
      </c>
    </row>
    <row r="26" spans="1:16" s="29" customFormat="1" ht="33" customHeight="1" x14ac:dyDescent="0.25">
      <c r="A26" s="21" t="s">
        <v>43</v>
      </c>
      <c r="B26" s="31" t="s">
        <v>44</v>
      </c>
      <c r="C26" s="32">
        <v>0</v>
      </c>
      <c r="D26" s="33">
        <f>D27</f>
        <v>0</v>
      </c>
      <c r="E26" s="33">
        <f>E27</f>
        <v>0</v>
      </c>
      <c r="F26" s="25">
        <f t="shared" si="1"/>
        <v>0</v>
      </c>
      <c r="G26" s="32">
        <f t="shared" si="7"/>
        <v>0</v>
      </c>
      <c r="H26" s="34">
        <f t="shared" si="3"/>
        <v>0</v>
      </c>
      <c r="I26" s="35">
        <f>I27</f>
        <v>2784686832.3000002</v>
      </c>
      <c r="J26" s="35">
        <f>J27</f>
        <v>0</v>
      </c>
      <c r="K26" s="32">
        <f t="shared" si="4"/>
        <v>2784686832.3000002</v>
      </c>
      <c r="L26" s="23">
        <f>L27</f>
        <v>-2784686832.3000002</v>
      </c>
      <c r="M26" s="45" t="s">
        <v>30</v>
      </c>
    </row>
    <row r="27" spans="1:16" s="44" customFormat="1" ht="76.5" customHeight="1" x14ac:dyDescent="0.25">
      <c r="A27" s="36" t="s">
        <v>45</v>
      </c>
      <c r="B27" s="37" t="s">
        <v>46</v>
      </c>
      <c r="C27" s="38">
        <v>0</v>
      </c>
      <c r="D27" s="39">
        <v>0</v>
      </c>
      <c r="E27" s="39">
        <v>0</v>
      </c>
      <c r="F27" s="25">
        <f t="shared" si="1"/>
        <v>0</v>
      </c>
      <c r="G27" s="38">
        <f t="shared" si="7"/>
        <v>0</v>
      </c>
      <c r="H27" s="40">
        <f t="shared" si="3"/>
        <v>0</v>
      </c>
      <c r="I27" s="41">
        <f>1328530800.97+17375714.76+22572469.51+1416207847.06</f>
        <v>2784686832.3000002</v>
      </c>
      <c r="J27" s="41">
        <v>0</v>
      </c>
      <c r="K27" s="38">
        <f>I27-J27</f>
        <v>2784686832.3000002</v>
      </c>
      <c r="L27" s="38">
        <f>G27-K27</f>
        <v>-2784686832.3000002</v>
      </c>
      <c r="M27" s="46" t="s">
        <v>30</v>
      </c>
    </row>
    <row r="28" spans="1:16" s="44" customFormat="1" ht="42.75" customHeight="1" x14ac:dyDescent="0.25">
      <c r="A28" s="36" t="s">
        <v>62</v>
      </c>
      <c r="B28" s="37" t="s">
        <v>61</v>
      </c>
      <c r="C28" s="38">
        <v>0</v>
      </c>
      <c r="D28" s="39">
        <v>0</v>
      </c>
      <c r="E28" s="39">
        <v>0</v>
      </c>
      <c r="F28" s="25">
        <f t="shared" si="1"/>
        <v>0</v>
      </c>
      <c r="G28" s="38">
        <f t="shared" si="7"/>
        <v>0</v>
      </c>
      <c r="H28" s="40">
        <f t="shared" si="3"/>
        <v>0</v>
      </c>
      <c r="I28" s="41">
        <f>I29</f>
        <v>154212655</v>
      </c>
      <c r="J28" s="41">
        <v>0</v>
      </c>
      <c r="K28" s="38">
        <f t="shared" ref="K28:K30" si="8">I28-J28</f>
        <v>154212655</v>
      </c>
      <c r="L28" s="38">
        <f t="shared" ref="L28:L30" si="9">G28-K28</f>
        <v>-154212655</v>
      </c>
      <c r="M28" s="46" t="s">
        <v>30</v>
      </c>
    </row>
    <row r="29" spans="1:16" s="44" customFormat="1" ht="42.75" customHeight="1" x14ac:dyDescent="0.25">
      <c r="A29" s="36" t="s">
        <v>60</v>
      </c>
      <c r="B29" s="37" t="s">
        <v>59</v>
      </c>
      <c r="C29" s="38">
        <v>0</v>
      </c>
      <c r="D29" s="39">
        <v>0</v>
      </c>
      <c r="E29" s="39">
        <v>0</v>
      </c>
      <c r="F29" s="25">
        <f t="shared" si="1"/>
        <v>0</v>
      </c>
      <c r="G29" s="38">
        <f t="shared" si="7"/>
        <v>0</v>
      </c>
      <c r="H29" s="40">
        <f t="shared" si="3"/>
        <v>0</v>
      </c>
      <c r="I29" s="41">
        <f>I30</f>
        <v>154212655</v>
      </c>
      <c r="J29" s="41">
        <v>0</v>
      </c>
      <c r="K29" s="38">
        <f t="shared" si="8"/>
        <v>154212655</v>
      </c>
      <c r="L29" s="38">
        <f t="shared" si="9"/>
        <v>-154212655</v>
      </c>
      <c r="M29" s="46" t="s">
        <v>30</v>
      </c>
    </row>
    <row r="30" spans="1:16" s="44" customFormat="1" ht="42.75" customHeight="1" x14ac:dyDescent="0.25">
      <c r="A30" s="36" t="s">
        <v>57</v>
      </c>
      <c r="B30" s="37" t="s">
        <v>58</v>
      </c>
      <c r="C30" s="38">
        <v>0</v>
      </c>
      <c r="D30" s="39">
        <v>0</v>
      </c>
      <c r="E30" s="39">
        <v>0</v>
      </c>
      <c r="F30" s="25">
        <f t="shared" si="1"/>
        <v>0</v>
      </c>
      <c r="G30" s="38">
        <f t="shared" si="7"/>
        <v>0</v>
      </c>
      <c r="H30" s="40">
        <f t="shared" si="3"/>
        <v>0</v>
      </c>
      <c r="I30" s="41">
        <f>3934316+105206115+45072224</f>
        <v>154212655</v>
      </c>
      <c r="J30" s="41">
        <v>0</v>
      </c>
      <c r="K30" s="38">
        <f t="shared" si="8"/>
        <v>154212655</v>
      </c>
      <c r="L30" s="38">
        <f t="shared" si="9"/>
        <v>-154212655</v>
      </c>
      <c r="M30" s="46" t="s">
        <v>30</v>
      </c>
    </row>
    <row r="31" spans="1:16" s="19" customFormat="1" ht="33" customHeight="1" x14ac:dyDescent="0.25">
      <c r="A31" s="47">
        <v>4</v>
      </c>
      <c r="B31" s="48" t="s">
        <v>47</v>
      </c>
      <c r="C31" s="49">
        <f>C32+C33+C34</f>
        <v>8870335215722</v>
      </c>
      <c r="D31" s="49">
        <f>D32+D33+D34</f>
        <v>0</v>
      </c>
      <c r="E31" s="49">
        <v>0</v>
      </c>
      <c r="F31" s="13">
        <f t="shared" si="1"/>
        <v>0</v>
      </c>
      <c r="G31" s="49">
        <f t="shared" si="7"/>
        <v>8870335215722</v>
      </c>
      <c r="H31" s="50">
        <f t="shared" si="3"/>
        <v>0.97015481275278448</v>
      </c>
      <c r="I31" s="51">
        <f>I32+I33+I34</f>
        <v>1885823280769.4202</v>
      </c>
      <c r="J31" s="51">
        <f>SUM(J32:J34)</f>
        <v>0</v>
      </c>
      <c r="K31" s="49">
        <f>I31-J31</f>
        <v>1885823280769.4202</v>
      </c>
      <c r="L31" s="49">
        <f>L32+L33+L34</f>
        <v>6984511934952.5801</v>
      </c>
      <c r="M31" s="52">
        <f>+K31/G31</f>
        <v>0.2125988742146904</v>
      </c>
      <c r="O31" s="18"/>
    </row>
    <row r="32" spans="1:16" s="58" customFormat="1" ht="33" customHeight="1" x14ac:dyDescent="0.25">
      <c r="A32" s="53">
        <v>41</v>
      </c>
      <c r="B32" s="54" t="s">
        <v>48</v>
      </c>
      <c r="C32" s="55">
        <v>10647256000</v>
      </c>
      <c r="D32" s="56">
        <v>0</v>
      </c>
      <c r="E32" s="56">
        <v>0</v>
      </c>
      <c r="F32" s="25">
        <f t="shared" si="1"/>
        <v>0</v>
      </c>
      <c r="G32" s="55">
        <f t="shared" si="7"/>
        <v>10647256000</v>
      </c>
      <c r="H32" s="40">
        <f>G32/$G$35</f>
        <v>1.1644978909819243E-3</v>
      </c>
      <c r="I32" s="41">
        <v>2568570.7600000002</v>
      </c>
      <c r="J32" s="41">
        <v>0</v>
      </c>
      <c r="K32" s="55">
        <f>I32-J32</f>
        <v>2568570.7600000002</v>
      </c>
      <c r="L32" s="57">
        <f>G32-K32</f>
        <v>10644687429.24</v>
      </c>
      <c r="M32" s="43">
        <f>+K32/G32</f>
        <v>2.4124250980722171E-4</v>
      </c>
      <c r="O32" s="59"/>
      <c r="P32" s="19"/>
    </row>
    <row r="33" spans="1:16" s="58" customFormat="1" ht="33" customHeight="1" x14ac:dyDescent="0.25">
      <c r="A33" s="53">
        <v>42</v>
      </c>
      <c r="B33" s="54" t="s">
        <v>49</v>
      </c>
      <c r="C33" s="60">
        <v>1539512571000</v>
      </c>
      <c r="D33" s="61">
        <v>0</v>
      </c>
      <c r="E33" s="61">
        <v>0</v>
      </c>
      <c r="F33" s="25">
        <f t="shared" si="1"/>
        <v>0</v>
      </c>
      <c r="G33" s="55">
        <f t="shared" si="7"/>
        <v>1539512571000</v>
      </c>
      <c r="H33" s="40">
        <f>G33/$G$35</f>
        <v>0.16837757466051911</v>
      </c>
      <c r="I33" s="41">
        <v>173160850595</v>
      </c>
      <c r="J33" s="41">
        <v>0</v>
      </c>
      <c r="K33" s="57">
        <f>I33-J33</f>
        <v>173160850595</v>
      </c>
      <c r="L33" s="57">
        <f>G33-K33</f>
        <v>1366351720405</v>
      </c>
      <c r="M33" s="43">
        <f>+K33/G33</f>
        <v>0.11247771135933128</v>
      </c>
      <c r="O33" s="59"/>
      <c r="P33" s="19"/>
    </row>
    <row r="34" spans="1:16" s="58" customFormat="1" ht="33" customHeight="1" thickBot="1" x14ac:dyDescent="0.3">
      <c r="A34" s="62">
        <v>43</v>
      </c>
      <c r="B34" s="63" t="s">
        <v>50</v>
      </c>
      <c r="C34" s="64">
        <v>7320175388722</v>
      </c>
      <c r="D34" s="65">
        <v>0</v>
      </c>
      <c r="E34" s="65">
        <v>0</v>
      </c>
      <c r="F34" s="25">
        <f t="shared" si="1"/>
        <v>0</v>
      </c>
      <c r="G34" s="64">
        <f t="shared" si="7"/>
        <v>7320175388722</v>
      </c>
      <c r="H34" s="40">
        <f>G34/$G$35</f>
        <v>0.80061274020128348</v>
      </c>
      <c r="I34" s="66">
        <v>1712659861603.6602</v>
      </c>
      <c r="J34" s="66">
        <v>0</v>
      </c>
      <c r="K34" s="64">
        <f>I34-J34</f>
        <v>1712659861603.6602</v>
      </c>
      <c r="L34" s="67">
        <f>G34-K34</f>
        <v>5607515527118.3398</v>
      </c>
      <c r="M34" s="43">
        <f>+K34/G34</f>
        <v>0.23396432061481884</v>
      </c>
      <c r="N34" s="59"/>
      <c r="O34" s="59"/>
      <c r="P34" s="19"/>
    </row>
    <row r="35" spans="1:16" s="8" customFormat="1" ht="33" customHeight="1" thickTop="1" thickBot="1" x14ac:dyDescent="0.3">
      <c r="A35" s="128" t="s">
        <v>51</v>
      </c>
      <c r="B35" s="129"/>
      <c r="C35" s="68">
        <f>C8+C31</f>
        <v>9143216215722</v>
      </c>
      <c r="D35" s="68">
        <f>D8+D31</f>
        <v>0</v>
      </c>
      <c r="E35" s="68">
        <f>E8+E31</f>
        <v>0</v>
      </c>
      <c r="F35" s="68">
        <f t="shared" si="1"/>
        <v>0</v>
      </c>
      <c r="G35" s="68">
        <f>G8+G31</f>
        <v>9143216215722</v>
      </c>
      <c r="H35" s="69">
        <f t="shared" si="3"/>
        <v>1</v>
      </c>
      <c r="I35" s="68">
        <f>I8+I31</f>
        <v>1958504277566.6902</v>
      </c>
      <c r="J35" s="68">
        <f>J8+J31</f>
        <v>0</v>
      </c>
      <c r="K35" s="68">
        <f>K8+K31</f>
        <v>1958504277566.6902</v>
      </c>
      <c r="L35" s="68">
        <f>L8+L31</f>
        <v>7184711938155.3105</v>
      </c>
      <c r="M35" s="70">
        <f>+K35/G35</f>
        <v>0.21420299283735528</v>
      </c>
      <c r="O35" s="71"/>
      <c r="P35" s="19"/>
    </row>
    <row r="36" spans="1:16" s="8" customFormat="1" ht="14.25" customHeight="1" thickTop="1" x14ac:dyDescent="0.25">
      <c r="B36" s="72"/>
      <c r="C36" s="73"/>
      <c r="D36" s="74"/>
      <c r="E36" s="74"/>
      <c r="F36" s="74"/>
      <c r="G36" s="73"/>
      <c r="H36" s="74"/>
      <c r="I36" s="74"/>
      <c r="J36" s="74"/>
      <c r="K36" s="73"/>
      <c r="L36" s="75"/>
    </row>
    <row r="37" spans="1:16" s="2" customFormat="1" ht="14.25" customHeight="1" x14ac:dyDescent="0.25">
      <c r="A37" s="76" t="s">
        <v>76</v>
      </c>
      <c r="D37" s="8"/>
      <c r="E37" s="8"/>
      <c r="F37" s="8"/>
      <c r="H37" s="77"/>
      <c r="I37" s="9"/>
      <c r="J37" s="9"/>
      <c r="K37" s="9"/>
      <c r="L37" s="9"/>
      <c r="M37" s="77"/>
    </row>
    <row r="38" spans="1:16" s="2" customFormat="1" ht="33" customHeight="1" x14ac:dyDescent="0.25">
      <c r="A38" s="76" t="s">
        <v>52</v>
      </c>
      <c r="D38" s="8"/>
      <c r="E38" s="8"/>
      <c r="F38" s="8"/>
      <c r="I38" s="9"/>
      <c r="J38" s="9"/>
      <c r="K38" s="9"/>
      <c r="L38" s="9"/>
    </row>
    <row r="39" spans="1:16" s="2" customFormat="1" ht="33" customHeight="1" x14ac:dyDescent="0.25">
      <c r="A39" s="5"/>
      <c r="D39" s="8"/>
      <c r="E39" s="8"/>
      <c r="F39" s="8"/>
      <c r="G39" s="9"/>
      <c r="I39" s="9"/>
      <c r="J39" s="9"/>
      <c r="K39" s="9"/>
      <c r="L39" s="9"/>
      <c r="M39" s="77"/>
    </row>
    <row r="40" spans="1:16" s="2" customFormat="1" ht="33" customHeight="1" x14ac:dyDescent="0.25">
      <c r="A40" s="5"/>
      <c r="D40" s="8"/>
      <c r="E40" s="8"/>
      <c r="F40" s="8"/>
      <c r="I40" s="9"/>
      <c r="J40" s="9"/>
      <c r="K40" s="9"/>
      <c r="L40" s="9"/>
    </row>
    <row r="41" spans="1:16" s="2" customFormat="1" ht="33" customHeight="1" x14ac:dyDescent="0.25">
      <c r="A41" s="5"/>
      <c r="C41" s="4"/>
      <c r="D41" s="78"/>
      <c r="E41" s="78"/>
      <c r="F41" s="78"/>
      <c r="G41" s="58"/>
      <c r="H41" s="58"/>
      <c r="I41" s="58"/>
      <c r="J41" s="59"/>
      <c r="K41" s="79"/>
      <c r="L41" s="59"/>
    </row>
    <row r="42" spans="1:16" s="2" customFormat="1" ht="33" customHeight="1" x14ac:dyDescent="0.25">
      <c r="A42" s="5"/>
      <c r="D42" s="8"/>
      <c r="E42" s="8"/>
      <c r="F42" s="8"/>
      <c r="J42" s="9"/>
      <c r="L42" s="9"/>
    </row>
    <row r="43" spans="1:16" s="2" customFormat="1" ht="33" customHeight="1" x14ac:dyDescent="0.25">
      <c r="A43" s="5"/>
      <c r="D43" s="8"/>
      <c r="E43" s="8"/>
      <c r="F43" s="8"/>
      <c r="J43" s="9"/>
    </row>
    <row r="44" spans="1:16" s="2" customFormat="1" ht="33" customHeight="1" x14ac:dyDescent="0.25">
      <c r="A44" s="5"/>
      <c r="D44" s="8"/>
      <c r="E44" s="8"/>
      <c r="F44" s="8"/>
      <c r="J44" s="9"/>
    </row>
    <row r="45" spans="1:16" s="2" customFormat="1" ht="33" customHeight="1" x14ac:dyDescent="0.25">
      <c r="A45" s="5"/>
      <c r="D45" s="8"/>
      <c r="E45" s="8"/>
      <c r="F45" s="8"/>
      <c r="J45" s="9"/>
    </row>
    <row r="46" spans="1:16" s="2" customFormat="1" ht="33" customHeight="1" x14ac:dyDescent="0.25">
      <c r="A46" s="5"/>
      <c r="D46" s="8"/>
      <c r="E46" s="8"/>
      <c r="F46" s="8"/>
      <c r="J46" s="9"/>
    </row>
    <row r="47" spans="1:16" s="2" customFormat="1" ht="33" customHeight="1" x14ac:dyDescent="0.25">
      <c r="A47" s="5"/>
      <c r="D47" s="8"/>
      <c r="E47" s="8"/>
      <c r="F47" s="8"/>
      <c r="J47" s="9"/>
    </row>
    <row r="48" spans="1:16" s="2" customFormat="1" ht="33" customHeight="1" x14ac:dyDescent="0.25">
      <c r="A48" s="5"/>
      <c r="D48" s="8"/>
      <c r="E48" s="8"/>
      <c r="F48" s="8"/>
      <c r="J48" s="9"/>
    </row>
  </sheetData>
  <autoFilter ref="N1:N48" xr:uid="{ADA92C4C-CA7C-41A7-AD00-41BDF36AEF99}"/>
  <mergeCells count="16">
    <mergeCell ref="A35:B35"/>
    <mergeCell ref="A1:M1"/>
    <mergeCell ref="A2:M2"/>
    <mergeCell ref="A3:M3"/>
    <mergeCell ref="K4:L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</mergeCells>
  <printOptions horizontalCentered="1"/>
  <pageMargins left="0.15748031496062992" right="0.15748031496062992" top="0.43307086614173229" bottom="0.11811023622047245" header="0.23622047244094491" footer="0.19"/>
  <pageSetup paperSize="5" scale="5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9B804-55A0-4794-9771-1C6E9A44E98C}">
  <dimension ref="A1:W48"/>
  <sheetViews>
    <sheetView topLeftCell="A2" zoomScale="80" zoomScaleNormal="80" workbookViewId="0">
      <pane xSplit="2" ySplit="6" topLeftCell="C17" activePane="bottomRight" state="frozen"/>
      <selection activeCell="A2" sqref="A2"/>
      <selection pane="topRight" activeCell="C2" sqref="C2"/>
      <selection pane="bottomLeft" activeCell="A8" sqref="A8"/>
      <selection pane="bottomRight" activeCell="G6" sqref="G6:G7"/>
    </sheetView>
  </sheetViews>
  <sheetFormatPr baseColWidth="10" defaultRowHeight="33" customHeight="1" x14ac:dyDescent="0.25"/>
  <cols>
    <col min="1" max="1" width="28.42578125" style="80" customWidth="1"/>
    <col min="2" max="2" width="45.140625" style="3" customWidth="1"/>
    <col min="3" max="3" width="35.42578125" style="3" customWidth="1"/>
    <col min="4" max="4" width="11.42578125" style="81" customWidth="1"/>
    <col min="5" max="5" width="11.5703125" style="81" customWidth="1"/>
    <col min="6" max="6" width="18.140625" style="81" customWidth="1"/>
    <col min="7" max="7" width="32.85546875" style="3" customWidth="1"/>
    <col min="8" max="8" width="17.42578125" style="3" customWidth="1"/>
    <col min="9" max="9" width="31.42578125" style="3" customWidth="1"/>
    <col min="10" max="10" width="25.28515625" style="82" customWidth="1"/>
    <col min="11" max="11" width="32.5703125" style="3" customWidth="1"/>
    <col min="12" max="12" width="32.28515625" style="3" customWidth="1"/>
    <col min="13" max="13" width="17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3" ht="33" customHeight="1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"/>
      <c r="O1" s="1"/>
      <c r="P1" s="1"/>
    </row>
    <row r="2" spans="1:23" ht="15.75" customHeight="1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"/>
      <c r="O2" s="1"/>
      <c r="P2" s="1"/>
    </row>
    <row r="3" spans="1:23" ht="15.75" customHeight="1" x14ac:dyDescent="0.25">
      <c r="A3" s="132" t="s">
        <v>77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23" ht="15.75" customHeight="1" x14ac:dyDescent="0.25">
      <c r="A4" s="5"/>
      <c r="B4" s="2"/>
      <c r="C4" s="2"/>
      <c r="D4" s="2"/>
      <c r="E4" s="2"/>
      <c r="F4" s="2"/>
      <c r="G4" s="6" t="s">
        <v>2</v>
      </c>
      <c r="H4" s="6"/>
      <c r="I4" s="6"/>
      <c r="J4" s="7"/>
      <c r="K4" s="133" t="s">
        <v>3</v>
      </c>
      <c r="L4" s="133"/>
      <c r="M4" s="2"/>
    </row>
    <row r="5" spans="1:23" ht="36.75" customHeight="1" thickBot="1" x14ac:dyDescent="0.3">
      <c r="A5" s="5"/>
      <c r="B5" s="2"/>
      <c r="C5" s="2"/>
      <c r="D5" s="8"/>
      <c r="E5" s="8"/>
      <c r="F5" s="8"/>
      <c r="G5" s="2"/>
      <c r="H5" s="2"/>
      <c r="I5" s="9"/>
      <c r="J5" s="9"/>
      <c r="K5" s="2"/>
      <c r="L5" s="2"/>
      <c r="M5" s="2"/>
    </row>
    <row r="6" spans="1:23" ht="54" customHeight="1" thickTop="1" x14ac:dyDescent="0.25">
      <c r="A6" s="134" t="s">
        <v>4</v>
      </c>
      <c r="B6" s="136" t="s">
        <v>5</v>
      </c>
      <c r="C6" s="136" t="s">
        <v>6</v>
      </c>
      <c r="D6" s="136" t="s">
        <v>7</v>
      </c>
      <c r="E6" s="136"/>
      <c r="F6" s="136"/>
      <c r="G6" s="136" t="s">
        <v>8</v>
      </c>
      <c r="H6" s="136" t="s">
        <v>9</v>
      </c>
      <c r="I6" s="136" t="s">
        <v>79</v>
      </c>
      <c r="J6" s="136" t="s">
        <v>11</v>
      </c>
      <c r="K6" s="136" t="s">
        <v>12</v>
      </c>
      <c r="L6" s="136" t="s">
        <v>13</v>
      </c>
      <c r="M6" s="138" t="s">
        <v>14</v>
      </c>
    </row>
    <row r="7" spans="1:23" ht="78.75" customHeight="1" x14ac:dyDescent="0.25">
      <c r="A7" s="135"/>
      <c r="B7" s="137"/>
      <c r="C7" s="137"/>
      <c r="D7" s="10" t="s">
        <v>15</v>
      </c>
      <c r="E7" s="10" t="s">
        <v>16</v>
      </c>
      <c r="F7" s="10" t="s">
        <v>17</v>
      </c>
      <c r="G7" s="137"/>
      <c r="H7" s="137"/>
      <c r="I7" s="137"/>
      <c r="J7" s="137"/>
      <c r="K7" s="137"/>
      <c r="L7" s="137"/>
      <c r="M7" s="139"/>
    </row>
    <row r="8" spans="1:23" s="20" customFormat="1" ht="53.25" customHeight="1" x14ac:dyDescent="0.25">
      <c r="A8" s="11">
        <v>3</v>
      </c>
      <c r="B8" s="12" t="s">
        <v>18</v>
      </c>
      <c r="C8" s="13">
        <f>C9</f>
        <v>272881000000</v>
      </c>
      <c r="D8" s="13">
        <f>D9</f>
        <v>0</v>
      </c>
      <c r="E8" s="13">
        <f>E9</f>
        <v>0</v>
      </c>
      <c r="F8" s="13">
        <f>D8-E8</f>
        <v>0</v>
      </c>
      <c r="G8" s="13">
        <f>C8-F8</f>
        <v>272881000000</v>
      </c>
      <c r="H8" s="14">
        <f>G8/$G$35</f>
        <v>2.9845187247215479E-2</v>
      </c>
      <c r="I8" s="15">
        <f>I9</f>
        <v>91226286821.48999</v>
      </c>
      <c r="J8" s="15">
        <f>J9</f>
        <v>0</v>
      </c>
      <c r="K8" s="15">
        <f>I8-J8</f>
        <v>91226286821.48999</v>
      </c>
      <c r="L8" s="16">
        <f>G8-K8</f>
        <v>181654713178.51001</v>
      </c>
      <c r="M8" s="17">
        <f>+K8/G8</f>
        <v>0.33430794676613612</v>
      </c>
      <c r="N8" s="18"/>
      <c r="O8" s="19"/>
      <c r="P8" s="19"/>
      <c r="Q8" s="19"/>
      <c r="R8" s="19"/>
      <c r="S8" s="19"/>
      <c r="T8" s="19"/>
      <c r="U8" s="19"/>
      <c r="V8" s="19"/>
      <c r="W8" s="19"/>
    </row>
    <row r="9" spans="1:23" s="30" customFormat="1" ht="50.25" customHeight="1" x14ac:dyDescent="0.25">
      <c r="A9" s="21" t="s">
        <v>19</v>
      </c>
      <c r="B9" s="22" t="s">
        <v>20</v>
      </c>
      <c r="C9" s="23">
        <f>C10</f>
        <v>272881000000</v>
      </c>
      <c r="D9" s="24">
        <f t="shared" ref="D9:G25" si="0">D10</f>
        <v>0</v>
      </c>
      <c r="E9" s="24">
        <f t="shared" si="0"/>
        <v>0</v>
      </c>
      <c r="F9" s="25">
        <f t="shared" ref="F9:F35" si="1">D9-E9</f>
        <v>0</v>
      </c>
      <c r="G9" s="23">
        <f t="shared" si="0"/>
        <v>272881000000</v>
      </c>
      <c r="H9" s="26">
        <f>G9/$G$35</f>
        <v>2.9845187247215479E-2</v>
      </c>
      <c r="I9" s="27">
        <f>I10</f>
        <v>91226286821.48999</v>
      </c>
      <c r="J9" s="27">
        <f>J10</f>
        <v>0</v>
      </c>
      <c r="K9" s="23">
        <f>I9-J9</f>
        <v>91226286821.48999</v>
      </c>
      <c r="L9" s="23">
        <f>G9-K9</f>
        <v>181654713178.51001</v>
      </c>
      <c r="M9" s="28">
        <f t="shared" ref="M9:M13" si="2">+K9/G9</f>
        <v>0.33430794676613612</v>
      </c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 s="30" customFormat="1" ht="45.75" customHeight="1" x14ac:dyDescent="0.25">
      <c r="A10" s="21" t="s">
        <v>21</v>
      </c>
      <c r="B10" s="22" t="s">
        <v>20</v>
      </c>
      <c r="C10" s="23">
        <f>C11</f>
        <v>272881000000</v>
      </c>
      <c r="D10" s="24">
        <f t="shared" si="0"/>
        <v>0</v>
      </c>
      <c r="E10" s="24">
        <f t="shared" si="0"/>
        <v>0</v>
      </c>
      <c r="F10" s="25">
        <f t="shared" si="1"/>
        <v>0</v>
      </c>
      <c r="G10" s="23">
        <f>G11</f>
        <v>272881000000</v>
      </c>
      <c r="H10" s="26">
        <f t="shared" ref="H10:H35" si="3">G10/$G$35</f>
        <v>2.9845187247215479E-2</v>
      </c>
      <c r="I10" s="27">
        <f>I11+I20</f>
        <v>91226286821.48999</v>
      </c>
      <c r="J10" s="27">
        <f>J11+J20</f>
        <v>0</v>
      </c>
      <c r="K10" s="23">
        <f>I10-J10</f>
        <v>91226286821.48999</v>
      </c>
      <c r="L10" s="23">
        <f>+G10-K10</f>
        <v>181654713178.51001</v>
      </c>
      <c r="M10" s="28">
        <f t="shared" si="2"/>
        <v>0.33430794676613612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 s="30" customFormat="1" ht="33" customHeight="1" x14ac:dyDescent="0.25">
      <c r="A11" s="21" t="s">
        <v>22</v>
      </c>
      <c r="B11" s="22" t="s">
        <v>23</v>
      </c>
      <c r="C11" s="23">
        <f>C12</f>
        <v>272881000000</v>
      </c>
      <c r="D11" s="24">
        <f t="shared" si="0"/>
        <v>0</v>
      </c>
      <c r="E11" s="24">
        <f t="shared" si="0"/>
        <v>0</v>
      </c>
      <c r="F11" s="25">
        <f t="shared" si="1"/>
        <v>0</v>
      </c>
      <c r="G11" s="23">
        <f>G12</f>
        <v>272881000000</v>
      </c>
      <c r="H11" s="26">
        <f t="shared" si="3"/>
        <v>2.9845187247215479E-2</v>
      </c>
      <c r="I11" s="27">
        <f>I12</f>
        <v>86170679412.119995</v>
      </c>
      <c r="J11" s="27">
        <f>J12</f>
        <v>0</v>
      </c>
      <c r="K11" s="23">
        <f t="shared" ref="K11:K26" si="4">I11-J11</f>
        <v>86170679412.119995</v>
      </c>
      <c r="L11" s="23">
        <f t="shared" ref="L11:L22" si="5">G11-K11</f>
        <v>186710320587.88</v>
      </c>
      <c r="M11" s="28">
        <f t="shared" si="2"/>
        <v>0.31578116252916105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 s="30" customFormat="1" ht="33" customHeight="1" x14ac:dyDescent="0.25">
      <c r="A12" s="21" t="s">
        <v>24</v>
      </c>
      <c r="B12" s="31" t="s">
        <v>25</v>
      </c>
      <c r="C12" s="32">
        <f>C13</f>
        <v>272881000000</v>
      </c>
      <c r="D12" s="33">
        <f t="shared" si="0"/>
        <v>0</v>
      </c>
      <c r="E12" s="33">
        <f t="shared" si="0"/>
        <v>0</v>
      </c>
      <c r="F12" s="25">
        <f t="shared" si="1"/>
        <v>0</v>
      </c>
      <c r="G12" s="32">
        <f>C12-F12</f>
        <v>272881000000</v>
      </c>
      <c r="H12" s="34">
        <f t="shared" si="3"/>
        <v>2.9845187247215479E-2</v>
      </c>
      <c r="I12" s="35">
        <f>I13+I15</f>
        <v>86170679412.119995</v>
      </c>
      <c r="J12" s="35">
        <v>0</v>
      </c>
      <c r="K12" s="32">
        <f>I12-J12</f>
        <v>86170679412.119995</v>
      </c>
      <c r="L12" s="23">
        <f t="shared" si="5"/>
        <v>186710320587.88</v>
      </c>
      <c r="M12" s="28">
        <f t="shared" si="2"/>
        <v>0.31578116252916105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 s="30" customFormat="1" ht="33" customHeight="1" x14ac:dyDescent="0.25">
      <c r="A13" s="21" t="s">
        <v>26</v>
      </c>
      <c r="B13" s="31" t="s">
        <v>27</v>
      </c>
      <c r="C13" s="32">
        <f>C14</f>
        <v>272881000000</v>
      </c>
      <c r="D13" s="33">
        <v>0</v>
      </c>
      <c r="E13" s="33">
        <v>0</v>
      </c>
      <c r="F13" s="25">
        <f t="shared" si="1"/>
        <v>0</v>
      </c>
      <c r="G13" s="32">
        <f>C13-F13</f>
        <v>272881000000</v>
      </c>
      <c r="H13" s="34">
        <f t="shared" si="3"/>
        <v>2.9845187247215479E-2</v>
      </c>
      <c r="I13" s="35">
        <f>I14</f>
        <v>85643723829.720001</v>
      </c>
      <c r="J13" s="35">
        <v>0</v>
      </c>
      <c r="K13" s="32">
        <f t="shared" si="4"/>
        <v>85643723829.720001</v>
      </c>
      <c r="L13" s="23">
        <f t="shared" si="5"/>
        <v>187237276170.28</v>
      </c>
      <c r="M13" s="28">
        <f t="shared" si="2"/>
        <v>0.31385008054690505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 s="44" customFormat="1" ht="47.25" customHeight="1" x14ac:dyDescent="0.25">
      <c r="A14" s="36" t="s">
        <v>28</v>
      </c>
      <c r="B14" s="37" t="s">
        <v>29</v>
      </c>
      <c r="C14" s="38">
        <v>272881000000</v>
      </c>
      <c r="D14" s="39">
        <v>0</v>
      </c>
      <c r="E14" s="39">
        <v>0</v>
      </c>
      <c r="F14" s="25">
        <f t="shared" si="1"/>
        <v>0</v>
      </c>
      <c r="G14" s="38">
        <f>C14-F14</f>
        <v>272881000000</v>
      </c>
      <c r="H14" s="40">
        <f>G14/$G$35</f>
        <v>2.9845187247215479E-2</v>
      </c>
      <c r="I14" s="41">
        <f>15648896068.68+18564177215.79+14856021654.22+18992136117.09+17582492773.94</f>
        <v>85643723829.720001</v>
      </c>
      <c r="J14" s="41">
        <v>0</v>
      </c>
      <c r="K14" s="38">
        <f t="shared" si="4"/>
        <v>85643723829.720001</v>
      </c>
      <c r="L14" s="42">
        <f t="shared" si="5"/>
        <v>187237276170.28</v>
      </c>
      <c r="M14" s="43">
        <f>+K14/G14</f>
        <v>0.31385008054690505</v>
      </c>
    </row>
    <row r="15" spans="1:23" s="29" customFormat="1" ht="47.25" customHeight="1" x14ac:dyDescent="0.25">
      <c r="A15" s="21" t="s">
        <v>67</v>
      </c>
      <c r="B15" s="31" t="s">
        <v>72</v>
      </c>
      <c r="C15" s="32">
        <f>C16</f>
        <v>0</v>
      </c>
      <c r="D15" s="33"/>
      <c r="E15" s="33"/>
      <c r="F15" s="25">
        <f t="shared" si="1"/>
        <v>0</v>
      </c>
      <c r="G15" s="32">
        <f>G16</f>
        <v>0</v>
      </c>
      <c r="H15" s="34">
        <f t="shared" si="3"/>
        <v>0</v>
      </c>
      <c r="I15" s="35">
        <f t="shared" ref="I15:J18" si="6">I16</f>
        <v>526955582.40000004</v>
      </c>
      <c r="J15" s="35">
        <f t="shared" si="6"/>
        <v>0</v>
      </c>
      <c r="K15" s="32">
        <f t="shared" si="4"/>
        <v>526955582.40000004</v>
      </c>
      <c r="L15" s="23">
        <f t="shared" si="5"/>
        <v>-526955582.40000004</v>
      </c>
      <c r="M15" s="45" t="s">
        <v>30</v>
      </c>
    </row>
    <row r="16" spans="1:23" s="44" customFormat="1" ht="47.25" customHeight="1" x14ac:dyDescent="0.25">
      <c r="A16" s="36" t="s">
        <v>66</v>
      </c>
      <c r="B16" s="37" t="s">
        <v>71</v>
      </c>
      <c r="C16" s="38">
        <f>C17</f>
        <v>0</v>
      </c>
      <c r="D16" s="39">
        <v>0</v>
      </c>
      <c r="E16" s="39">
        <v>0</v>
      </c>
      <c r="F16" s="25">
        <f t="shared" si="1"/>
        <v>0</v>
      </c>
      <c r="G16" s="38">
        <f>G17</f>
        <v>0</v>
      </c>
      <c r="H16" s="40">
        <f t="shared" si="3"/>
        <v>0</v>
      </c>
      <c r="I16" s="41">
        <f t="shared" si="6"/>
        <v>526955582.40000004</v>
      </c>
      <c r="J16" s="41">
        <f t="shared" si="6"/>
        <v>0</v>
      </c>
      <c r="K16" s="38">
        <f t="shared" si="4"/>
        <v>526955582.40000004</v>
      </c>
      <c r="L16" s="42">
        <f t="shared" si="5"/>
        <v>-526955582.40000004</v>
      </c>
      <c r="M16" s="45" t="s">
        <v>30</v>
      </c>
    </row>
    <row r="17" spans="1:16" s="44" customFormat="1" ht="79.5" customHeight="1" x14ac:dyDescent="0.25">
      <c r="A17" s="36" t="s">
        <v>65</v>
      </c>
      <c r="B17" s="37" t="s">
        <v>70</v>
      </c>
      <c r="C17" s="38">
        <f>C18</f>
        <v>0</v>
      </c>
      <c r="D17" s="39">
        <v>0</v>
      </c>
      <c r="E17" s="39">
        <v>0</v>
      </c>
      <c r="F17" s="25">
        <f t="shared" si="1"/>
        <v>0</v>
      </c>
      <c r="G17" s="38">
        <f>G18</f>
        <v>0</v>
      </c>
      <c r="H17" s="40">
        <f t="shared" si="3"/>
        <v>0</v>
      </c>
      <c r="I17" s="41">
        <f t="shared" si="6"/>
        <v>526955582.40000004</v>
      </c>
      <c r="J17" s="41">
        <f t="shared" si="6"/>
        <v>0</v>
      </c>
      <c r="K17" s="38">
        <f t="shared" si="4"/>
        <v>526955582.40000004</v>
      </c>
      <c r="L17" s="42">
        <f t="shared" si="5"/>
        <v>-526955582.40000004</v>
      </c>
      <c r="M17" s="45" t="s">
        <v>30</v>
      </c>
    </row>
    <row r="18" spans="1:16" s="44" customFormat="1" ht="47.25" customHeight="1" x14ac:dyDescent="0.25">
      <c r="A18" s="36" t="s">
        <v>64</v>
      </c>
      <c r="B18" s="37" t="s">
        <v>69</v>
      </c>
      <c r="C18" s="38">
        <f>C19</f>
        <v>0</v>
      </c>
      <c r="D18" s="39">
        <f>D19</f>
        <v>0</v>
      </c>
      <c r="E18" s="39">
        <f>E19</f>
        <v>0</v>
      </c>
      <c r="F18" s="25">
        <f t="shared" si="1"/>
        <v>0</v>
      </c>
      <c r="G18" s="38">
        <f>G19</f>
        <v>0</v>
      </c>
      <c r="H18" s="40">
        <f t="shared" si="3"/>
        <v>0</v>
      </c>
      <c r="I18" s="41">
        <f t="shared" si="6"/>
        <v>526955582.40000004</v>
      </c>
      <c r="J18" s="41">
        <f t="shared" si="6"/>
        <v>0</v>
      </c>
      <c r="K18" s="38">
        <f t="shared" si="4"/>
        <v>526955582.40000004</v>
      </c>
      <c r="L18" s="42">
        <f t="shared" si="5"/>
        <v>-526955582.40000004</v>
      </c>
      <c r="M18" s="45" t="s">
        <v>30</v>
      </c>
    </row>
    <row r="19" spans="1:16" s="44" customFormat="1" ht="47.25" customHeight="1" x14ac:dyDescent="0.25">
      <c r="A19" s="36" t="s">
        <v>63</v>
      </c>
      <c r="B19" s="37" t="s">
        <v>68</v>
      </c>
      <c r="C19" s="38">
        <v>0</v>
      </c>
      <c r="D19" s="39">
        <v>0</v>
      </c>
      <c r="E19" s="39">
        <v>0</v>
      </c>
      <c r="F19" s="25">
        <f t="shared" si="1"/>
        <v>0</v>
      </c>
      <c r="G19" s="38">
        <v>0</v>
      </c>
      <c r="H19" s="40">
        <f t="shared" si="3"/>
        <v>0</v>
      </c>
      <c r="I19" s="41">
        <f>241080818.81+917517.11+113486104.87+171471141.61</f>
        <v>526955582.40000004</v>
      </c>
      <c r="J19" s="41">
        <v>0</v>
      </c>
      <c r="K19" s="38">
        <f t="shared" si="4"/>
        <v>526955582.40000004</v>
      </c>
      <c r="L19" s="42">
        <f t="shared" si="5"/>
        <v>-526955582.40000004</v>
      </c>
      <c r="M19" s="45" t="s">
        <v>30</v>
      </c>
    </row>
    <row r="20" spans="1:16" s="29" customFormat="1" ht="33" customHeight="1" x14ac:dyDescent="0.25">
      <c r="A20" s="21" t="s">
        <v>31</v>
      </c>
      <c r="B20" s="31" t="s">
        <v>32</v>
      </c>
      <c r="C20" s="32">
        <v>0</v>
      </c>
      <c r="D20" s="33">
        <f t="shared" si="0"/>
        <v>0</v>
      </c>
      <c r="E20" s="33">
        <f t="shared" si="0"/>
        <v>0</v>
      </c>
      <c r="F20" s="25">
        <f t="shared" si="1"/>
        <v>0</v>
      </c>
      <c r="G20" s="32">
        <f t="shared" ref="G20:G34" si="7">C20-F20</f>
        <v>0</v>
      </c>
      <c r="H20" s="34">
        <f t="shared" si="3"/>
        <v>0</v>
      </c>
      <c r="I20" s="35">
        <f>I21+I29</f>
        <v>5055607409.3699999</v>
      </c>
      <c r="J20" s="35">
        <f>J21</f>
        <v>0</v>
      </c>
      <c r="K20" s="32">
        <f>I20-J20</f>
        <v>5055607409.3699999</v>
      </c>
      <c r="L20" s="23">
        <f t="shared" si="5"/>
        <v>-5055607409.3699999</v>
      </c>
      <c r="M20" s="45" t="s">
        <v>30</v>
      </c>
    </row>
    <row r="21" spans="1:16" s="29" customFormat="1" ht="33" customHeight="1" x14ac:dyDescent="0.25">
      <c r="A21" s="21" t="s">
        <v>33</v>
      </c>
      <c r="B21" s="31" t="s">
        <v>34</v>
      </c>
      <c r="C21" s="32">
        <v>0</v>
      </c>
      <c r="D21" s="33">
        <f t="shared" si="0"/>
        <v>0</v>
      </c>
      <c r="E21" s="33">
        <f t="shared" si="0"/>
        <v>0</v>
      </c>
      <c r="F21" s="25">
        <f t="shared" si="1"/>
        <v>0</v>
      </c>
      <c r="G21" s="32">
        <f t="shared" si="7"/>
        <v>0</v>
      </c>
      <c r="H21" s="34">
        <f t="shared" si="3"/>
        <v>0</v>
      </c>
      <c r="I21" s="35">
        <f>I22+I26</f>
        <v>4901394754.3699999</v>
      </c>
      <c r="J21" s="35">
        <f>J26</f>
        <v>0</v>
      </c>
      <c r="K21" s="32">
        <f>I21-J21</f>
        <v>4901394754.3699999</v>
      </c>
      <c r="L21" s="23">
        <f t="shared" si="5"/>
        <v>-4901394754.3699999</v>
      </c>
      <c r="M21" s="45" t="s">
        <v>30</v>
      </c>
    </row>
    <row r="22" spans="1:16" s="29" customFormat="1" ht="33" customHeight="1" x14ac:dyDescent="0.25">
      <c r="A22" s="21" t="s">
        <v>35</v>
      </c>
      <c r="B22" s="31" t="s">
        <v>36</v>
      </c>
      <c r="C22" s="32">
        <v>0</v>
      </c>
      <c r="D22" s="33">
        <f t="shared" si="0"/>
        <v>0</v>
      </c>
      <c r="E22" s="33">
        <f t="shared" si="0"/>
        <v>0</v>
      </c>
      <c r="F22" s="25">
        <f t="shared" si="1"/>
        <v>0</v>
      </c>
      <c r="G22" s="32">
        <f>C22-F22</f>
        <v>0</v>
      </c>
      <c r="H22" s="34">
        <f t="shared" si="3"/>
        <v>0</v>
      </c>
      <c r="I22" s="35">
        <f>I23</f>
        <v>2096202279.28</v>
      </c>
      <c r="J22" s="35">
        <v>0</v>
      </c>
      <c r="K22" s="32">
        <f t="shared" si="4"/>
        <v>2096202279.28</v>
      </c>
      <c r="L22" s="23">
        <f t="shared" si="5"/>
        <v>-2096202279.28</v>
      </c>
      <c r="M22" s="45" t="s">
        <v>30</v>
      </c>
    </row>
    <row r="23" spans="1:16" s="29" customFormat="1" ht="33" customHeight="1" x14ac:dyDescent="0.25">
      <c r="A23" s="21" t="s">
        <v>37</v>
      </c>
      <c r="B23" s="31" t="s">
        <v>38</v>
      </c>
      <c r="C23" s="32">
        <v>0</v>
      </c>
      <c r="D23" s="33">
        <f t="shared" si="0"/>
        <v>0</v>
      </c>
      <c r="E23" s="33">
        <f t="shared" si="0"/>
        <v>0</v>
      </c>
      <c r="F23" s="25">
        <f t="shared" si="1"/>
        <v>0</v>
      </c>
      <c r="G23" s="32">
        <f t="shared" si="7"/>
        <v>0</v>
      </c>
      <c r="H23" s="34">
        <f t="shared" si="3"/>
        <v>0</v>
      </c>
      <c r="I23" s="35">
        <f>I24+I25</f>
        <v>2096202279.28</v>
      </c>
      <c r="J23" s="35">
        <v>0</v>
      </c>
      <c r="K23" s="32">
        <f>I23-J23</f>
        <v>2096202279.28</v>
      </c>
      <c r="L23" s="23">
        <f>G23-K23</f>
        <v>-2096202279.28</v>
      </c>
      <c r="M23" s="45" t="s">
        <v>30</v>
      </c>
    </row>
    <row r="24" spans="1:16" s="44" customFormat="1" ht="50.25" customHeight="1" x14ac:dyDescent="0.25">
      <c r="A24" s="36" t="s">
        <v>39</v>
      </c>
      <c r="B24" s="37" t="s">
        <v>40</v>
      </c>
      <c r="C24" s="38">
        <v>0</v>
      </c>
      <c r="D24" s="39">
        <f t="shared" si="0"/>
        <v>0</v>
      </c>
      <c r="E24" s="39">
        <f t="shared" si="0"/>
        <v>0</v>
      </c>
      <c r="F24" s="25">
        <f t="shared" si="1"/>
        <v>0</v>
      </c>
      <c r="G24" s="38">
        <f t="shared" si="7"/>
        <v>0</v>
      </c>
      <c r="H24" s="40">
        <f t="shared" si="3"/>
        <v>0</v>
      </c>
      <c r="I24" s="41">
        <f>2230079.75+3063503.99+1248011.46+2481070.47+1660632.87</f>
        <v>10683298.539999999</v>
      </c>
      <c r="J24" s="41">
        <v>0</v>
      </c>
      <c r="K24" s="38">
        <f>I24-J24</f>
        <v>10683298.539999999</v>
      </c>
      <c r="L24" s="42">
        <f>G24-K24</f>
        <v>-10683298.539999999</v>
      </c>
      <c r="M24" s="46" t="s">
        <v>30</v>
      </c>
    </row>
    <row r="25" spans="1:16" s="44" customFormat="1" ht="48.75" customHeight="1" x14ac:dyDescent="0.25">
      <c r="A25" s="36" t="s">
        <v>41</v>
      </c>
      <c r="B25" s="37" t="s">
        <v>42</v>
      </c>
      <c r="C25" s="38">
        <v>0</v>
      </c>
      <c r="D25" s="39">
        <f t="shared" si="0"/>
        <v>0</v>
      </c>
      <c r="E25" s="39">
        <f t="shared" si="0"/>
        <v>0</v>
      </c>
      <c r="F25" s="25">
        <f t="shared" si="1"/>
        <v>0</v>
      </c>
      <c r="G25" s="38">
        <f t="shared" si="7"/>
        <v>0</v>
      </c>
      <c r="H25" s="40">
        <f t="shared" si="3"/>
        <v>0</v>
      </c>
      <c r="I25" s="41">
        <f>405420813.75+225811625.96+216663163.13+468463544.89+769159833.01</f>
        <v>2085518980.74</v>
      </c>
      <c r="J25" s="41">
        <v>0</v>
      </c>
      <c r="K25" s="38">
        <f t="shared" si="4"/>
        <v>2085518980.74</v>
      </c>
      <c r="L25" s="42">
        <f>G25-K25</f>
        <v>-2085518980.74</v>
      </c>
      <c r="M25" s="46" t="s">
        <v>30</v>
      </c>
    </row>
    <row r="26" spans="1:16" s="29" customFormat="1" ht="33" customHeight="1" x14ac:dyDescent="0.25">
      <c r="A26" s="21" t="s">
        <v>43</v>
      </c>
      <c r="B26" s="31" t="s">
        <v>44</v>
      </c>
      <c r="C26" s="32">
        <v>0</v>
      </c>
      <c r="D26" s="33">
        <f>D27</f>
        <v>0</v>
      </c>
      <c r="E26" s="33">
        <f>E27</f>
        <v>0</v>
      </c>
      <c r="F26" s="25">
        <f t="shared" si="1"/>
        <v>0</v>
      </c>
      <c r="G26" s="32">
        <f t="shared" si="7"/>
        <v>0</v>
      </c>
      <c r="H26" s="34">
        <f t="shared" si="3"/>
        <v>0</v>
      </c>
      <c r="I26" s="35">
        <f>I27</f>
        <v>2805192475.0900002</v>
      </c>
      <c r="J26" s="35">
        <f>J27</f>
        <v>0</v>
      </c>
      <c r="K26" s="32">
        <f t="shared" si="4"/>
        <v>2805192475.0900002</v>
      </c>
      <c r="L26" s="23">
        <f>L27</f>
        <v>-2805192475.0900002</v>
      </c>
      <c r="M26" s="45" t="s">
        <v>30</v>
      </c>
    </row>
    <row r="27" spans="1:16" s="44" customFormat="1" ht="76.5" customHeight="1" x14ac:dyDescent="0.25">
      <c r="A27" s="36" t="s">
        <v>45</v>
      </c>
      <c r="B27" s="37" t="s">
        <v>46</v>
      </c>
      <c r="C27" s="38">
        <v>0</v>
      </c>
      <c r="D27" s="39">
        <v>0</v>
      </c>
      <c r="E27" s="39">
        <v>0</v>
      </c>
      <c r="F27" s="25">
        <f t="shared" si="1"/>
        <v>0</v>
      </c>
      <c r="G27" s="38">
        <f t="shared" si="7"/>
        <v>0</v>
      </c>
      <c r="H27" s="40">
        <f t="shared" si="3"/>
        <v>0</v>
      </c>
      <c r="I27" s="41">
        <f>1328530800.97+17375714.76+22572469.51+1416207847.06+20505642.79</f>
        <v>2805192475.0900002</v>
      </c>
      <c r="J27" s="41">
        <v>0</v>
      </c>
      <c r="K27" s="38">
        <f>I27-J27</f>
        <v>2805192475.0900002</v>
      </c>
      <c r="L27" s="38">
        <f>G27-K27</f>
        <v>-2805192475.0900002</v>
      </c>
      <c r="M27" s="46" t="s">
        <v>30</v>
      </c>
    </row>
    <row r="28" spans="1:16" s="44" customFormat="1" ht="42.75" customHeight="1" x14ac:dyDescent="0.25">
      <c r="A28" s="36" t="s">
        <v>62</v>
      </c>
      <c r="B28" s="37" t="s">
        <v>61</v>
      </c>
      <c r="C28" s="38">
        <v>0</v>
      </c>
      <c r="D28" s="39">
        <v>0</v>
      </c>
      <c r="E28" s="39">
        <v>0</v>
      </c>
      <c r="F28" s="25">
        <f t="shared" si="1"/>
        <v>0</v>
      </c>
      <c r="G28" s="38">
        <f t="shared" si="7"/>
        <v>0</v>
      </c>
      <c r="H28" s="40">
        <f t="shared" si="3"/>
        <v>0</v>
      </c>
      <c r="I28" s="41">
        <f>I29</f>
        <v>154212655</v>
      </c>
      <c r="J28" s="41">
        <v>0</v>
      </c>
      <c r="K28" s="38">
        <f t="shared" ref="K28:K30" si="8">I28-J28</f>
        <v>154212655</v>
      </c>
      <c r="L28" s="38">
        <f t="shared" ref="L28:L30" si="9">G28-K28</f>
        <v>-154212655</v>
      </c>
      <c r="M28" s="46" t="s">
        <v>30</v>
      </c>
    </row>
    <row r="29" spans="1:16" s="44" customFormat="1" ht="42.75" customHeight="1" x14ac:dyDescent="0.25">
      <c r="A29" s="36" t="s">
        <v>60</v>
      </c>
      <c r="B29" s="37" t="s">
        <v>59</v>
      </c>
      <c r="C29" s="38">
        <v>0</v>
      </c>
      <c r="D29" s="39">
        <v>0</v>
      </c>
      <c r="E29" s="39">
        <v>0</v>
      </c>
      <c r="F29" s="25">
        <f t="shared" si="1"/>
        <v>0</v>
      </c>
      <c r="G29" s="38">
        <f t="shared" si="7"/>
        <v>0</v>
      </c>
      <c r="H29" s="40">
        <f t="shared" si="3"/>
        <v>0</v>
      </c>
      <c r="I29" s="41">
        <f>I30</f>
        <v>154212655</v>
      </c>
      <c r="J29" s="41">
        <v>0</v>
      </c>
      <c r="K29" s="38">
        <f t="shared" si="8"/>
        <v>154212655</v>
      </c>
      <c r="L29" s="38">
        <f t="shared" si="9"/>
        <v>-154212655</v>
      </c>
      <c r="M29" s="46" t="s">
        <v>30</v>
      </c>
    </row>
    <row r="30" spans="1:16" s="44" customFormat="1" ht="42.75" customHeight="1" x14ac:dyDescent="0.25">
      <c r="A30" s="36" t="s">
        <v>57</v>
      </c>
      <c r="B30" s="37" t="s">
        <v>58</v>
      </c>
      <c r="C30" s="38">
        <v>0</v>
      </c>
      <c r="D30" s="39">
        <v>0</v>
      </c>
      <c r="E30" s="39">
        <v>0</v>
      </c>
      <c r="F30" s="25">
        <f t="shared" si="1"/>
        <v>0</v>
      </c>
      <c r="G30" s="38">
        <f t="shared" si="7"/>
        <v>0</v>
      </c>
      <c r="H30" s="40">
        <f t="shared" si="3"/>
        <v>0</v>
      </c>
      <c r="I30" s="41">
        <f>3934316+105206115+45072224</f>
        <v>154212655</v>
      </c>
      <c r="J30" s="41">
        <v>0</v>
      </c>
      <c r="K30" s="38">
        <f t="shared" si="8"/>
        <v>154212655</v>
      </c>
      <c r="L30" s="38">
        <f t="shared" si="9"/>
        <v>-154212655</v>
      </c>
      <c r="M30" s="46" t="s">
        <v>30</v>
      </c>
    </row>
    <row r="31" spans="1:16" s="19" customFormat="1" ht="33" customHeight="1" x14ac:dyDescent="0.25">
      <c r="A31" s="47">
        <v>4</v>
      </c>
      <c r="B31" s="48" t="s">
        <v>47</v>
      </c>
      <c r="C31" s="49">
        <f>C32+C33+C34</f>
        <v>8870335215722</v>
      </c>
      <c r="D31" s="49">
        <f>D32+D33+D34</f>
        <v>0</v>
      </c>
      <c r="E31" s="49">
        <v>0</v>
      </c>
      <c r="F31" s="13">
        <f t="shared" si="1"/>
        <v>0</v>
      </c>
      <c r="G31" s="49">
        <f t="shared" si="7"/>
        <v>8870335215722</v>
      </c>
      <c r="H31" s="50">
        <f t="shared" si="3"/>
        <v>0.97015481275278448</v>
      </c>
      <c r="I31" s="51">
        <f>I32+I33+I34</f>
        <v>2211119226916.9902</v>
      </c>
      <c r="J31" s="51">
        <f>SUM(J32:J34)</f>
        <v>0</v>
      </c>
      <c r="K31" s="49">
        <f>I31-J31</f>
        <v>2211119226916.9902</v>
      </c>
      <c r="L31" s="49">
        <f>L32+L33+L34</f>
        <v>6659215988805.0098</v>
      </c>
      <c r="M31" s="52">
        <f>+K31/G31</f>
        <v>0.2492712138993291</v>
      </c>
      <c r="O31" s="18"/>
    </row>
    <row r="32" spans="1:16" s="58" customFormat="1" ht="33" customHeight="1" x14ac:dyDescent="0.25">
      <c r="A32" s="53">
        <v>41</v>
      </c>
      <c r="B32" s="54" t="s">
        <v>48</v>
      </c>
      <c r="C32" s="55">
        <v>10647256000</v>
      </c>
      <c r="D32" s="56">
        <v>0</v>
      </c>
      <c r="E32" s="56">
        <v>0</v>
      </c>
      <c r="F32" s="25">
        <f t="shared" si="1"/>
        <v>0</v>
      </c>
      <c r="G32" s="55">
        <f t="shared" si="7"/>
        <v>10647256000</v>
      </c>
      <c r="H32" s="40">
        <f>G32/$G$35</f>
        <v>1.1644978909819243E-3</v>
      </c>
      <c r="I32" s="41">
        <v>957531088.13</v>
      </c>
      <c r="J32" s="41">
        <v>0</v>
      </c>
      <c r="K32" s="55">
        <f>I32-J32</f>
        <v>957531088.13</v>
      </c>
      <c r="L32" s="57">
        <f>G32-K32</f>
        <v>9689724911.8700008</v>
      </c>
      <c r="M32" s="43">
        <f>+K32/G32</f>
        <v>8.9932193621530279E-2</v>
      </c>
      <c r="O32" s="59"/>
      <c r="P32" s="19"/>
    </row>
    <row r="33" spans="1:16" s="58" customFormat="1" ht="33" customHeight="1" x14ac:dyDescent="0.25">
      <c r="A33" s="53">
        <v>42</v>
      </c>
      <c r="B33" s="54" t="s">
        <v>49</v>
      </c>
      <c r="C33" s="60">
        <v>1539512571000</v>
      </c>
      <c r="D33" s="61">
        <v>0</v>
      </c>
      <c r="E33" s="61">
        <v>0</v>
      </c>
      <c r="F33" s="25">
        <f t="shared" si="1"/>
        <v>0</v>
      </c>
      <c r="G33" s="55">
        <f t="shared" si="7"/>
        <v>1539512571000</v>
      </c>
      <c r="H33" s="40">
        <f>G33/$G$35</f>
        <v>0.16837757466051911</v>
      </c>
      <c r="I33" s="41">
        <v>491130787076</v>
      </c>
      <c r="J33" s="41">
        <v>0</v>
      </c>
      <c r="K33" s="57">
        <f>I33-J33</f>
        <v>491130787076</v>
      </c>
      <c r="L33" s="57">
        <f>G33-K33</f>
        <v>1048381783924</v>
      </c>
      <c r="M33" s="43">
        <f>+K33/G33</f>
        <v>0.3190170683419512</v>
      </c>
      <c r="O33" s="59"/>
      <c r="P33" s="19"/>
    </row>
    <row r="34" spans="1:16" s="58" customFormat="1" ht="33" customHeight="1" thickBot="1" x14ac:dyDescent="0.3">
      <c r="A34" s="62">
        <v>43</v>
      </c>
      <c r="B34" s="63" t="s">
        <v>50</v>
      </c>
      <c r="C34" s="64">
        <v>7320175388722</v>
      </c>
      <c r="D34" s="65">
        <v>0</v>
      </c>
      <c r="E34" s="65">
        <v>0</v>
      </c>
      <c r="F34" s="25">
        <f t="shared" si="1"/>
        <v>0</v>
      </c>
      <c r="G34" s="64">
        <f t="shared" si="7"/>
        <v>7320175388722</v>
      </c>
      <c r="H34" s="40">
        <f>G34/$G$35</f>
        <v>0.80061274020128348</v>
      </c>
      <c r="I34" s="66">
        <v>1719030908752.8601</v>
      </c>
      <c r="J34" s="66">
        <v>0</v>
      </c>
      <c r="K34" s="64">
        <f>I34-J34</f>
        <v>1719030908752.8601</v>
      </c>
      <c r="L34" s="67">
        <f>G34-K34</f>
        <v>5601144479969.1396</v>
      </c>
      <c r="M34" s="43">
        <f>+K34/G34</f>
        <v>0.23483466139367717</v>
      </c>
      <c r="N34" s="59"/>
      <c r="O34" s="59"/>
      <c r="P34" s="19"/>
    </row>
    <row r="35" spans="1:16" s="8" customFormat="1" ht="33" customHeight="1" thickTop="1" thickBot="1" x14ac:dyDescent="0.3">
      <c r="A35" s="128" t="s">
        <v>51</v>
      </c>
      <c r="B35" s="129"/>
      <c r="C35" s="68">
        <f>C8+C31</f>
        <v>9143216215722</v>
      </c>
      <c r="D35" s="68">
        <f>D8+D31</f>
        <v>0</v>
      </c>
      <c r="E35" s="68">
        <f>E8+E31</f>
        <v>0</v>
      </c>
      <c r="F35" s="68">
        <f t="shared" si="1"/>
        <v>0</v>
      </c>
      <c r="G35" s="68">
        <f>G8+G31</f>
        <v>9143216215722</v>
      </c>
      <c r="H35" s="69">
        <f t="shared" si="3"/>
        <v>1</v>
      </c>
      <c r="I35" s="68">
        <f>I8+I31</f>
        <v>2302345513738.4805</v>
      </c>
      <c r="J35" s="68">
        <f>J8+J31</f>
        <v>0</v>
      </c>
      <c r="K35" s="68">
        <f>K8+K31</f>
        <v>2302345513738.4805</v>
      </c>
      <c r="L35" s="68">
        <f>L8+L31</f>
        <v>6840870701983.5195</v>
      </c>
      <c r="M35" s="70">
        <f>+K35/G35</f>
        <v>0.25180915111463043</v>
      </c>
      <c r="O35" s="71"/>
      <c r="P35" s="19"/>
    </row>
    <row r="36" spans="1:16" s="8" customFormat="1" ht="14.25" customHeight="1" thickTop="1" x14ac:dyDescent="0.25">
      <c r="B36" s="72"/>
      <c r="C36" s="73"/>
      <c r="D36" s="74"/>
      <c r="E36" s="74"/>
      <c r="F36" s="74"/>
      <c r="G36" s="73"/>
      <c r="H36" s="74"/>
      <c r="I36" s="74"/>
      <c r="J36" s="74"/>
      <c r="K36" s="73"/>
      <c r="L36" s="75"/>
    </row>
    <row r="37" spans="1:16" s="2" customFormat="1" ht="14.25" customHeight="1" x14ac:dyDescent="0.25">
      <c r="A37" s="76" t="s">
        <v>78</v>
      </c>
      <c r="D37" s="8"/>
      <c r="E37" s="8"/>
      <c r="F37" s="8"/>
      <c r="H37" s="77"/>
      <c r="I37" s="9"/>
      <c r="J37" s="9"/>
      <c r="K37" s="9"/>
      <c r="L37" s="9"/>
      <c r="M37" s="77"/>
    </row>
    <row r="38" spans="1:16" s="2" customFormat="1" ht="33" customHeight="1" x14ac:dyDescent="0.25">
      <c r="A38" s="76" t="s">
        <v>52</v>
      </c>
      <c r="D38" s="8"/>
      <c r="E38" s="8"/>
      <c r="F38" s="8"/>
      <c r="I38" s="9"/>
      <c r="J38" s="9"/>
      <c r="K38" s="9"/>
      <c r="L38" s="9"/>
    </row>
    <row r="39" spans="1:16" s="2" customFormat="1" ht="33" customHeight="1" x14ac:dyDescent="0.25">
      <c r="A39" s="5"/>
      <c r="D39" s="8"/>
      <c r="E39" s="8"/>
      <c r="F39" s="8"/>
      <c r="G39" s="9"/>
      <c r="I39" s="9"/>
      <c r="J39" s="9"/>
      <c r="K39" s="9"/>
      <c r="L39" s="9"/>
      <c r="M39" s="77"/>
    </row>
    <row r="40" spans="1:16" s="2" customFormat="1" ht="33" customHeight="1" x14ac:dyDescent="0.25">
      <c r="A40" s="5"/>
      <c r="D40" s="8"/>
      <c r="E40" s="8"/>
      <c r="F40" s="8"/>
      <c r="I40" s="9"/>
      <c r="J40" s="9"/>
      <c r="K40" s="9"/>
      <c r="L40" s="9"/>
    </row>
    <row r="41" spans="1:16" s="2" customFormat="1" ht="33" customHeight="1" x14ac:dyDescent="0.25">
      <c r="A41" s="5"/>
      <c r="C41" s="4"/>
      <c r="D41" s="78"/>
      <c r="E41" s="78"/>
      <c r="F41" s="78"/>
      <c r="G41" s="58"/>
      <c r="H41" s="58"/>
      <c r="I41" s="58"/>
      <c r="J41" s="59"/>
      <c r="K41" s="79"/>
      <c r="L41" s="59"/>
    </row>
    <row r="42" spans="1:16" s="2" customFormat="1" ht="33" customHeight="1" x14ac:dyDescent="0.25">
      <c r="A42" s="5"/>
      <c r="D42" s="8"/>
      <c r="E42" s="8"/>
      <c r="F42" s="8"/>
      <c r="J42" s="9"/>
      <c r="L42" s="9"/>
    </row>
    <row r="43" spans="1:16" s="2" customFormat="1" ht="33" customHeight="1" x14ac:dyDescent="0.25">
      <c r="A43" s="5"/>
      <c r="D43" s="8"/>
      <c r="E43" s="8"/>
      <c r="F43" s="8"/>
      <c r="J43" s="9"/>
    </row>
    <row r="44" spans="1:16" s="2" customFormat="1" ht="33" customHeight="1" x14ac:dyDescent="0.25">
      <c r="A44" s="5"/>
      <c r="D44" s="8"/>
      <c r="E44" s="8"/>
      <c r="F44" s="8"/>
      <c r="J44" s="9"/>
    </row>
    <row r="45" spans="1:16" s="2" customFormat="1" ht="33" customHeight="1" x14ac:dyDescent="0.25">
      <c r="A45" s="5"/>
      <c r="D45" s="8"/>
      <c r="E45" s="8"/>
      <c r="F45" s="8"/>
      <c r="J45" s="9"/>
    </row>
    <row r="46" spans="1:16" s="2" customFormat="1" ht="33" customHeight="1" x14ac:dyDescent="0.25">
      <c r="A46" s="5"/>
      <c r="D46" s="8"/>
      <c r="E46" s="8"/>
      <c r="F46" s="8"/>
      <c r="J46" s="9"/>
    </row>
    <row r="47" spans="1:16" s="2" customFormat="1" ht="33" customHeight="1" x14ac:dyDescent="0.25">
      <c r="A47" s="5"/>
      <c r="D47" s="8"/>
      <c r="E47" s="8"/>
      <c r="F47" s="8"/>
      <c r="J47" s="9"/>
    </row>
    <row r="48" spans="1:16" s="2" customFormat="1" ht="33" customHeight="1" x14ac:dyDescent="0.25">
      <c r="A48" s="5"/>
      <c r="D48" s="8"/>
      <c r="E48" s="8"/>
      <c r="F48" s="8"/>
      <c r="J48" s="9"/>
    </row>
  </sheetData>
  <autoFilter ref="N1:N48" xr:uid="{ADA92C4C-CA7C-41A7-AD00-41BDF36AEF99}"/>
  <mergeCells count="16">
    <mergeCell ref="A35:B35"/>
    <mergeCell ref="A1:M1"/>
    <mergeCell ref="A2:M2"/>
    <mergeCell ref="A3:M3"/>
    <mergeCell ref="K4:L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</mergeCells>
  <printOptions horizontalCentered="1"/>
  <pageMargins left="0.15748031496062992" right="0.15748031496062992" top="0.43307086614173229" bottom="0.11811023622047245" header="0.23622047244094491" footer="0.19"/>
  <pageSetup paperSize="5" scale="50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944A0-5A88-4930-80A0-A7F06A571563}">
  <dimension ref="A1:W48"/>
  <sheetViews>
    <sheetView topLeftCell="A2" zoomScale="60" zoomScaleNormal="60" workbookViewId="0">
      <pane xSplit="2" ySplit="6" topLeftCell="H30" activePane="bottomRight" state="frozen"/>
      <selection activeCell="A2" sqref="A2"/>
      <selection pane="topRight" activeCell="C2" sqref="C2"/>
      <selection pane="bottomLeft" activeCell="A8" sqref="A8"/>
      <selection pane="bottomRight" activeCell="C13" sqref="C13"/>
    </sheetView>
  </sheetViews>
  <sheetFormatPr baseColWidth="10" defaultRowHeight="33" customHeight="1" x14ac:dyDescent="0.25"/>
  <cols>
    <col min="1" max="1" width="28.42578125" style="80" customWidth="1"/>
    <col min="2" max="2" width="45.140625" style="3" customWidth="1"/>
    <col min="3" max="3" width="35.42578125" style="3" customWidth="1"/>
    <col min="4" max="4" width="11.42578125" style="81" customWidth="1"/>
    <col min="5" max="5" width="11.5703125" style="81" customWidth="1"/>
    <col min="6" max="6" width="18.140625" style="81" customWidth="1"/>
    <col min="7" max="7" width="32.85546875" style="3" customWidth="1"/>
    <col min="8" max="8" width="17.42578125" style="3" customWidth="1"/>
    <col min="9" max="9" width="31.42578125" style="3" customWidth="1"/>
    <col min="10" max="10" width="25.28515625" style="82" customWidth="1"/>
    <col min="11" max="11" width="32.5703125" style="3" customWidth="1"/>
    <col min="12" max="12" width="32.28515625" style="3" customWidth="1"/>
    <col min="13" max="13" width="17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3" ht="33" customHeight="1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"/>
      <c r="O1" s="1"/>
      <c r="P1" s="1"/>
    </row>
    <row r="2" spans="1:23" ht="15.75" customHeight="1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"/>
      <c r="O2" s="1"/>
      <c r="P2" s="1"/>
    </row>
    <row r="3" spans="1:23" ht="15.75" customHeight="1" x14ac:dyDescent="0.25">
      <c r="A3" s="132" t="s">
        <v>80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23" ht="15.75" customHeight="1" x14ac:dyDescent="0.25">
      <c r="A4" s="5"/>
      <c r="B4" s="2"/>
      <c r="C4" s="2"/>
      <c r="D4" s="2"/>
      <c r="E4" s="2"/>
      <c r="F4" s="2"/>
      <c r="G4" s="6" t="s">
        <v>2</v>
      </c>
      <c r="H4" s="6"/>
      <c r="I4" s="6"/>
      <c r="J4" s="7"/>
      <c r="K4" s="133" t="s">
        <v>3</v>
      </c>
      <c r="L4" s="133"/>
      <c r="M4" s="2"/>
    </row>
    <row r="5" spans="1:23" ht="36.75" customHeight="1" thickBot="1" x14ac:dyDescent="0.3">
      <c r="A5" s="5"/>
      <c r="B5" s="2"/>
      <c r="C5" s="2"/>
      <c r="D5" s="8"/>
      <c r="E5" s="8"/>
      <c r="F5" s="8"/>
      <c r="G5" s="2"/>
      <c r="H5" s="2"/>
      <c r="I5" s="9"/>
      <c r="J5" s="9"/>
      <c r="K5" s="2"/>
      <c r="L5" s="2"/>
      <c r="M5" s="2"/>
    </row>
    <row r="6" spans="1:23" ht="54" customHeight="1" thickTop="1" x14ac:dyDescent="0.25">
      <c r="A6" s="134" t="s">
        <v>4</v>
      </c>
      <c r="B6" s="136" t="s">
        <v>5</v>
      </c>
      <c r="C6" s="136" t="s">
        <v>6</v>
      </c>
      <c r="D6" s="136" t="s">
        <v>7</v>
      </c>
      <c r="E6" s="136"/>
      <c r="F6" s="136"/>
      <c r="G6" s="136" t="s">
        <v>8</v>
      </c>
      <c r="H6" s="136" t="s">
        <v>9</v>
      </c>
      <c r="I6" s="136" t="s">
        <v>79</v>
      </c>
      <c r="J6" s="136" t="s">
        <v>11</v>
      </c>
      <c r="K6" s="136" t="s">
        <v>12</v>
      </c>
      <c r="L6" s="136" t="s">
        <v>13</v>
      </c>
      <c r="M6" s="138" t="s">
        <v>14</v>
      </c>
    </row>
    <row r="7" spans="1:23" ht="78.75" customHeight="1" x14ac:dyDescent="0.25">
      <c r="A7" s="135"/>
      <c r="B7" s="137"/>
      <c r="C7" s="137"/>
      <c r="D7" s="10" t="s">
        <v>15</v>
      </c>
      <c r="E7" s="10" t="s">
        <v>16</v>
      </c>
      <c r="F7" s="10" t="s">
        <v>17</v>
      </c>
      <c r="G7" s="137"/>
      <c r="H7" s="137"/>
      <c r="I7" s="137"/>
      <c r="J7" s="137"/>
      <c r="K7" s="137"/>
      <c r="L7" s="137"/>
      <c r="M7" s="139"/>
    </row>
    <row r="8" spans="1:23" s="20" customFormat="1" ht="53.25" customHeight="1" x14ac:dyDescent="0.25">
      <c r="A8" s="11">
        <v>3</v>
      </c>
      <c r="B8" s="12" t="s">
        <v>18</v>
      </c>
      <c r="C8" s="13">
        <f>C9</f>
        <v>272881000000</v>
      </c>
      <c r="D8" s="13">
        <f>D9</f>
        <v>0</v>
      </c>
      <c r="E8" s="13">
        <f>E9</f>
        <v>0</v>
      </c>
      <c r="F8" s="13">
        <f>D8-E8</f>
        <v>0</v>
      </c>
      <c r="G8" s="13">
        <f>C8-F8</f>
        <v>272881000000</v>
      </c>
      <c r="H8" s="14">
        <f>G8/$G$35</f>
        <v>2.9845187247215479E-2</v>
      </c>
      <c r="I8" s="15">
        <f>I9</f>
        <v>107497715571.85001</v>
      </c>
      <c r="J8" s="15">
        <f>J9</f>
        <v>0</v>
      </c>
      <c r="K8" s="15">
        <f>I8-J8</f>
        <v>107497715571.85001</v>
      </c>
      <c r="L8" s="16">
        <f>G8-K8</f>
        <v>165383284428.14999</v>
      </c>
      <c r="M8" s="17">
        <f>+K8/G8</f>
        <v>0.39393624170187741</v>
      </c>
      <c r="N8" s="18"/>
      <c r="O8" s="19"/>
      <c r="P8" s="19"/>
      <c r="Q8" s="19"/>
      <c r="R8" s="19"/>
      <c r="S8" s="19"/>
      <c r="T8" s="19"/>
      <c r="U8" s="19"/>
      <c r="V8" s="19"/>
      <c r="W8" s="19"/>
    </row>
    <row r="9" spans="1:23" s="30" customFormat="1" ht="50.25" customHeight="1" x14ac:dyDescent="0.25">
      <c r="A9" s="21" t="s">
        <v>19</v>
      </c>
      <c r="B9" s="22" t="s">
        <v>20</v>
      </c>
      <c r="C9" s="23">
        <f>C10</f>
        <v>272881000000</v>
      </c>
      <c r="D9" s="24">
        <f t="shared" ref="D9:G25" si="0">D10</f>
        <v>0</v>
      </c>
      <c r="E9" s="24">
        <f t="shared" si="0"/>
        <v>0</v>
      </c>
      <c r="F9" s="25">
        <f t="shared" ref="F9:F35" si="1">D9-E9</f>
        <v>0</v>
      </c>
      <c r="G9" s="23">
        <f t="shared" si="0"/>
        <v>272881000000</v>
      </c>
      <c r="H9" s="26">
        <f>G9/$G$35</f>
        <v>2.9845187247215479E-2</v>
      </c>
      <c r="I9" s="27">
        <f>I10</f>
        <v>107497715571.85001</v>
      </c>
      <c r="J9" s="27">
        <f>J10</f>
        <v>0</v>
      </c>
      <c r="K9" s="23">
        <f>I9-J9</f>
        <v>107497715571.85001</v>
      </c>
      <c r="L9" s="23">
        <f>G9-K9</f>
        <v>165383284428.14999</v>
      </c>
      <c r="M9" s="28">
        <f t="shared" ref="M9:M13" si="2">+K9/G9</f>
        <v>0.39393624170187741</v>
      </c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 s="30" customFormat="1" ht="45.75" customHeight="1" x14ac:dyDescent="0.25">
      <c r="A10" s="21" t="s">
        <v>21</v>
      </c>
      <c r="B10" s="22" t="s">
        <v>20</v>
      </c>
      <c r="C10" s="23">
        <f>C11</f>
        <v>272881000000</v>
      </c>
      <c r="D10" s="24">
        <f t="shared" si="0"/>
        <v>0</v>
      </c>
      <c r="E10" s="24">
        <f t="shared" si="0"/>
        <v>0</v>
      </c>
      <c r="F10" s="25">
        <f t="shared" si="1"/>
        <v>0</v>
      </c>
      <c r="G10" s="23">
        <f>G11</f>
        <v>272881000000</v>
      </c>
      <c r="H10" s="26">
        <f t="shared" ref="H10:H35" si="3">G10/$G$35</f>
        <v>2.9845187247215479E-2</v>
      </c>
      <c r="I10" s="27">
        <f>I11+I20</f>
        <v>107497715571.85001</v>
      </c>
      <c r="J10" s="27">
        <f>J11+J20</f>
        <v>0</v>
      </c>
      <c r="K10" s="23">
        <f>I10-J10</f>
        <v>107497715571.85001</v>
      </c>
      <c r="L10" s="23">
        <f>+G10-K10</f>
        <v>165383284428.14999</v>
      </c>
      <c r="M10" s="28">
        <f t="shared" si="2"/>
        <v>0.39393624170187741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 s="30" customFormat="1" ht="33" customHeight="1" x14ac:dyDescent="0.25">
      <c r="A11" s="21" t="s">
        <v>22</v>
      </c>
      <c r="B11" s="22" t="s">
        <v>23</v>
      </c>
      <c r="C11" s="23">
        <f>C12</f>
        <v>272881000000</v>
      </c>
      <c r="D11" s="24">
        <f t="shared" si="0"/>
        <v>0</v>
      </c>
      <c r="E11" s="24">
        <f t="shared" si="0"/>
        <v>0</v>
      </c>
      <c r="F11" s="25">
        <f t="shared" si="1"/>
        <v>0</v>
      </c>
      <c r="G11" s="23">
        <f>G12</f>
        <v>272881000000</v>
      </c>
      <c r="H11" s="26">
        <f t="shared" si="3"/>
        <v>2.9845187247215479E-2</v>
      </c>
      <c r="I11" s="27">
        <f>I12</f>
        <v>101707312348.79001</v>
      </c>
      <c r="J11" s="27">
        <f>J12</f>
        <v>0</v>
      </c>
      <c r="K11" s="23">
        <f t="shared" ref="K11:K26" si="4">I11-J11</f>
        <v>101707312348.79001</v>
      </c>
      <c r="L11" s="23">
        <f t="shared" ref="L11:L22" si="5">G11-K11</f>
        <v>171173687651.20999</v>
      </c>
      <c r="M11" s="28">
        <f t="shared" si="2"/>
        <v>0.37271672395216232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 s="30" customFormat="1" ht="33" customHeight="1" x14ac:dyDescent="0.25">
      <c r="A12" s="21" t="s">
        <v>24</v>
      </c>
      <c r="B12" s="31" t="s">
        <v>25</v>
      </c>
      <c r="C12" s="32">
        <f>C13</f>
        <v>272881000000</v>
      </c>
      <c r="D12" s="33">
        <f t="shared" si="0"/>
        <v>0</v>
      </c>
      <c r="E12" s="33">
        <f t="shared" si="0"/>
        <v>0</v>
      </c>
      <c r="F12" s="25">
        <f t="shared" si="1"/>
        <v>0</v>
      </c>
      <c r="G12" s="32">
        <f>C12-F12</f>
        <v>272881000000</v>
      </c>
      <c r="H12" s="34">
        <f t="shared" si="3"/>
        <v>2.9845187247215479E-2</v>
      </c>
      <c r="I12" s="35">
        <f>I13+I15</f>
        <v>101707312348.79001</v>
      </c>
      <c r="J12" s="35">
        <v>0</v>
      </c>
      <c r="K12" s="32">
        <f>I12-J12</f>
        <v>101707312348.79001</v>
      </c>
      <c r="L12" s="23">
        <f t="shared" si="5"/>
        <v>171173687651.20999</v>
      </c>
      <c r="M12" s="28">
        <f t="shared" si="2"/>
        <v>0.37271672395216232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 s="30" customFormat="1" ht="33" customHeight="1" x14ac:dyDescent="0.25">
      <c r="A13" s="21" t="s">
        <v>26</v>
      </c>
      <c r="B13" s="31" t="s">
        <v>27</v>
      </c>
      <c r="C13" s="32">
        <f>C14</f>
        <v>272881000000</v>
      </c>
      <c r="D13" s="33">
        <v>0</v>
      </c>
      <c r="E13" s="33">
        <v>0</v>
      </c>
      <c r="F13" s="25">
        <f t="shared" si="1"/>
        <v>0</v>
      </c>
      <c r="G13" s="32">
        <f>C13-F13</f>
        <v>272881000000</v>
      </c>
      <c r="H13" s="34">
        <f t="shared" si="3"/>
        <v>2.9845187247215479E-2</v>
      </c>
      <c r="I13" s="35">
        <f>I14</f>
        <v>101134685029.66</v>
      </c>
      <c r="J13" s="35">
        <v>0</v>
      </c>
      <c r="K13" s="32">
        <f t="shared" si="4"/>
        <v>101134685029.66</v>
      </c>
      <c r="L13" s="23">
        <f t="shared" si="5"/>
        <v>171746314970.34</v>
      </c>
      <c r="M13" s="28">
        <f t="shared" si="2"/>
        <v>0.37061827327538377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 s="44" customFormat="1" ht="47.25" customHeight="1" x14ac:dyDescent="0.25">
      <c r="A14" s="36" t="s">
        <v>28</v>
      </c>
      <c r="B14" s="37" t="s">
        <v>29</v>
      </c>
      <c r="C14" s="38">
        <v>272881000000</v>
      </c>
      <c r="D14" s="39">
        <v>0</v>
      </c>
      <c r="E14" s="39">
        <v>0</v>
      </c>
      <c r="F14" s="25">
        <f t="shared" si="1"/>
        <v>0</v>
      </c>
      <c r="G14" s="38">
        <f>C14-F14</f>
        <v>272881000000</v>
      </c>
      <c r="H14" s="40">
        <f>G14/$G$35</f>
        <v>2.9845187247215479E-2</v>
      </c>
      <c r="I14" s="41">
        <f>15648896068.68+18564177215.79+14856021654.22+18992136117.09+17582492773.94+15490961199.94</f>
        <v>101134685029.66</v>
      </c>
      <c r="J14" s="41">
        <v>0</v>
      </c>
      <c r="K14" s="38">
        <f t="shared" si="4"/>
        <v>101134685029.66</v>
      </c>
      <c r="L14" s="42">
        <f t="shared" si="5"/>
        <v>171746314970.34</v>
      </c>
      <c r="M14" s="43">
        <f>+K14/G14</f>
        <v>0.37061827327538377</v>
      </c>
    </row>
    <row r="15" spans="1:23" s="29" customFormat="1" ht="47.25" customHeight="1" x14ac:dyDescent="0.25">
      <c r="A15" s="21" t="s">
        <v>67</v>
      </c>
      <c r="B15" s="31" t="s">
        <v>72</v>
      </c>
      <c r="C15" s="32">
        <f>C16</f>
        <v>0</v>
      </c>
      <c r="D15" s="33"/>
      <c r="E15" s="33"/>
      <c r="F15" s="25">
        <f t="shared" si="1"/>
        <v>0</v>
      </c>
      <c r="G15" s="32">
        <f>G16</f>
        <v>0</v>
      </c>
      <c r="H15" s="34">
        <f t="shared" si="3"/>
        <v>0</v>
      </c>
      <c r="I15" s="35">
        <f t="shared" ref="I15:J18" si="6">I16</f>
        <v>572627319.13</v>
      </c>
      <c r="J15" s="35">
        <f t="shared" si="6"/>
        <v>0</v>
      </c>
      <c r="K15" s="32">
        <f t="shared" si="4"/>
        <v>572627319.13</v>
      </c>
      <c r="L15" s="23">
        <f t="shared" si="5"/>
        <v>-572627319.13</v>
      </c>
      <c r="M15" s="45" t="s">
        <v>30</v>
      </c>
    </row>
    <row r="16" spans="1:23" s="44" customFormat="1" ht="47.25" customHeight="1" x14ac:dyDescent="0.25">
      <c r="A16" s="36" t="s">
        <v>66</v>
      </c>
      <c r="B16" s="37" t="s">
        <v>71</v>
      </c>
      <c r="C16" s="38">
        <f>C17</f>
        <v>0</v>
      </c>
      <c r="D16" s="39">
        <v>0</v>
      </c>
      <c r="E16" s="39">
        <v>0</v>
      </c>
      <c r="F16" s="25">
        <f t="shared" si="1"/>
        <v>0</v>
      </c>
      <c r="G16" s="38">
        <f>G17</f>
        <v>0</v>
      </c>
      <c r="H16" s="40">
        <f t="shared" si="3"/>
        <v>0</v>
      </c>
      <c r="I16" s="41">
        <f t="shared" si="6"/>
        <v>572627319.13</v>
      </c>
      <c r="J16" s="41">
        <f t="shared" si="6"/>
        <v>0</v>
      </c>
      <c r="K16" s="38">
        <f t="shared" si="4"/>
        <v>572627319.13</v>
      </c>
      <c r="L16" s="42">
        <f t="shared" si="5"/>
        <v>-572627319.13</v>
      </c>
      <c r="M16" s="45" t="s">
        <v>30</v>
      </c>
    </row>
    <row r="17" spans="1:16" s="44" customFormat="1" ht="79.5" customHeight="1" x14ac:dyDescent="0.25">
      <c r="A17" s="36" t="s">
        <v>65</v>
      </c>
      <c r="B17" s="37" t="s">
        <v>70</v>
      </c>
      <c r="C17" s="38">
        <f>C18</f>
        <v>0</v>
      </c>
      <c r="D17" s="39">
        <v>0</v>
      </c>
      <c r="E17" s="39">
        <v>0</v>
      </c>
      <c r="F17" s="25">
        <f t="shared" si="1"/>
        <v>0</v>
      </c>
      <c r="G17" s="38">
        <f>G18</f>
        <v>0</v>
      </c>
      <c r="H17" s="40">
        <f t="shared" si="3"/>
        <v>0</v>
      </c>
      <c r="I17" s="41">
        <f t="shared" si="6"/>
        <v>572627319.13</v>
      </c>
      <c r="J17" s="41">
        <f t="shared" si="6"/>
        <v>0</v>
      </c>
      <c r="K17" s="38">
        <f t="shared" si="4"/>
        <v>572627319.13</v>
      </c>
      <c r="L17" s="42">
        <f t="shared" si="5"/>
        <v>-572627319.13</v>
      </c>
      <c r="M17" s="45" t="s">
        <v>30</v>
      </c>
    </row>
    <row r="18" spans="1:16" s="44" customFormat="1" ht="47.25" customHeight="1" x14ac:dyDescent="0.25">
      <c r="A18" s="36" t="s">
        <v>64</v>
      </c>
      <c r="B18" s="37" t="s">
        <v>69</v>
      </c>
      <c r="C18" s="38">
        <f>C19</f>
        <v>0</v>
      </c>
      <c r="D18" s="39">
        <f>D19</f>
        <v>0</v>
      </c>
      <c r="E18" s="39">
        <f>E19</f>
        <v>0</v>
      </c>
      <c r="F18" s="25">
        <f t="shared" si="1"/>
        <v>0</v>
      </c>
      <c r="G18" s="38">
        <f>G19</f>
        <v>0</v>
      </c>
      <c r="H18" s="40">
        <f t="shared" si="3"/>
        <v>0</v>
      </c>
      <c r="I18" s="41">
        <f t="shared" si="6"/>
        <v>572627319.13</v>
      </c>
      <c r="J18" s="41">
        <f t="shared" si="6"/>
        <v>0</v>
      </c>
      <c r="K18" s="38">
        <f t="shared" si="4"/>
        <v>572627319.13</v>
      </c>
      <c r="L18" s="42">
        <f t="shared" si="5"/>
        <v>-572627319.13</v>
      </c>
      <c r="M18" s="45" t="s">
        <v>30</v>
      </c>
    </row>
    <row r="19" spans="1:16" s="44" customFormat="1" ht="47.25" customHeight="1" x14ac:dyDescent="0.25">
      <c r="A19" s="36" t="s">
        <v>63</v>
      </c>
      <c r="B19" s="37" t="s">
        <v>68</v>
      </c>
      <c r="C19" s="38">
        <v>0</v>
      </c>
      <c r="D19" s="39">
        <v>0</v>
      </c>
      <c r="E19" s="39">
        <v>0</v>
      </c>
      <c r="F19" s="25">
        <f t="shared" si="1"/>
        <v>0</v>
      </c>
      <c r="G19" s="38">
        <v>0</v>
      </c>
      <c r="H19" s="40">
        <f t="shared" si="3"/>
        <v>0</v>
      </c>
      <c r="I19" s="41">
        <f>241080818.81+917517.11+113486104.87+171471141.61+45671736.73</f>
        <v>572627319.13</v>
      </c>
      <c r="J19" s="41">
        <v>0</v>
      </c>
      <c r="K19" s="38">
        <f t="shared" si="4"/>
        <v>572627319.13</v>
      </c>
      <c r="L19" s="42">
        <f t="shared" si="5"/>
        <v>-572627319.13</v>
      </c>
      <c r="M19" s="45" t="s">
        <v>30</v>
      </c>
    </row>
    <row r="20" spans="1:16" s="29" customFormat="1" ht="33" customHeight="1" x14ac:dyDescent="0.25">
      <c r="A20" s="21" t="s">
        <v>31</v>
      </c>
      <c r="B20" s="31" t="s">
        <v>32</v>
      </c>
      <c r="C20" s="32">
        <v>0</v>
      </c>
      <c r="D20" s="33">
        <f t="shared" si="0"/>
        <v>0</v>
      </c>
      <c r="E20" s="33">
        <f t="shared" si="0"/>
        <v>0</v>
      </c>
      <c r="F20" s="25">
        <f t="shared" si="1"/>
        <v>0</v>
      </c>
      <c r="G20" s="32">
        <f t="shared" ref="G20:G34" si="7">C20-F20</f>
        <v>0</v>
      </c>
      <c r="H20" s="34">
        <f t="shared" si="3"/>
        <v>0</v>
      </c>
      <c r="I20" s="35">
        <f>I21+I29</f>
        <v>5790403223.0600004</v>
      </c>
      <c r="J20" s="35">
        <f>J21</f>
        <v>0</v>
      </c>
      <c r="K20" s="32">
        <f>I20-J20</f>
        <v>5790403223.0600004</v>
      </c>
      <c r="L20" s="23">
        <f t="shared" si="5"/>
        <v>-5790403223.0600004</v>
      </c>
      <c r="M20" s="45" t="s">
        <v>30</v>
      </c>
    </row>
    <row r="21" spans="1:16" s="29" customFormat="1" ht="33" customHeight="1" x14ac:dyDescent="0.25">
      <c r="A21" s="21" t="s">
        <v>33</v>
      </c>
      <c r="B21" s="31" t="s">
        <v>34</v>
      </c>
      <c r="C21" s="32">
        <v>0</v>
      </c>
      <c r="D21" s="33">
        <f t="shared" si="0"/>
        <v>0</v>
      </c>
      <c r="E21" s="33">
        <f t="shared" si="0"/>
        <v>0</v>
      </c>
      <c r="F21" s="25">
        <f t="shared" si="1"/>
        <v>0</v>
      </c>
      <c r="G21" s="32">
        <f t="shared" si="7"/>
        <v>0</v>
      </c>
      <c r="H21" s="34">
        <f t="shared" si="3"/>
        <v>0</v>
      </c>
      <c r="I21" s="35">
        <f>I22+I26</f>
        <v>5636190568.0600004</v>
      </c>
      <c r="J21" s="35">
        <f>J26</f>
        <v>0</v>
      </c>
      <c r="K21" s="32">
        <f>I21-J21</f>
        <v>5636190568.0600004</v>
      </c>
      <c r="L21" s="23">
        <f t="shared" si="5"/>
        <v>-5636190568.0600004</v>
      </c>
      <c r="M21" s="45" t="s">
        <v>30</v>
      </c>
    </row>
    <row r="22" spans="1:16" s="29" customFormat="1" ht="33" customHeight="1" x14ac:dyDescent="0.25">
      <c r="A22" s="21" t="s">
        <v>35</v>
      </c>
      <c r="B22" s="31" t="s">
        <v>36</v>
      </c>
      <c r="C22" s="32">
        <v>0</v>
      </c>
      <c r="D22" s="33">
        <f t="shared" si="0"/>
        <v>0</v>
      </c>
      <c r="E22" s="33">
        <f t="shared" si="0"/>
        <v>0</v>
      </c>
      <c r="F22" s="25">
        <f t="shared" si="1"/>
        <v>0</v>
      </c>
      <c r="G22" s="32">
        <f>C22-F22</f>
        <v>0</v>
      </c>
      <c r="H22" s="34">
        <f t="shared" si="3"/>
        <v>0</v>
      </c>
      <c r="I22" s="35">
        <f>I23</f>
        <v>2812148920.7200003</v>
      </c>
      <c r="J22" s="35">
        <v>0</v>
      </c>
      <c r="K22" s="32">
        <f t="shared" si="4"/>
        <v>2812148920.7200003</v>
      </c>
      <c r="L22" s="23">
        <f t="shared" si="5"/>
        <v>-2812148920.7200003</v>
      </c>
      <c r="M22" s="45" t="s">
        <v>30</v>
      </c>
    </row>
    <row r="23" spans="1:16" s="29" customFormat="1" ht="33" customHeight="1" x14ac:dyDescent="0.25">
      <c r="A23" s="21" t="s">
        <v>37</v>
      </c>
      <c r="B23" s="31" t="s">
        <v>38</v>
      </c>
      <c r="C23" s="32">
        <v>0</v>
      </c>
      <c r="D23" s="33">
        <f t="shared" si="0"/>
        <v>0</v>
      </c>
      <c r="E23" s="33">
        <f t="shared" si="0"/>
        <v>0</v>
      </c>
      <c r="F23" s="25">
        <f t="shared" si="1"/>
        <v>0</v>
      </c>
      <c r="G23" s="32">
        <f t="shared" si="7"/>
        <v>0</v>
      </c>
      <c r="H23" s="34">
        <f t="shared" si="3"/>
        <v>0</v>
      </c>
      <c r="I23" s="35">
        <f>I24+I25</f>
        <v>2812148920.7200003</v>
      </c>
      <c r="J23" s="35">
        <v>0</v>
      </c>
      <c r="K23" s="32">
        <f>I23-J23</f>
        <v>2812148920.7200003</v>
      </c>
      <c r="L23" s="23">
        <f>G23-K23</f>
        <v>-2812148920.7200003</v>
      </c>
      <c r="M23" s="45" t="s">
        <v>30</v>
      </c>
    </row>
    <row r="24" spans="1:16" s="44" customFormat="1" ht="50.25" customHeight="1" x14ac:dyDescent="0.25">
      <c r="A24" s="36" t="s">
        <v>39</v>
      </c>
      <c r="B24" s="37" t="s">
        <v>40</v>
      </c>
      <c r="C24" s="38">
        <v>0</v>
      </c>
      <c r="D24" s="39">
        <f t="shared" si="0"/>
        <v>0</v>
      </c>
      <c r="E24" s="39">
        <f t="shared" si="0"/>
        <v>0</v>
      </c>
      <c r="F24" s="25">
        <f t="shared" si="1"/>
        <v>0</v>
      </c>
      <c r="G24" s="38">
        <f t="shared" si="7"/>
        <v>0</v>
      </c>
      <c r="H24" s="40">
        <f t="shared" si="3"/>
        <v>0</v>
      </c>
      <c r="I24" s="41">
        <f>2230079.75+3063503.99+1248011.46+2481070.47+1660632.87+1630432.03</f>
        <v>12313730.569999998</v>
      </c>
      <c r="J24" s="41">
        <v>0</v>
      </c>
      <c r="K24" s="38">
        <f>I24-J24</f>
        <v>12313730.569999998</v>
      </c>
      <c r="L24" s="42">
        <f>G24-K24</f>
        <v>-12313730.569999998</v>
      </c>
      <c r="M24" s="46" t="s">
        <v>30</v>
      </c>
    </row>
    <row r="25" spans="1:16" s="44" customFormat="1" ht="48.75" customHeight="1" x14ac:dyDescent="0.25">
      <c r="A25" s="36" t="s">
        <v>41</v>
      </c>
      <c r="B25" s="37" t="s">
        <v>42</v>
      </c>
      <c r="C25" s="38">
        <v>0</v>
      </c>
      <c r="D25" s="39">
        <f t="shared" si="0"/>
        <v>0</v>
      </c>
      <c r="E25" s="39">
        <f t="shared" si="0"/>
        <v>0</v>
      </c>
      <c r="F25" s="25">
        <f t="shared" si="1"/>
        <v>0</v>
      </c>
      <c r="G25" s="38">
        <f t="shared" si="7"/>
        <v>0</v>
      </c>
      <c r="H25" s="40">
        <f t="shared" si="3"/>
        <v>0</v>
      </c>
      <c r="I25" s="41">
        <f>405420813.75+225811625.96+216663163.13+468463544.89+769159833.01+714316209.41</f>
        <v>2799835190.1500001</v>
      </c>
      <c r="J25" s="41">
        <v>0</v>
      </c>
      <c r="K25" s="38">
        <f t="shared" si="4"/>
        <v>2799835190.1500001</v>
      </c>
      <c r="L25" s="42">
        <f>G25-K25</f>
        <v>-2799835190.1500001</v>
      </c>
      <c r="M25" s="46" t="s">
        <v>30</v>
      </c>
    </row>
    <row r="26" spans="1:16" s="29" customFormat="1" ht="33" customHeight="1" x14ac:dyDescent="0.25">
      <c r="A26" s="21" t="s">
        <v>43</v>
      </c>
      <c r="B26" s="31" t="s">
        <v>44</v>
      </c>
      <c r="C26" s="32">
        <v>0</v>
      </c>
      <c r="D26" s="33">
        <f>D27</f>
        <v>0</v>
      </c>
      <c r="E26" s="33">
        <f>E27</f>
        <v>0</v>
      </c>
      <c r="F26" s="25">
        <f t="shared" si="1"/>
        <v>0</v>
      </c>
      <c r="G26" s="32">
        <f t="shared" si="7"/>
        <v>0</v>
      </c>
      <c r="H26" s="34">
        <f t="shared" si="3"/>
        <v>0</v>
      </c>
      <c r="I26" s="35">
        <f>I27</f>
        <v>2824041647.3400002</v>
      </c>
      <c r="J26" s="35">
        <f>J27</f>
        <v>0</v>
      </c>
      <c r="K26" s="32">
        <f t="shared" si="4"/>
        <v>2824041647.3400002</v>
      </c>
      <c r="L26" s="23">
        <f>L27</f>
        <v>-2824041647.3400002</v>
      </c>
      <c r="M26" s="45" t="s">
        <v>30</v>
      </c>
    </row>
    <row r="27" spans="1:16" s="44" customFormat="1" ht="76.5" customHeight="1" x14ac:dyDescent="0.25">
      <c r="A27" s="36" t="s">
        <v>45</v>
      </c>
      <c r="B27" s="37" t="s">
        <v>46</v>
      </c>
      <c r="C27" s="38">
        <v>0</v>
      </c>
      <c r="D27" s="39">
        <v>0</v>
      </c>
      <c r="E27" s="39">
        <v>0</v>
      </c>
      <c r="F27" s="25">
        <f t="shared" si="1"/>
        <v>0</v>
      </c>
      <c r="G27" s="38">
        <f t="shared" si="7"/>
        <v>0</v>
      </c>
      <c r="H27" s="40">
        <f t="shared" si="3"/>
        <v>0</v>
      </c>
      <c r="I27" s="41">
        <f>1328530800.97+17375714.76+22572469.51+1416207847.06+20505642.79+18849172.25</f>
        <v>2824041647.3400002</v>
      </c>
      <c r="J27" s="41">
        <v>0</v>
      </c>
      <c r="K27" s="38">
        <f>I27-J27</f>
        <v>2824041647.3400002</v>
      </c>
      <c r="L27" s="38">
        <f>G27-K27</f>
        <v>-2824041647.3400002</v>
      </c>
      <c r="M27" s="46" t="s">
        <v>30</v>
      </c>
    </row>
    <row r="28" spans="1:16" s="44" customFormat="1" ht="42.75" customHeight="1" x14ac:dyDescent="0.25">
      <c r="A28" s="36" t="s">
        <v>62</v>
      </c>
      <c r="B28" s="37" t="s">
        <v>61</v>
      </c>
      <c r="C28" s="38">
        <v>0</v>
      </c>
      <c r="D28" s="39">
        <v>0</v>
      </c>
      <c r="E28" s="39">
        <v>0</v>
      </c>
      <c r="F28" s="25">
        <f t="shared" si="1"/>
        <v>0</v>
      </c>
      <c r="G28" s="38">
        <f t="shared" si="7"/>
        <v>0</v>
      </c>
      <c r="H28" s="40">
        <f t="shared" si="3"/>
        <v>0</v>
      </c>
      <c r="I28" s="41">
        <f>I29</f>
        <v>154212655</v>
      </c>
      <c r="J28" s="41">
        <v>0</v>
      </c>
      <c r="K28" s="38">
        <f t="shared" ref="K28:K30" si="8">I28-J28</f>
        <v>154212655</v>
      </c>
      <c r="L28" s="38">
        <f t="shared" ref="L28:L30" si="9">G28-K28</f>
        <v>-154212655</v>
      </c>
      <c r="M28" s="46" t="s">
        <v>30</v>
      </c>
    </row>
    <row r="29" spans="1:16" s="44" customFormat="1" ht="42.75" customHeight="1" x14ac:dyDescent="0.25">
      <c r="A29" s="36" t="s">
        <v>60</v>
      </c>
      <c r="B29" s="37" t="s">
        <v>59</v>
      </c>
      <c r="C29" s="38">
        <v>0</v>
      </c>
      <c r="D29" s="39">
        <v>0</v>
      </c>
      <c r="E29" s="39">
        <v>0</v>
      </c>
      <c r="F29" s="25">
        <f t="shared" si="1"/>
        <v>0</v>
      </c>
      <c r="G29" s="38">
        <f t="shared" si="7"/>
        <v>0</v>
      </c>
      <c r="H29" s="40">
        <f t="shared" si="3"/>
        <v>0</v>
      </c>
      <c r="I29" s="41">
        <f>I30</f>
        <v>154212655</v>
      </c>
      <c r="J29" s="41">
        <v>0</v>
      </c>
      <c r="K29" s="38">
        <f t="shared" si="8"/>
        <v>154212655</v>
      </c>
      <c r="L29" s="38">
        <f t="shared" si="9"/>
        <v>-154212655</v>
      </c>
      <c r="M29" s="46" t="s">
        <v>30</v>
      </c>
    </row>
    <row r="30" spans="1:16" s="44" customFormat="1" ht="42.75" customHeight="1" x14ac:dyDescent="0.25">
      <c r="A30" s="36" t="s">
        <v>57</v>
      </c>
      <c r="B30" s="37" t="s">
        <v>58</v>
      </c>
      <c r="C30" s="38">
        <v>0</v>
      </c>
      <c r="D30" s="39">
        <v>0</v>
      </c>
      <c r="E30" s="39">
        <v>0</v>
      </c>
      <c r="F30" s="25">
        <f t="shared" si="1"/>
        <v>0</v>
      </c>
      <c r="G30" s="38">
        <f t="shared" si="7"/>
        <v>0</v>
      </c>
      <c r="H30" s="40">
        <f t="shared" si="3"/>
        <v>0</v>
      </c>
      <c r="I30" s="41">
        <f>3934316+105206115+45072224</f>
        <v>154212655</v>
      </c>
      <c r="J30" s="41">
        <v>0</v>
      </c>
      <c r="K30" s="38">
        <f t="shared" si="8"/>
        <v>154212655</v>
      </c>
      <c r="L30" s="38">
        <f t="shared" si="9"/>
        <v>-154212655</v>
      </c>
      <c r="M30" s="46" t="s">
        <v>30</v>
      </c>
    </row>
    <row r="31" spans="1:16" s="19" customFormat="1" ht="33" customHeight="1" x14ac:dyDescent="0.25">
      <c r="A31" s="47">
        <v>4</v>
      </c>
      <c r="B31" s="48" t="s">
        <v>47</v>
      </c>
      <c r="C31" s="49">
        <f>C32+C33+C34</f>
        <v>8870335215722</v>
      </c>
      <c r="D31" s="49">
        <f>D32+D33+D34</f>
        <v>0</v>
      </c>
      <c r="E31" s="49">
        <v>0</v>
      </c>
      <c r="F31" s="13">
        <f t="shared" si="1"/>
        <v>0</v>
      </c>
      <c r="G31" s="49">
        <f t="shared" si="7"/>
        <v>8870335215722</v>
      </c>
      <c r="H31" s="50">
        <f t="shared" si="3"/>
        <v>0.97015481275278448</v>
      </c>
      <c r="I31" s="51">
        <f>I32+I33+I34</f>
        <v>2872015032749.29</v>
      </c>
      <c r="J31" s="51">
        <f>SUM(J32:J34)</f>
        <v>0</v>
      </c>
      <c r="K31" s="49">
        <f>I31-J31</f>
        <v>2872015032749.29</v>
      </c>
      <c r="L31" s="49">
        <f>L32+L33+L34</f>
        <v>5998320182972.71</v>
      </c>
      <c r="M31" s="52">
        <f>+K31/G31</f>
        <v>0.32377750816664291</v>
      </c>
      <c r="O31" s="18"/>
    </row>
    <row r="32" spans="1:16" s="58" customFormat="1" ht="33" customHeight="1" x14ac:dyDescent="0.25">
      <c r="A32" s="53">
        <v>41</v>
      </c>
      <c r="B32" s="54" t="s">
        <v>48</v>
      </c>
      <c r="C32" s="55">
        <v>10647256000</v>
      </c>
      <c r="D32" s="56">
        <v>0</v>
      </c>
      <c r="E32" s="56">
        <v>0</v>
      </c>
      <c r="F32" s="25">
        <f t="shared" si="1"/>
        <v>0</v>
      </c>
      <c r="G32" s="55">
        <f t="shared" si="7"/>
        <v>10647256000</v>
      </c>
      <c r="H32" s="40">
        <f>G32/$G$35</f>
        <v>1.1644978909819243E-3</v>
      </c>
      <c r="I32" s="41">
        <v>957531088.13</v>
      </c>
      <c r="J32" s="41">
        <v>0</v>
      </c>
      <c r="K32" s="55">
        <f>I32-J32</f>
        <v>957531088.13</v>
      </c>
      <c r="L32" s="57">
        <f>G32-K32</f>
        <v>9689724911.8700008</v>
      </c>
      <c r="M32" s="43">
        <f>+K32/G32</f>
        <v>8.9932193621530279E-2</v>
      </c>
      <c r="O32" s="59"/>
      <c r="P32" s="19"/>
    </row>
    <row r="33" spans="1:16" s="58" customFormat="1" ht="33" customHeight="1" x14ac:dyDescent="0.25">
      <c r="A33" s="53">
        <v>42</v>
      </c>
      <c r="B33" s="54" t="s">
        <v>49</v>
      </c>
      <c r="C33" s="60">
        <v>1539512571000</v>
      </c>
      <c r="D33" s="61">
        <v>0</v>
      </c>
      <c r="E33" s="61">
        <v>0</v>
      </c>
      <c r="F33" s="25">
        <f t="shared" si="1"/>
        <v>0</v>
      </c>
      <c r="G33" s="55">
        <f t="shared" si="7"/>
        <v>1539512571000</v>
      </c>
      <c r="H33" s="40">
        <f>G33/$G$35</f>
        <v>0.16837757466051911</v>
      </c>
      <c r="I33" s="41">
        <v>1147272941750</v>
      </c>
      <c r="J33" s="41">
        <v>0</v>
      </c>
      <c r="K33" s="57">
        <f>I33-J33</f>
        <v>1147272941750</v>
      </c>
      <c r="L33" s="57">
        <f>G33-K33</f>
        <v>392239629250</v>
      </c>
      <c r="M33" s="43">
        <f>+K33/G33</f>
        <v>0.74521830049415039</v>
      </c>
      <c r="O33" s="59"/>
      <c r="P33" s="19"/>
    </row>
    <row r="34" spans="1:16" s="58" customFormat="1" ht="33" customHeight="1" thickBot="1" x14ac:dyDescent="0.3">
      <c r="A34" s="62">
        <v>43</v>
      </c>
      <c r="B34" s="63" t="s">
        <v>50</v>
      </c>
      <c r="C34" s="64">
        <v>7320175388722</v>
      </c>
      <c r="D34" s="65">
        <v>0</v>
      </c>
      <c r="E34" s="65">
        <v>0</v>
      </c>
      <c r="F34" s="25">
        <f t="shared" si="1"/>
        <v>0</v>
      </c>
      <c r="G34" s="64">
        <f t="shared" si="7"/>
        <v>7320175388722</v>
      </c>
      <c r="H34" s="40">
        <f>G34/$G$35</f>
        <v>0.80061274020128348</v>
      </c>
      <c r="I34" s="66">
        <v>1723784559911.1599</v>
      </c>
      <c r="J34" s="66">
        <v>0</v>
      </c>
      <c r="K34" s="64">
        <f>I34-J34</f>
        <v>1723784559911.1599</v>
      </c>
      <c r="L34" s="67">
        <f>G34-K34</f>
        <v>5596390828810.8398</v>
      </c>
      <c r="M34" s="43">
        <f>+K34/G34</f>
        <v>0.23548405173009229</v>
      </c>
      <c r="N34" s="59"/>
      <c r="O34" s="59"/>
      <c r="P34" s="19"/>
    </row>
    <row r="35" spans="1:16" s="8" customFormat="1" ht="33" customHeight="1" thickTop="1" thickBot="1" x14ac:dyDescent="0.3">
      <c r="A35" s="128" t="s">
        <v>51</v>
      </c>
      <c r="B35" s="129"/>
      <c r="C35" s="68">
        <f>C8+C31</f>
        <v>9143216215722</v>
      </c>
      <c r="D35" s="68">
        <f>D8+D31</f>
        <v>0</v>
      </c>
      <c r="E35" s="68">
        <f>E8+E31</f>
        <v>0</v>
      </c>
      <c r="F35" s="68">
        <f t="shared" si="1"/>
        <v>0</v>
      </c>
      <c r="G35" s="68">
        <f>G8+G31</f>
        <v>9143216215722</v>
      </c>
      <c r="H35" s="69">
        <f t="shared" si="3"/>
        <v>1</v>
      </c>
      <c r="I35" s="68">
        <f>I8+I31</f>
        <v>2979512748321.1401</v>
      </c>
      <c r="J35" s="68">
        <f>J8+J31</f>
        <v>0</v>
      </c>
      <c r="K35" s="68">
        <f>K8+K31</f>
        <v>2979512748321.1401</v>
      </c>
      <c r="L35" s="68">
        <f>L8+L31</f>
        <v>6163703467400.8604</v>
      </c>
      <c r="M35" s="70">
        <f>+K35/G35</f>
        <v>0.32587140870602949</v>
      </c>
      <c r="O35" s="71"/>
      <c r="P35" s="19"/>
    </row>
    <row r="36" spans="1:16" s="8" customFormat="1" ht="14.25" customHeight="1" thickTop="1" x14ac:dyDescent="0.25">
      <c r="B36" s="72"/>
      <c r="C36" s="73"/>
      <c r="D36" s="74"/>
      <c r="E36" s="74"/>
      <c r="F36" s="74"/>
      <c r="G36" s="73"/>
      <c r="H36" s="74"/>
      <c r="I36" s="74"/>
      <c r="J36" s="74"/>
      <c r="K36" s="73"/>
      <c r="L36" s="75"/>
    </row>
    <row r="37" spans="1:16" s="2" customFormat="1" ht="14.25" customHeight="1" x14ac:dyDescent="0.25">
      <c r="A37" s="76" t="s">
        <v>81</v>
      </c>
      <c r="D37" s="8"/>
      <c r="E37" s="8"/>
      <c r="F37" s="8"/>
      <c r="H37" s="77"/>
      <c r="I37" s="9"/>
      <c r="J37" s="9"/>
      <c r="K37" s="9"/>
      <c r="L37" s="9"/>
      <c r="M37" s="77"/>
    </row>
    <row r="38" spans="1:16" s="2" customFormat="1" ht="33" customHeight="1" x14ac:dyDescent="0.25">
      <c r="A38" s="76" t="s">
        <v>52</v>
      </c>
      <c r="D38" s="8"/>
      <c r="E38" s="8"/>
      <c r="F38" s="8"/>
      <c r="I38" s="9"/>
      <c r="J38" s="9"/>
      <c r="K38" s="9"/>
      <c r="L38" s="9"/>
    </row>
    <row r="39" spans="1:16" s="2" customFormat="1" ht="33" customHeight="1" x14ac:dyDescent="0.25">
      <c r="A39" s="5"/>
      <c r="D39" s="8"/>
      <c r="E39" s="8"/>
      <c r="F39" s="8"/>
      <c r="G39" s="9"/>
      <c r="I39" s="9"/>
      <c r="J39" s="9"/>
      <c r="K39" s="9"/>
      <c r="L39" s="9"/>
      <c r="M39" s="77"/>
    </row>
    <row r="40" spans="1:16" s="2" customFormat="1" ht="33" customHeight="1" x14ac:dyDescent="0.25">
      <c r="A40" s="5"/>
      <c r="D40" s="8"/>
      <c r="E40" s="8"/>
      <c r="F40" s="8"/>
      <c r="I40" s="9"/>
      <c r="J40" s="9"/>
      <c r="K40" s="9"/>
      <c r="L40" s="9"/>
    </row>
    <row r="41" spans="1:16" s="2" customFormat="1" ht="33" customHeight="1" x14ac:dyDescent="0.25">
      <c r="A41" s="5"/>
      <c r="C41" s="4"/>
      <c r="D41" s="78"/>
      <c r="E41" s="78"/>
      <c r="F41" s="78"/>
      <c r="G41" s="58"/>
      <c r="H41" s="58"/>
      <c r="I41" s="58"/>
      <c r="J41" s="59"/>
      <c r="K41" s="79"/>
      <c r="L41" s="59"/>
    </row>
    <row r="42" spans="1:16" s="2" customFormat="1" ht="33" customHeight="1" x14ac:dyDescent="0.25">
      <c r="A42" s="5"/>
      <c r="D42" s="8"/>
      <c r="E42" s="8"/>
      <c r="F42" s="8"/>
      <c r="J42" s="9"/>
      <c r="L42" s="9"/>
    </row>
    <row r="43" spans="1:16" s="2" customFormat="1" ht="33" customHeight="1" x14ac:dyDescent="0.25">
      <c r="A43" s="5"/>
      <c r="D43" s="8"/>
      <c r="E43" s="8"/>
      <c r="F43" s="8"/>
      <c r="J43" s="9"/>
    </row>
    <row r="44" spans="1:16" s="2" customFormat="1" ht="33" customHeight="1" x14ac:dyDescent="0.25">
      <c r="A44" s="5"/>
      <c r="D44" s="8"/>
      <c r="E44" s="8"/>
      <c r="F44" s="8"/>
      <c r="J44" s="9"/>
    </row>
    <row r="45" spans="1:16" s="2" customFormat="1" ht="33" customHeight="1" x14ac:dyDescent="0.25">
      <c r="A45" s="5"/>
      <c r="D45" s="8"/>
      <c r="E45" s="8"/>
      <c r="F45" s="8"/>
      <c r="J45" s="9"/>
    </row>
    <row r="46" spans="1:16" s="2" customFormat="1" ht="33" customHeight="1" x14ac:dyDescent="0.25">
      <c r="A46" s="5"/>
      <c r="D46" s="8"/>
      <c r="E46" s="8"/>
      <c r="F46" s="8"/>
      <c r="J46" s="9"/>
    </row>
    <row r="47" spans="1:16" s="2" customFormat="1" ht="33" customHeight="1" x14ac:dyDescent="0.25">
      <c r="A47" s="5"/>
      <c r="D47" s="8"/>
      <c r="E47" s="8"/>
      <c r="F47" s="8"/>
      <c r="J47" s="9"/>
    </row>
    <row r="48" spans="1:16" s="2" customFormat="1" ht="33" customHeight="1" x14ac:dyDescent="0.25">
      <c r="A48" s="5"/>
      <c r="D48" s="8"/>
      <c r="E48" s="8"/>
      <c r="F48" s="8"/>
      <c r="J48" s="9"/>
    </row>
  </sheetData>
  <autoFilter ref="N1:N48" xr:uid="{ADA92C4C-CA7C-41A7-AD00-41BDF36AEF99}"/>
  <mergeCells count="16">
    <mergeCell ref="A35:B35"/>
    <mergeCell ref="A1:M1"/>
    <mergeCell ref="A2:M2"/>
    <mergeCell ref="A3:M3"/>
    <mergeCell ref="K4:L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</mergeCells>
  <printOptions horizontalCentered="1"/>
  <pageMargins left="0.15748031496062992" right="0.15748031496062992" top="0.43307086614173229" bottom="0.11811023622047245" header="0.23622047244094491" footer="0.19"/>
  <pageSetup paperSize="228" scale="50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33F30-910A-4C71-AE84-CF4E647C6B5E}">
  <dimension ref="A1:X48"/>
  <sheetViews>
    <sheetView topLeftCell="H31" zoomScale="61" zoomScaleNormal="61" workbookViewId="0">
      <selection activeCell="N6" sqref="N6:N7"/>
    </sheetView>
  </sheetViews>
  <sheetFormatPr baseColWidth="10" defaultRowHeight="33" customHeight="1" x14ac:dyDescent="0.25"/>
  <cols>
    <col min="1" max="1" width="28.42578125" style="80" customWidth="1"/>
    <col min="2" max="2" width="45.140625" style="3" customWidth="1"/>
    <col min="3" max="3" width="32" style="3" customWidth="1"/>
    <col min="4" max="4" width="13.42578125" style="81" customWidth="1"/>
    <col min="5" max="5" width="19" style="81" customWidth="1"/>
    <col min="6" max="6" width="33.28515625" style="81" customWidth="1"/>
    <col min="7" max="7" width="34" style="81" customWidth="1"/>
    <col min="8" max="8" width="37" style="3" customWidth="1"/>
    <col min="9" max="9" width="17.42578125" style="3" customWidth="1"/>
    <col min="10" max="10" width="34.85546875" style="3" customWidth="1"/>
    <col min="11" max="11" width="25.28515625" style="82" customWidth="1"/>
    <col min="12" max="12" width="32.5703125" style="3" customWidth="1"/>
    <col min="13" max="13" width="32.28515625" style="3" customWidth="1"/>
    <col min="14" max="14" width="17.28515625" style="3" customWidth="1"/>
    <col min="15" max="15" width="21.140625" style="2" bestFit="1" customWidth="1"/>
    <col min="16" max="16" width="23.85546875" style="2" bestFit="1" customWidth="1"/>
    <col min="17" max="17" width="18.5703125" style="2" customWidth="1"/>
    <col min="18" max="24" width="11.42578125" style="2"/>
    <col min="25" max="16384" width="11.42578125" style="3"/>
  </cols>
  <sheetData>
    <row r="1" spans="1:24" ht="33" customHeight="1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"/>
      <c r="P1" s="1"/>
      <c r="Q1" s="1"/>
    </row>
    <row r="2" spans="1:24" ht="15.75" customHeight="1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"/>
      <c r="P2" s="1"/>
      <c r="Q2" s="1"/>
    </row>
    <row r="3" spans="1:24" ht="31.5" customHeight="1" x14ac:dyDescent="0.25">
      <c r="A3" s="132" t="s">
        <v>82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24" ht="15.75" customHeight="1" x14ac:dyDescent="0.25">
      <c r="A4" s="5"/>
      <c r="B4" s="2"/>
      <c r="C4" s="2"/>
      <c r="D4" s="2"/>
      <c r="E4" s="2"/>
      <c r="F4" s="2"/>
      <c r="G4" s="2"/>
      <c r="H4" s="6"/>
      <c r="I4" s="6"/>
      <c r="J4" s="6" t="s">
        <v>2</v>
      </c>
      <c r="K4" s="7"/>
      <c r="L4" s="133" t="s">
        <v>3</v>
      </c>
      <c r="M4" s="133"/>
      <c r="N4" s="2"/>
    </row>
    <row r="5" spans="1:24" ht="36.75" customHeight="1" thickBot="1" x14ac:dyDescent="0.3">
      <c r="A5" s="5"/>
      <c r="B5" s="2"/>
      <c r="C5" s="83"/>
      <c r="D5" s="8"/>
      <c r="E5" s="8"/>
      <c r="F5" s="84"/>
      <c r="G5" s="8"/>
      <c r="H5" s="2"/>
      <c r="I5" s="2"/>
      <c r="J5" s="9"/>
      <c r="K5" s="9"/>
      <c r="L5" s="2"/>
      <c r="M5" s="2"/>
      <c r="N5" s="2"/>
    </row>
    <row r="6" spans="1:24" ht="54" customHeight="1" x14ac:dyDescent="0.25">
      <c r="A6" s="142" t="s">
        <v>4</v>
      </c>
      <c r="B6" s="144" t="s">
        <v>5</v>
      </c>
      <c r="C6" s="144" t="s">
        <v>6</v>
      </c>
      <c r="D6" s="144" t="s">
        <v>7</v>
      </c>
      <c r="E6" s="144"/>
      <c r="F6" s="144"/>
      <c r="G6" s="144"/>
      <c r="H6" s="144" t="s">
        <v>86</v>
      </c>
      <c r="I6" s="144" t="s">
        <v>9</v>
      </c>
      <c r="J6" s="144" t="s">
        <v>88</v>
      </c>
      <c r="K6" s="144" t="s">
        <v>89</v>
      </c>
      <c r="L6" s="144" t="s">
        <v>12</v>
      </c>
      <c r="M6" s="144" t="s">
        <v>13</v>
      </c>
      <c r="N6" s="146" t="s">
        <v>14</v>
      </c>
    </row>
    <row r="7" spans="1:24" ht="78.75" customHeight="1" thickBot="1" x14ac:dyDescent="0.3">
      <c r="A7" s="143"/>
      <c r="B7" s="145"/>
      <c r="C7" s="145"/>
      <c r="D7" s="86" t="s">
        <v>15</v>
      </c>
      <c r="E7" s="86" t="s">
        <v>16</v>
      </c>
      <c r="F7" s="86" t="s">
        <v>84</v>
      </c>
      <c r="G7" s="86" t="s">
        <v>87</v>
      </c>
      <c r="H7" s="145"/>
      <c r="I7" s="145"/>
      <c r="J7" s="145"/>
      <c r="K7" s="145"/>
      <c r="L7" s="145"/>
      <c r="M7" s="145"/>
      <c r="N7" s="147"/>
    </row>
    <row r="8" spans="1:24" s="20" customFormat="1" ht="53.25" customHeight="1" thickBot="1" x14ac:dyDescent="0.3">
      <c r="A8" s="110">
        <v>3</v>
      </c>
      <c r="B8" s="111" t="s">
        <v>18</v>
      </c>
      <c r="C8" s="104">
        <f t="shared" ref="C8:H9" si="0">C9</f>
        <v>272881000000</v>
      </c>
      <c r="D8" s="104">
        <f t="shared" si="0"/>
        <v>0</v>
      </c>
      <c r="E8" s="104">
        <f t="shared" si="0"/>
        <v>0</v>
      </c>
      <c r="F8" s="104">
        <f t="shared" si="0"/>
        <v>0</v>
      </c>
      <c r="G8" s="104">
        <f t="shared" si="0"/>
        <v>0</v>
      </c>
      <c r="H8" s="104">
        <f t="shared" si="0"/>
        <v>272881000000</v>
      </c>
      <c r="I8" s="105">
        <f>H8/$H$35</f>
        <v>3.4199867125137708E-2</v>
      </c>
      <c r="J8" s="104">
        <f>J9</f>
        <v>129239306076.54001</v>
      </c>
      <c r="K8" s="104">
        <f t="shared" ref="K8:M9" si="1">K9</f>
        <v>0</v>
      </c>
      <c r="L8" s="104">
        <f t="shared" si="1"/>
        <v>129239306076.54001</v>
      </c>
      <c r="M8" s="104">
        <f t="shared" si="1"/>
        <v>143641693923.45999</v>
      </c>
      <c r="N8" s="112">
        <f t="shared" ref="N8:N14" si="2">+L8/H8</f>
        <v>0.47361049716374543</v>
      </c>
      <c r="O8" s="18"/>
      <c r="P8" s="19"/>
      <c r="Q8" s="19"/>
      <c r="R8" s="19"/>
      <c r="S8" s="19"/>
      <c r="T8" s="19"/>
      <c r="U8" s="19"/>
      <c r="V8" s="19"/>
      <c r="W8" s="19"/>
      <c r="X8" s="19"/>
    </row>
    <row r="9" spans="1:24" s="30" customFormat="1" ht="50.25" customHeight="1" x14ac:dyDescent="0.25">
      <c r="A9" s="113" t="s">
        <v>19</v>
      </c>
      <c r="B9" s="107" t="s">
        <v>20</v>
      </c>
      <c r="C9" s="108">
        <f t="shared" si="0"/>
        <v>272881000000</v>
      </c>
      <c r="D9" s="108">
        <f t="shared" si="0"/>
        <v>0</v>
      </c>
      <c r="E9" s="108">
        <f t="shared" si="0"/>
        <v>0</v>
      </c>
      <c r="F9" s="108">
        <f t="shared" si="0"/>
        <v>0</v>
      </c>
      <c r="G9" s="108">
        <f t="shared" si="0"/>
        <v>0</v>
      </c>
      <c r="H9" s="108">
        <f t="shared" si="0"/>
        <v>272881000000</v>
      </c>
      <c r="I9" s="109">
        <f>H9/$H$35</f>
        <v>3.4199867125137708E-2</v>
      </c>
      <c r="J9" s="108">
        <f>J10</f>
        <v>129239306076.54001</v>
      </c>
      <c r="K9" s="108">
        <f t="shared" si="1"/>
        <v>0</v>
      </c>
      <c r="L9" s="108">
        <f t="shared" si="1"/>
        <v>129239306076.54001</v>
      </c>
      <c r="M9" s="108">
        <f t="shared" si="1"/>
        <v>143641693923.45999</v>
      </c>
      <c r="N9" s="114">
        <f t="shared" si="2"/>
        <v>0.47361049716374543</v>
      </c>
      <c r="O9" s="29"/>
      <c r="P9" s="29"/>
      <c r="Q9" s="29"/>
      <c r="R9" s="29"/>
      <c r="S9" s="29"/>
      <c r="T9" s="29"/>
      <c r="U9" s="29"/>
      <c r="V9" s="29"/>
      <c r="W9" s="29"/>
      <c r="X9" s="29"/>
    </row>
    <row r="10" spans="1:24" s="30" customFormat="1" ht="45.75" customHeight="1" x14ac:dyDescent="0.25">
      <c r="A10" s="115" t="s">
        <v>21</v>
      </c>
      <c r="B10" s="22" t="s">
        <v>20</v>
      </c>
      <c r="C10" s="27">
        <f t="shared" ref="C10:H10" si="3">C11+C20</f>
        <v>272881000000</v>
      </c>
      <c r="D10" s="27">
        <f t="shared" si="3"/>
        <v>0</v>
      </c>
      <c r="E10" s="27">
        <f t="shared" si="3"/>
        <v>0</v>
      </c>
      <c r="F10" s="27">
        <f t="shared" si="3"/>
        <v>0</v>
      </c>
      <c r="G10" s="27">
        <f t="shared" si="3"/>
        <v>0</v>
      </c>
      <c r="H10" s="27">
        <f t="shared" si="3"/>
        <v>272881000000</v>
      </c>
      <c r="I10" s="26">
        <f t="shared" ref="I10:I35" si="4">H10/$H$35</f>
        <v>3.4199867125137708E-2</v>
      </c>
      <c r="J10" s="27">
        <f>J11+J20</f>
        <v>129239306076.54001</v>
      </c>
      <c r="K10" s="27">
        <f t="shared" ref="K10:M10" si="5">K11+K20</f>
        <v>0</v>
      </c>
      <c r="L10" s="27">
        <f t="shared" si="5"/>
        <v>129239306076.54001</v>
      </c>
      <c r="M10" s="27">
        <f t="shared" si="5"/>
        <v>143641693923.45999</v>
      </c>
      <c r="N10" s="116">
        <f t="shared" si="2"/>
        <v>0.47361049716374543</v>
      </c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spans="1:24" s="30" customFormat="1" ht="33" customHeight="1" x14ac:dyDescent="0.25">
      <c r="A11" s="115" t="s">
        <v>22</v>
      </c>
      <c r="B11" s="22" t="s">
        <v>23</v>
      </c>
      <c r="C11" s="27">
        <f t="shared" ref="C11:H11" si="6">C12</f>
        <v>272881000000</v>
      </c>
      <c r="D11" s="27">
        <f t="shared" si="6"/>
        <v>0</v>
      </c>
      <c r="E11" s="27">
        <f t="shared" si="6"/>
        <v>0</v>
      </c>
      <c r="F11" s="27">
        <f t="shared" si="6"/>
        <v>0</v>
      </c>
      <c r="G11" s="27">
        <f t="shared" si="6"/>
        <v>0</v>
      </c>
      <c r="H11" s="27">
        <f t="shared" si="6"/>
        <v>272881000000</v>
      </c>
      <c r="I11" s="26">
        <f t="shared" si="4"/>
        <v>3.4199867125137708E-2</v>
      </c>
      <c r="J11" s="27">
        <f>J12</f>
        <v>121505554952.25</v>
      </c>
      <c r="K11" s="27">
        <f t="shared" ref="K11:M11" si="7">K12</f>
        <v>0</v>
      </c>
      <c r="L11" s="27">
        <f t="shared" si="7"/>
        <v>121505554952.25</v>
      </c>
      <c r="M11" s="27">
        <f t="shared" si="7"/>
        <v>151375445047.75</v>
      </c>
      <c r="N11" s="116">
        <f t="shared" si="2"/>
        <v>0.44526938464843652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 spans="1:24" s="30" customFormat="1" ht="33" customHeight="1" x14ac:dyDescent="0.25">
      <c r="A12" s="115" t="s">
        <v>24</v>
      </c>
      <c r="B12" s="31" t="s">
        <v>25</v>
      </c>
      <c r="C12" s="35">
        <f t="shared" ref="C12:H12" si="8">C13+C15</f>
        <v>272881000000</v>
      </c>
      <c r="D12" s="35">
        <f t="shared" si="8"/>
        <v>0</v>
      </c>
      <c r="E12" s="35">
        <f t="shared" si="8"/>
        <v>0</v>
      </c>
      <c r="F12" s="35">
        <f t="shared" si="8"/>
        <v>0</v>
      </c>
      <c r="G12" s="35">
        <f t="shared" si="8"/>
        <v>0</v>
      </c>
      <c r="H12" s="35">
        <f t="shared" si="8"/>
        <v>272881000000</v>
      </c>
      <c r="I12" s="34">
        <f t="shared" si="4"/>
        <v>3.4199867125137708E-2</v>
      </c>
      <c r="J12" s="35">
        <f>J13+J15</f>
        <v>121505554952.25</v>
      </c>
      <c r="K12" s="35">
        <f t="shared" ref="K12:M12" si="9">K13+K15</f>
        <v>0</v>
      </c>
      <c r="L12" s="35">
        <f t="shared" si="9"/>
        <v>121505554952.25</v>
      </c>
      <c r="M12" s="35">
        <f t="shared" si="9"/>
        <v>151375445047.75</v>
      </c>
      <c r="N12" s="116">
        <f t="shared" si="2"/>
        <v>0.44526938464843652</v>
      </c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4" s="30" customFormat="1" ht="33" customHeight="1" x14ac:dyDescent="0.25">
      <c r="A13" s="115" t="s">
        <v>26</v>
      </c>
      <c r="B13" s="31" t="s">
        <v>27</v>
      </c>
      <c r="C13" s="35">
        <f t="shared" ref="C13:H13" si="10">C14</f>
        <v>272881000000</v>
      </c>
      <c r="D13" s="35">
        <f t="shared" si="10"/>
        <v>0</v>
      </c>
      <c r="E13" s="35">
        <f t="shared" si="10"/>
        <v>0</v>
      </c>
      <c r="F13" s="35">
        <f t="shared" si="10"/>
        <v>0</v>
      </c>
      <c r="G13" s="35">
        <f t="shared" si="10"/>
        <v>0</v>
      </c>
      <c r="H13" s="35">
        <f t="shared" si="10"/>
        <v>272881000000</v>
      </c>
      <c r="I13" s="34">
        <f t="shared" si="4"/>
        <v>3.4199867125137708E-2</v>
      </c>
      <c r="J13" s="35">
        <f>J14</f>
        <v>120896801451.63</v>
      </c>
      <c r="K13" s="35">
        <f t="shared" ref="K13:M13" si="11">K14</f>
        <v>0</v>
      </c>
      <c r="L13" s="35">
        <f t="shared" si="11"/>
        <v>120896801451.63</v>
      </c>
      <c r="M13" s="35">
        <f t="shared" si="11"/>
        <v>151984198548.37</v>
      </c>
      <c r="N13" s="116">
        <f t="shared" si="2"/>
        <v>0.44303854592892139</v>
      </c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 spans="1:24" s="44" customFormat="1" ht="47.25" customHeight="1" x14ac:dyDescent="0.25">
      <c r="A14" s="117" t="s">
        <v>28</v>
      </c>
      <c r="B14" s="37" t="s">
        <v>29</v>
      </c>
      <c r="C14" s="38">
        <v>272881000000</v>
      </c>
      <c r="D14" s="39">
        <v>0</v>
      </c>
      <c r="E14" s="39">
        <v>0</v>
      </c>
      <c r="F14" s="39">
        <v>0</v>
      </c>
      <c r="G14" s="38">
        <f>+D14-E14-F14</f>
        <v>0</v>
      </c>
      <c r="H14" s="38">
        <f>+C14+G14</f>
        <v>272881000000</v>
      </c>
      <c r="I14" s="40">
        <f>H14/$H$35</f>
        <v>3.4199867125137708E-2</v>
      </c>
      <c r="J14" s="41">
        <f>15648896068.68+18564177215.79+14856021654.22+18992136117.09+17582492773.94+15490961199.94+19762116421.97</f>
        <v>120896801451.63</v>
      </c>
      <c r="K14" s="41">
        <v>0</v>
      </c>
      <c r="L14" s="38">
        <f>J14-K14</f>
        <v>120896801451.63</v>
      </c>
      <c r="M14" s="38">
        <f>H14-L14</f>
        <v>151984198548.37</v>
      </c>
      <c r="N14" s="118">
        <f t="shared" si="2"/>
        <v>0.44303854592892139</v>
      </c>
    </row>
    <row r="15" spans="1:24" s="29" customFormat="1" ht="47.25" customHeight="1" x14ac:dyDescent="0.25">
      <c r="A15" s="115" t="s">
        <v>67</v>
      </c>
      <c r="B15" s="31" t="s">
        <v>72</v>
      </c>
      <c r="C15" s="35">
        <f t="shared" ref="C15:H18" si="12">C16</f>
        <v>0</v>
      </c>
      <c r="D15" s="35">
        <f t="shared" si="12"/>
        <v>0</v>
      </c>
      <c r="E15" s="35">
        <f t="shared" si="12"/>
        <v>0</v>
      </c>
      <c r="F15" s="35">
        <f t="shared" si="12"/>
        <v>0</v>
      </c>
      <c r="G15" s="35">
        <f t="shared" si="12"/>
        <v>0</v>
      </c>
      <c r="H15" s="35">
        <f t="shared" si="12"/>
        <v>0</v>
      </c>
      <c r="I15" s="34">
        <f t="shared" si="4"/>
        <v>0</v>
      </c>
      <c r="J15" s="35">
        <f>J16</f>
        <v>608753500.62</v>
      </c>
      <c r="K15" s="35">
        <f t="shared" ref="K15:M18" si="13">K16</f>
        <v>0</v>
      </c>
      <c r="L15" s="35">
        <f t="shared" si="13"/>
        <v>608753500.62</v>
      </c>
      <c r="M15" s="35">
        <f t="shared" si="13"/>
        <v>-608753500.62</v>
      </c>
      <c r="N15" s="119" t="s">
        <v>30</v>
      </c>
    </row>
    <row r="16" spans="1:24" s="29" customFormat="1" ht="47.25" customHeight="1" x14ac:dyDescent="0.25">
      <c r="A16" s="115" t="s">
        <v>66</v>
      </c>
      <c r="B16" s="31" t="s">
        <v>71</v>
      </c>
      <c r="C16" s="35">
        <f t="shared" si="12"/>
        <v>0</v>
      </c>
      <c r="D16" s="35">
        <f t="shared" si="12"/>
        <v>0</v>
      </c>
      <c r="E16" s="35">
        <f t="shared" si="12"/>
        <v>0</v>
      </c>
      <c r="F16" s="35">
        <f t="shared" si="12"/>
        <v>0</v>
      </c>
      <c r="G16" s="35">
        <f t="shared" si="12"/>
        <v>0</v>
      </c>
      <c r="H16" s="35">
        <f t="shared" si="12"/>
        <v>0</v>
      </c>
      <c r="I16" s="34">
        <f t="shared" si="4"/>
        <v>0</v>
      </c>
      <c r="J16" s="35">
        <f>J17</f>
        <v>608753500.62</v>
      </c>
      <c r="K16" s="35">
        <f t="shared" si="13"/>
        <v>0</v>
      </c>
      <c r="L16" s="35">
        <f t="shared" si="13"/>
        <v>608753500.62</v>
      </c>
      <c r="M16" s="35">
        <f t="shared" si="13"/>
        <v>-608753500.62</v>
      </c>
      <c r="N16" s="119" t="s">
        <v>30</v>
      </c>
    </row>
    <row r="17" spans="1:17" s="29" customFormat="1" ht="79.5" customHeight="1" x14ac:dyDescent="0.25">
      <c r="A17" s="115" t="s">
        <v>65</v>
      </c>
      <c r="B17" s="31" t="s">
        <v>70</v>
      </c>
      <c r="C17" s="35">
        <f t="shared" si="12"/>
        <v>0</v>
      </c>
      <c r="D17" s="35">
        <f t="shared" si="12"/>
        <v>0</v>
      </c>
      <c r="E17" s="35">
        <f t="shared" si="12"/>
        <v>0</v>
      </c>
      <c r="F17" s="35">
        <f t="shared" si="12"/>
        <v>0</v>
      </c>
      <c r="G17" s="35">
        <f t="shared" si="12"/>
        <v>0</v>
      </c>
      <c r="H17" s="35">
        <f t="shared" si="12"/>
        <v>0</v>
      </c>
      <c r="I17" s="34">
        <f t="shared" si="4"/>
        <v>0</v>
      </c>
      <c r="J17" s="35">
        <f>J18</f>
        <v>608753500.62</v>
      </c>
      <c r="K17" s="35">
        <f t="shared" si="13"/>
        <v>0</v>
      </c>
      <c r="L17" s="35">
        <f t="shared" si="13"/>
        <v>608753500.62</v>
      </c>
      <c r="M17" s="35">
        <f t="shared" si="13"/>
        <v>-608753500.62</v>
      </c>
      <c r="N17" s="119" t="s">
        <v>30</v>
      </c>
    </row>
    <row r="18" spans="1:17" s="29" customFormat="1" ht="47.25" customHeight="1" x14ac:dyDescent="0.25">
      <c r="A18" s="115" t="s">
        <v>64</v>
      </c>
      <c r="B18" s="31" t="s">
        <v>69</v>
      </c>
      <c r="C18" s="35">
        <f t="shared" si="12"/>
        <v>0</v>
      </c>
      <c r="D18" s="35">
        <f t="shared" si="12"/>
        <v>0</v>
      </c>
      <c r="E18" s="35">
        <f t="shared" si="12"/>
        <v>0</v>
      </c>
      <c r="F18" s="35">
        <f t="shared" si="12"/>
        <v>0</v>
      </c>
      <c r="G18" s="35">
        <f t="shared" si="12"/>
        <v>0</v>
      </c>
      <c r="H18" s="35">
        <f t="shared" si="12"/>
        <v>0</v>
      </c>
      <c r="I18" s="34">
        <f t="shared" si="4"/>
        <v>0</v>
      </c>
      <c r="J18" s="35">
        <f>J19</f>
        <v>608753500.62</v>
      </c>
      <c r="K18" s="35">
        <f t="shared" si="13"/>
        <v>0</v>
      </c>
      <c r="L18" s="35">
        <f t="shared" si="13"/>
        <v>608753500.62</v>
      </c>
      <c r="M18" s="35">
        <f t="shared" si="13"/>
        <v>-608753500.62</v>
      </c>
      <c r="N18" s="119" t="s">
        <v>30</v>
      </c>
    </row>
    <row r="19" spans="1:17" s="44" customFormat="1" ht="47.25" customHeight="1" x14ac:dyDescent="0.25">
      <c r="A19" s="117" t="s">
        <v>63</v>
      </c>
      <c r="B19" s="37" t="s">
        <v>68</v>
      </c>
      <c r="C19" s="38">
        <v>0</v>
      </c>
      <c r="D19" s="39">
        <v>0</v>
      </c>
      <c r="E19" s="39">
        <v>0</v>
      </c>
      <c r="F19" s="39">
        <v>0</v>
      </c>
      <c r="G19" s="38">
        <f>+D19-E19-F19</f>
        <v>0</v>
      </c>
      <c r="H19" s="38">
        <f>+C19+G19</f>
        <v>0</v>
      </c>
      <c r="I19" s="40">
        <f t="shared" si="4"/>
        <v>0</v>
      </c>
      <c r="J19" s="41">
        <f>241080818.81+917517.11+113486104.87+171471141.61+45671736.73+36126181.49</f>
        <v>608753500.62</v>
      </c>
      <c r="K19" s="41">
        <v>0</v>
      </c>
      <c r="L19" s="38">
        <f t="shared" ref="L19:L25" si="14">J19-K19</f>
        <v>608753500.62</v>
      </c>
      <c r="M19" s="38">
        <f t="shared" ref="M19" si="15">H19-L19</f>
        <v>-608753500.62</v>
      </c>
      <c r="N19" s="120" t="s">
        <v>30</v>
      </c>
    </row>
    <row r="20" spans="1:17" s="29" customFormat="1" ht="33" customHeight="1" x14ac:dyDescent="0.25">
      <c r="A20" s="115" t="s">
        <v>31</v>
      </c>
      <c r="B20" s="31" t="s">
        <v>32</v>
      </c>
      <c r="C20" s="35">
        <f t="shared" ref="C20:H20" si="16">C21+C29</f>
        <v>0</v>
      </c>
      <c r="D20" s="35">
        <f t="shared" si="16"/>
        <v>0</v>
      </c>
      <c r="E20" s="35">
        <f t="shared" si="16"/>
        <v>0</v>
      </c>
      <c r="F20" s="35">
        <f t="shared" si="16"/>
        <v>0</v>
      </c>
      <c r="G20" s="35">
        <f t="shared" si="16"/>
        <v>0</v>
      </c>
      <c r="H20" s="35">
        <f t="shared" si="16"/>
        <v>0</v>
      </c>
      <c r="I20" s="34">
        <f t="shared" si="4"/>
        <v>0</v>
      </c>
      <c r="J20" s="35">
        <f>J21+J29</f>
        <v>7733751124.2900009</v>
      </c>
      <c r="K20" s="35">
        <f t="shared" ref="K20:M20" si="17">K21+K29</f>
        <v>0</v>
      </c>
      <c r="L20" s="35">
        <f>L21+L29</f>
        <v>7733751124.2900009</v>
      </c>
      <c r="M20" s="35">
        <f t="shared" si="17"/>
        <v>-7733751124.2900009</v>
      </c>
      <c r="N20" s="119" t="s">
        <v>30</v>
      </c>
    </row>
    <row r="21" spans="1:17" s="29" customFormat="1" ht="33" customHeight="1" x14ac:dyDescent="0.25">
      <c r="A21" s="115" t="s">
        <v>33</v>
      </c>
      <c r="B21" s="31" t="s">
        <v>34</v>
      </c>
      <c r="C21" s="35">
        <f t="shared" ref="C21:H21" si="18">C22+C26</f>
        <v>0</v>
      </c>
      <c r="D21" s="35">
        <f t="shared" si="18"/>
        <v>0</v>
      </c>
      <c r="E21" s="35">
        <f t="shared" si="18"/>
        <v>0</v>
      </c>
      <c r="F21" s="35">
        <f t="shared" si="18"/>
        <v>0</v>
      </c>
      <c r="G21" s="35">
        <f t="shared" si="18"/>
        <v>0</v>
      </c>
      <c r="H21" s="35">
        <f t="shared" si="18"/>
        <v>0</v>
      </c>
      <c r="I21" s="34">
        <f t="shared" si="4"/>
        <v>0</v>
      </c>
      <c r="J21" s="35">
        <f>J22+J26</f>
        <v>7579538469.2900009</v>
      </c>
      <c r="K21" s="35">
        <f t="shared" ref="K21:M21" si="19">K22+K26</f>
        <v>0</v>
      </c>
      <c r="L21" s="35">
        <f>L22+L26</f>
        <v>7579538469.2900009</v>
      </c>
      <c r="M21" s="35">
        <f t="shared" si="19"/>
        <v>-7579538469.2900009</v>
      </c>
      <c r="N21" s="119" t="s">
        <v>30</v>
      </c>
    </row>
    <row r="22" spans="1:17" s="29" customFormat="1" ht="33" customHeight="1" x14ac:dyDescent="0.25">
      <c r="A22" s="115" t="s">
        <v>35</v>
      </c>
      <c r="B22" s="31" t="s">
        <v>36</v>
      </c>
      <c r="C22" s="35">
        <f>C23</f>
        <v>0</v>
      </c>
      <c r="D22" s="35">
        <f t="shared" ref="D22:H22" si="20">D23</f>
        <v>0</v>
      </c>
      <c r="E22" s="35">
        <f t="shared" si="20"/>
        <v>0</v>
      </c>
      <c r="F22" s="35">
        <f t="shared" si="20"/>
        <v>0</v>
      </c>
      <c r="G22" s="35">
        <f t="shared" si="20"/>
        <v>0</v>
      </c>
      <c r="H22" s="35">
        <f t="shared" si="20"/>
        <v>0</v>
      </c>
      <c r="I22" s="34">
        <f t="shared" si="4"/>
        <v>0</v>
      </c>
      <c r="J22" s="35">
        <f>J23</f>
        <v>3399723263.7000003</v>
      </c>
      <c r="K22" s="35">
        <f t="shared" ref="K22:M22" si="21">K23</f>
        <v>0</v>
      </c>
      <c r="L22" s="35">
        <f t="shared" si="21"/>
        <v>3399723263.7000003</v>
      </c>
      <c r="M22" s="35">
        <f t="shared" si="21"/>
        <v>-3399723263.7000003</v>
      </c>
      <c r="N22" s="119" t="s">
        <v>30</v>
      </c>
    </row>
    <row r="23" spans="1:17" s="29" customFormat="1" ht="33" customHeight="1" x14ac:dyDescent="0.25">
      <c r="A23" s="115" t="s">
        <v>37</v>
      </c>
      <c r="B23" s="31" t="s">
        <v>38</v>
      </c>
      <c r="C23" s="35">
        <f>C24+C25</f>
        <v>0</v>
      </c>
      <c r="D23" s="35">
        <f t="shared" ref="D23:H23" si="22">D24+D25</f>
        <v>0</v>
      </c>
      <c r="E23" s="35">
        <f t="shared" si="22"/>
        <v>0</v>
      </c>
      <c r="F23" s="35">
        <f t="shared" si="22"/>
        <v>0</v>
      </c>
      <c r="G23" s="35">
        <f t="shared" si="22"/>
        <v>0</v>
      </c>
      <c r="H23" s="35">
        <f t="shared" si="22"/>
        <v>0</v>
      </c>
      <c r="I23" s="34">
        <f t="shared" si="4"/>
        <v>0</v>
      </c>
      <c r="J23" s="35">
        <f>J24+J25</f>
        <v>3399723263.7000003</v>
      </c>
      <c r="K23" s="35">
        <f t="shared" ref="K23:M23" si="23">K24+K25</f>
        <v>0</v>
      </c>
      <c r="L23" s="35">
        <f t="shared" si="23"/>
        <v>3399723263.7000003</v>
      </c>
      <c r="M23" s="35">
        <f t="shared" si="23"/>
        <v>-3399723263.7000003</v>
      </c>
      <c r="N23" s="119" t="s">
        <v>30</v>
      </c>
    </row>
    <row r="24" spans="1:17" s="44" customFormat="1" ht="50.25" customHeight="1" x14ac:dyDescent="0.25">
      <c r="A24" s="117" t="s">
        <v>39</v>
      </c>
      <c r="B24" s="37" t="s">
        <v>40</v>
      </c>
      <c r="C24" s="38">
        <v>0</v>
      </c>
      <c r="D24" s="39">
        <f t="shared" ref="D24:F25" si="24">D25</f>
        <v>0</v>
      </c>
      <c r="E24" s="39">
        <f t="shared" si="24"/>
        <v>0</v>
      </c>
      <c r="F24" s="39">
        <f t="shared" si="24"/>
        <v>0</v>
      </c>
      <c r="G24" s="38">
        <f t="shared" ref="G24:G25" si="25">+D24-E24-F24</f>
        <v>0</v>
      </c>
      <c r="H24" s="38">
        <f t="shared" ref="H24:H25" si="26">+C24+G24</f>
        <v>0</v>
      </c>
      <c r="I24" s="40">
        <f t="shared" si="4"/>
        <v>0</v>
      </c>
      <c r="J24" s="41">
        <f>2230079.75+3063503.99+1248011.46+2481070.47+1660632.87+1630432.03+2572961.06</f>
        <v>14886691.629999999</v>
      </c>
      <c r="K24" s="41">
        <v>0</v>
      </c>
      <c r="L24" s="38">
        <f>J24-K24</f>
        <v>14886691.629999999</v>
      </c>
      <c r="M24" s="38">
        <f>H24-L24</f>
        <v>-14886691.629999999</v>
      </c>
      <c r="N24" s="120" t="s">
        <v>30</v>
      </c>
    </row>
    <row r="25" spans="1:17" s="44" customFormat="1" ht="48.75" customHeight="1" x14ac:dyDescent="0.25">
      <c r="A25" s="117" t="s">
        <v>41</v>
      </c>
      <c r="B25" s="37" t="s">
        <v>42</v>
      </c>
      <c r="C25" s="38">
        <v>0</v>
      </c>
      <c r="D25" s="39">
        <f t="shared" si="24"/>
        <v>0</v>
      </c>
      <c r="E25" s="39">
        <f t="shared" si="24"/>
        <v>0</v>
      </c>
      <c r="F25" s="39">
        <f t="shared" si="24"/>
        <v>0</v>
      </c>
      <c r="G25" s="38">
        <f t="shared" si="25"/>
        <v>0</v>
      </c>
      <c r="H25" s="38">
        <f t="shared" si="26"/>
        <v>0</v>
      </c>
      <c r="I25" s="40">
        <f t="shared" si="4"/>
        <v>0</v>
      </c>
      <c r="J25" s="41">
        <f>405420813.75+225811625.96+216663163.13+468463544.89+769159833.01+714316209.41+585001381.92</f>
        <v>3384836572.0700002</v>
      </c>
      <c r="K25" s="41">
        <v>0</v>
      </c>
      <c r="L25" s="38">
        <f t="shared" si="14"/>
        <v>3384836572.0700002</v>
      </c>
      <c r="M25" s="38">
        <f>H25-L25</f>
        <v>-3384836572.0700002</v>
      </c>
      <c r="N25" s="120" t="s">
        <v>30</v>
      </c>
    </row>
    <row r="26" spans="1:17" s="29" customFormat="1" ht="33" customHeight="1" x14ac:dyDescent="0.25">
      <c r="A26" s="115" t="s">
        <v>43</v>
      </c>
      <c r="B26" s="31" t="s">
        <v>44</v>
      </c>
      <c r="C26" s="35">
        <f t="shared" ref="C26:H26" si="27">C27</f>
        <v>0</v>
      </c>
      <c r="D26" s="35">
        <f t="shared" si="27"/>
        <v>0</v>
      </c>
      <c r="E26" s="35">
        <f t="shared" si="27"/>
        <v>0</v>
      </c>
      <c r="F26" s="35">
        <f t="shared" si="27"/>
        <v>0</v>
      </c>
      <c r="G26" s="35">
        <f t="shared" si="27"/>
        <v>0</v>
      </c>
      <c r="H26" s="35">
        <f t="shared" si="27"/>
        <v>0</v>
      </c>
      <c r="I26" s="34">
        <f t="shared" si="4"/>
        <v>0</v>
      </c>
      <c r="J26" s="35">
        <f>J27</f>
        <v>4179815205.5900002</v>
      </c>
      <c r="K26" s="35">
        <f t="shared" ref="K26:M26" si="28">K27</f>
        <v>0</v>
      </c>
      <c r="L26" s="35">
        <f t="shared" si="28"/>
        <v>4179815205.5900002</v>
      </c>
      <c r="M26" s="35">
        <f t="shared" si="28"/>
        <v>-4179815205.5900002</v>
      </c>
      <c r="N26" s="119" t="s">
        <v>30</v>
      </c>
    </row>
    <row r="27" spans="1:17" s="44" customFormat="1" ht="76.5" customHeight="1" x14ac:dyDescent="0.25">
      <c r="A27" s="117" t="s">
        <v>45</v>
      </c>
      <c r="B27" s="37" t="s">
        <v>46</v>
      </c>
      <c r="C27" s="38">
        <v>0</v>
      </c>
      <c r="D27" s="39">
        <v>0</v>
      </c>
      <c r="E27" s="39">
        <v>0</v>
      </c>
      <c r="F27" s="39">
        <v>0</v>
      </c>
      <c r="G27" s="38">
        <f t="shared" ref="G27" si="29">+D27-E27-F27</f>
        <v>0</v>
      </c>
      <c r="H27" s="38">
        <f>+C27+G27</f>
        <v>0</v>
      </c>
      <c r="I27" s="40">
        <f t="shared" si="4"/>
        <v>0</v>
      </c>
      <c r="J27" s="41">
        <f>1328530800.97+17375714.76+22572469.51+1416207847.06+20505642.79+18849172.25+1355773558.25</f>
        <v>4179815205.5900002</v>
      </c>
      <c r="K27" s="41">
        <v>0</v>
      </c>
      <c r="L27" s="38">
        <f>J27-K27</f>
        <v>4179815205.5900002</v>
      </c>
      <c r="M27" s="38">
        <f>H27-L27</f>
        <v>-4179815205.5900002</v>
      </c>
      <c r="N27" s="120" t="s">
        <v>30</v>
      </c>
    </row>
    <row r="28" spans="1:17" s="44" customFormat="1" ht="42.75" customHeight="1" x14ac:dyDescent="0.25">
      <c r="A28" s="115" t="s">
        <v>62</v>
      </c>
      <c r="B28" s="31" t="s">
        <v>61</v>
      </c>
      <c r="C28" s="35">
        <f t="shared" ref="C28:H29" si="30">C29</f>
        <v>0</v>
      </c>
      <c r="D28" s="35">
        <f t="shared" si="30"/>
        <v>0</v>
      </c>
      <c r="E28" s="35">
        <f t="shared" si="30"/>
        <v>0</v>
      </c>
      <c r="F28" s="35">
        <f t="shared" si="30"/>
        <v>0</v>
      </c>
      <c r="G28" s="35">
        <f t="shared" si="30"/>
        <v>0</v>
      </c>
      <c r="H28" s="35">
        <f t="shared" si="30"/>
        <v>0</v>
      </c>
      <c r="I28" s="40">
        <f t="shared" si="4"/>
        <v>0</v>
      </c>
      <c r="J28" s="35">
        <f>J29</f>
        <v>154212655</v>
      </c>
      <c r="K28" s="35">
        <f t="shared" ref="K28:M29" si="31">K29</f>
        <v>0</v>
      </c>
      <c r="L28" s="35">
        <f t="shared" si="31"/>
        <v>154212655</v>
      </c>
      <c r="M28" s="35">
        <f t="shared" si="31"/>
        <v>-154212655</v>
      </c>
      <c r="N28" s="119" t="s">
        <v>30</v>
      </c>
    </row>
    <row r="29" spans="1:17" s="29" customFormat="1" ht="42.75" customHeight="1" x14ac:dyDescent="0.25">
      <c r="A29" s="115" t="s">
        <v>60</v>
      </c>
      <c r="B29" s="31" t="s">
        <v>59</v>
      </c>
      <c r="C29" s="35">
        <f t="shared" si="30"/>
        <v>0</v>
      </c>
      <c r="D29" s="35">
        <f t="shared" si="30"/>
        <v>0</v>
      </c>
      <c r="E29" s="35">
        <f t="shared" si="30"/>
        <v>0</v>
      </c>
      <c r="F29" s="35">
        <f t="shared" si="30"/>
        <v>0</v>
      </c>
      <c r="G29" s="35">
        <f t="shared" si="30"/>
        <v>0</v>
      </c>
      <c r="H29" s="35">
        <f t="shared" si="30"/>
        <v>0</v>
      </c>
      <c r="I29" s="34">
        <f t="shared" si="4"/>
        <v>0</v>
      </c>
      <c r="J29" s="35">
        <f>J30</f>
        <v>154212655</v>
      </c>
      <c r="K29" s="35">
        <f t="shared" si="31"/>
        <v>0</v>
      </c>
      <c r="L29" s="35">
        <f t="shared" si="31"/>
        <v>154212655</v>
      </c>
      <c r="M29" s="35">
        <f t="shared" si="31"/>
        <v>-154212655</v>
      </c>
      <c r="N29" s="119" t="s">
        <v>30</v>
      </c>
    </row>
    <row r="30" spans="1:17" s="44" customFormat="1" ht="42.75" customHeight="1" thickBot="1" x14ac:dyDescent="0.3">
      <c r="A30" s="121" t="s">
        <v>57</v>
      </c>
      <c r="B30" s="93" t="s">
        <v>58</v>
      </c>
      <c r="C30" s="88">
        <v>0</v>
      </c>
      <c r="D30" s="94">
        <v>0</v>
      </c>
      <c r="E30" s="94">
        <v>0</v>
      </c>
      <c r="F30" s="94">
        <v>0</v>
      </c>
      <c r="G30" s="88">
        <f t="shared" ref="G30" si="32">+D30-E30-F30</f>
        <v>0</v>
      </c>
      <c r="H30" s="88">
        <f>+C30+G30</f>
        <v>0</v>
      </c>
      <c r="I30" s="89">
        <f t="shared" si="4"/>
        <v>0</v>
      </c>
      <c r="J30" s="66">
        <f>3934316+105206115+45072224</f>
        <v>154212655</v>
      </c>
      <c r="K30" s="66">
        <v>0</v>
      </c>
      <c r="L30" s="88">
        <f t="shared" ref="L30" si="33">J30-K30</f>
        <v>154212655</v>
      </c>
      <c r="M30" s="88">
        <f t="shared" ref="M30" si="34">H30-L30</f>
        <v>-154212655</v>
      </c>
      <c r="N30" s="122" t="s">
        <v>30</v>
      </c>
    </row>
    <row r="31" spans="1:17" s="19" customFormat="1" ht="33" customHeight="1" thickBot="1" x14ac:dyDescent="0.3">
      <c r="A31" s="102">
        <v>4</v>
      </c>
      <c r="B31" s="103" t="s">
        <v>47</v>
      </c>
      <c r="C31" s="104">
        <f t="shared" ref="C31:G31" si="35">C32+C33+C34</f>
        <v>8870335215722</v>
      </c>
      <c r="D31" s="104">
        <f t="shared" si="35"/>
        <v>0</v>
      </c>
      <c r="E31" s="104">
        <f t="shared" si="35"/>
        <v>0</v>
      </c>
      <c r="F31" s="104">
        <f t="shared" si="35"/>
        <v>1164208607256</v>
      </c>
      <c r="G31" s="104">
        <f t="shared" si="35"/>
        <v>-1164208607256</v>
      </c>
      <c r="H31" s="104">
        <f>H32+H33+H34</f>
        <v>7706126608466</v>
      </c>
      <c r="I31" s="105">
        <f t="shared" si="4"/>
        <v>0.96580013287486233</v>
      </c>
      <c r="J31" s="104">
        <f>J32+J33+J34</f>
        <v>2888031898620.2002</v>
      </c>
      <c r="K31" s="104">
        <f t="shared" ref="K31:M31" si="36">K32+K33+K34</f>
        <v>0</v>
      </c>
      <c r="L31" s="104">
        <f t="shared" si="36"/>
        <v>2888031898620.2002</v>
      </c>
      <c r="M31" s="104">
        <f t="shared" si="36"/>
        <v>4818094709845.7998</v>
      </c>
      <c r="N31" s="106">
        <f>+L31/H31</f>
        <v>0.37477088625138727</v>
      </c>
      <c r="P31" s="18"/>
    </row>
    <row r="32" spans="1:17" s="58" customFormat="1" ht="33" customHeight="1" x14ac:dyDescent="0.25">
      <c r="A32" s="123">
        <v>41</v>
      </c>
      <c r="B32" s="95" t="s">
        <v>48</v>
      </c>
      <c r="C32" s="96">
        <v>10647256000</v>
      </c>
      <c r="D32" s="97">
        <v>0</v>
      </c>
      <c r="E32" s="97">
        <v>0</v>
      </c>
      <c r="F32" s="97">
        <v>0</v>
      </c>
      <c r="G32" s="98">
        <f>+D32-E32-F32</f>
        <v>0</v>
      </c>
      <c r="H32" s="99">
        <f t="shared" ref="H32:H33" si="37">+C32+G32</f>
        <v>10647256000</v>
      </c>
      <c r="I32" s="100">
        <f>H32/$H$35</f>
        <v>1.3344085533522861E-3</v>
      </c>
      <c r="J32" s="101">
        <v>2357215912.8600001</v>
      </c>
      <c r="K32" s="101">
        <v>0</v>
      </c>
      <c r="L32" s="96">
        <f>J32-K32</f>
        <v>2357215912.8600001</v>
      </c>
      <c r="M32" s="96">
        <f>H32-L32</f>
        <v>8290040087.1399994</v>
      </c>
      <c r="N32" s="124">
        <f>+L32/H32</f>
        <v>0.22139186968548519</v>
      </c>
      <c r="P32" s="59"/>
      <c r="Q32" s="19"/>
    </row>
    <row r="33" spans="1:17" s="58" customFormat="1" ht="33" customHeight="1" x14ac:dyDescent="0.25">
      <c r="A33" s="125">
        <v>42</v>
      </c>
      <c r="B33" s="54" t="s">
        <v>49</v>
      </c>
      <c r="C33" s="60">
        <v>1539512571000</v>
      </c>
      <c r="D33" s="61">
        <v>0</v>
      </c>
      <c r="E33" s="61">
        <v>0</v>
      </c>
      <c r="F33" s="61">
        <v>0</v>
      </c>
      <c r="G33" s="85">
        <f>+D33-E33-F33</f>
        <v>0</v>
      </c>
      <c r="H33" s="38">
        <f t="shared" si="37"/>
        <v>1539512571000</v>
      </c>
      <c r="I33" s="40">
        <f>H33/$H$35</f>
        <v>0.19294536946756694</v>
      </c>
      <c r="J33" s="41">
        <v>1157051951324</v>
      </c>
      <c r="K33" s="41">
        <v>0</v>
      </c>
      <c r="L33" s="55">
        <f>J33-K33</f>
        <v>1157051951324</v>
      </c>
      <c r="M33" s="55">
        <f>H33-L33</f>
        <v>382460619676</v>
      </c>
      <c r="N33" s="118">
        <f>+L33/H33</f>
        <v>0.75157031720269074</v>
      </c>
      <c r="P33" s="59"/>
      <c r="Q33" s="19"/>
    </row>
    <row r="34" spans="1:17" s="58" customFormat="1" ht="33" customHeight="1" thickBot="1" x14ac:dyDescent="0.3">
      <c r="A34" s="126">
        <v>43</v>
      </c>
      <c r="B34" s="63" t="s">
        <v>50</v>
      </c>
      <c r="C34" s="64">
        <v>7320175388722</v>
      </c>
      <c r="D34" s="65">
        <v>0</v>
      </c>
      <c r="E34" s="65">
        <v>0</v>
      </c>
      <c r="F34" s="65">
        <v>1164208607256</v>
      </c>
      <c r="G34" s="87">
        <f>+D34-E34-F34</f>
        <v>-1164208607256</v>
      </c>
      <c r="H34" s="88">
        <f>+C34+G34</f>
        <v>6155966781466</v>
      </c>
      <c r="I34" s="89">
        <f>H34/$H$35</f>
        <v>0.7715203548539431</v>
      </c>
      <c r="J34" s="66">
        <v>1728622731383.3401</v>
      </c>
      <c r="K34" s="66">
        <v>0</v>
      </c>
      <c r="L34" s="64">
        <f>J34-K34</f>
        <v>1728622731383.3401</v>
      </c>
      <c r="M34" s="64">
        <f>H34-L34</f>
        <v>4427344050082.6602</v>
      </c>
      <c r="N34" s="127">
        <f>+L34/H34</f>
        <v>0.2808044280855721</v>
      </c>
      <c r="O34" s="59"/>
      <c r="P34" s="59"/>
      <c r="Q34" s="19"/>
    </row>
    <row r="35" spans="1:17" s="8" customFormat="1" ht="33" customHeight="1" thickBot="1" x14ac:dyDescent="0.3">
      <c r="A35" s="140" t="s">
        <v>51</v>
      </c>
      <c r="B35" s="141"/>
      <c r="C35" s="90">
        <f t="shared" ref="C35:G35" si="38">C8+C31</f>
        <v>9143216215722</v>
      </c>
      <c r="D35" s="90">
        <f t="shared" si="38"/>
        <v>0</v>
      </c>
      <c r="E35" s="90">
        <f t="shared" si="38"/>
        <v>0</v>
      </c>
      <c r="F35" s="90">
        <f t="shared" si="38"/>
        <v>1164208607256</v>
      </c>
      <c r="G35" s="90">
        <f t="shared" si="38"/>
        <v>-1164208607256</v>
      </c>
      <c r="H35" s="90">
        <f>H8+H31</f>
        <v>7979007608466</v>
      </c>
      <c r="I35" s="91">
        <f t="shared" si="4"/>
        <v>1</v>
      </c>
      <c r="J35" s="90">
        <f>J8+J31</f>
        <v>3017271204696.7402</v>
      </c>
      <c r="K35" s="90">
        <f>K8+K31</f>
        <v>0</v>
      </c>
      <c r="L35" s="90">
        <f>L8+L31</f>
        <v>3017271204696.7402</v>
      </c>
      <c r="M35" s="90">
        <f>M8+M31</f>
        <v>4961736403769.2598</v>
      </c>
      <c r="N35" s="92">
        <f>+L35/H35</f>
        <v>0.37815118781129026</v>
      </c>
      <c r="P35" s="71"/>
      <c r="Q35" s="19"/>
    </row>
    <row r="36" spans="1:17" s="8" customFormat="1" ht="14.25" customHeight="1" x14ac:dyDescent="0.25">
      <c r="B36" s="72"/>
      <c r="C36" s="73"/>
      <c r="D36" s="74"/>
      <c r="E36" s="74"/>
      <c r="F36" s="74"/>
      <c r="G36" s="74"/>
      <c r="H36" s="73"/>
      <c r="I36" s="74"/>
      <c r="J36" s="74"/>
      <c r="K36" s="74"/>
      <c r="L36" s="73"/>
      <c r="M36" s="75"/>
    </row>
    <row r="37" spans="1:17" s="2" customFormat="1" ht="14.25" customHeight="1" x14ac:dyDescent="0.25">
      <c r="A37" s="76" t="s">
        <v>83</v>
      </c>
      <c r="D37" s="8"/>
      <c r="E37" s="8"/>
      <c r="F37" s="8"/>
      <c r="G37" s="8"/>
      <c r="I37" s="77"/>
      <c r="J37" s="9"/>
      <c r="K37" s="9"/>
      <c r="L37" s="9"/>
      <c r="M37" s="9"/>
      <c r="N37" s="77"/>
    </row>
    <row r="38" spans="1:17" s="2" customFormat="1" ht="33" customHeight="1" x14ac:dyDescent="0.25">
      <c r="A38" s="76" t="s">
        <v>52</v>
      </c>
      <c r="D38" s="8"/>
      <c r="E38" s="8"/>
      <c r="F38" s="8"/>
      <c r="G38" s="8"/>
      <c r="J38" s="9"/>
      <c r="K38" s="9"/>
      <c r="L38" s="9"/>
      <c r="M38" s="9"/>
    </row>
    <row r="39" spans="1:17" s="2" customFormat="1" ht="33" customHeight="1" x14ac:dyDescent="0.25">
      <c r="A39" s="5"/>
      <c r="D39" s="8"/>
      <c r="E39" s="8"/>
      <c r="F39" s="8"/>
      <c r="G39" s="8"/>
      <c r="H39" s="9" t="s">
        <v>85</v>
      </c>
      <c r="J39" s="9"/>
      <c r="K39" s="9"/>
      <c r="L39" s="9"/>
      <c r="M39" s="9"/>
      <c r="N39" s="77"/>
    </row>
    <row r="40" spans="1:17" s="2" customFormat="1" ht="33" customHeight="1" x14ac:dyDescent="0.25">
      <c r="A40" s="5"/>
      <c r="D40" s="8"/>
      <c r="E40" s="8"/>
      <c r="F40" s="8"/>
      <c r="G40" s="8"/>
      <c r="J40" s="9"/>
      <c r="K40" s="9"/>
      <c r="L40" s="9"/>
      <c r="M40" s="9"/>
    </row>
    <row r="41" spans="1:17" s="2" customFormat="1" ht="33" customHeight="1" x14ac:dyDescent="0.25">
      <c r="A41" s="5"/>
      <c r="C41" s="4"/>
      <c r="D41" s="78"/>
      <c r="E41" s="78"/>
      <c r="F41" s="78"/>
      <c r="G41" s="78"/>
      <c r="H41" s="58"/>
      <c r="I41" s="58"/>
      <c r="J41" s="58"/>
      <c r="K41" s="59"/>
      <c r="L41" s="79"/>
      <c r="M41" s="59"/>
    </row>
    <row r="42" spans="1:17" s="2" customFormat="1" ht="33" customHeight="1" x14ac:dyDescent="0.25">
      <c r="A42" s="5"/>
      <c r="D42" s="8"/>
      <c r="E42" s="8"/>
      <c r="F42" s="8"/>
      <c r="G42" s="8"/>
      <c r="K42" s="9"/>
      <c r="M42" s="9"/>
    </row>
    <row r="43" spans="1:17" s="2" customFormat="1" ht="33" customHeight="1" x14ac:dyDescent="0.25">
      <c r="A43" s="5"/>
      <c r="D43" s="8"/>
      <c r="E43" s="8"/>
      <c r="F43" s="8"/>
      <c r="G43" s="8"/>
      <c r="K43" s="9"/>
    </row>
    <row r="44" spans="1:17" s="2" customFormat="1" ht="33" customHeight="1" x14ac:dyDescent="0.25">
      <c r="A44" s="5"/>
      <c r="D44" s="8"/>
      <c r="E44" s="8"/>
      <c r="F44" s="8"/>
      <c r="G44" s="8"/>
      <c r="K44" s="9"/>
    </row>
    <row r="45" spans="1:17" s="2" customFormat="1" ht="33" customHeight="1" x14ac:dyDescent="0.25">
      <c r="A45" s="5"/>
      <c r="D45" s="8"/>
      <c r="E45" s="8"/>
      <c r="F45" s="8"/>
      <c r="G45" s="8"/>
      <c r="K45" s="9"/>
    </row>
    <row r="46" spans="1:17" s="2" customFormat="1" ht="33" customHeight="1" x14ac:dyDescent="0.25">
      <c r="A46" s="5"/>
      <c r="D46" s="8"/>
      <c r="E46" s="8"/>
      <c r="F46" s="8"/>
      <c r="G46" s="8"/>
      <c r="K46" s="9"/>
    </row>
    <row r="47" spans="1:17" s="2" customFormat="1" ht="33" customHeight="1" x14ac:dyDescent="0.25">
      <c r="A47" s="5"/>
      <c r="D47" s="8"/>
      <c r="E47" s="8"/>
      <c r="F47" s="8"/>
      <c r="G47" s="8"/>
      <c r="K47" s="9"/>
    </row>
    <row r="48" spans="1:17" s="2" customFormat="1" ht="33" customHeight="1" x14ac:dyDescent="0.25">
      <c r="A48" s="5"/>
      <c r="D48" s="8"/>
      <c r="E48" s="8"/>
      <c r="F48" s="8"/>
      <c r="G48" s="8"/>
      <c r="K48" s="9"/>
    </row>
  </sheetData>
  <mergeCells count="16">
    <mergeCell ref="A35:B35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9685039370078741" right="0.11811023622047245" top="0.43307086614173229" bottom="0.11811023622047245" header="0.23622047244094491" footer="0.19685039370078741"/>
  <pageSetup paperSize="228" scale="49" orientation="landscape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1471-90F3-4463-9060-CAF8D147C3E0}">
  <dimension ref="A1:X48"/>
  <sheetViews>
    <sheetView topLeftCell="F7" zoomScale="75" zoomScaleNormal="75" workbookViewId="0">
      <selection activeCell="D36" sqref="D36"/>
    </sheetView>
  </sheetViews>
  <sheetFormatPr baseColWidth="10" defaultRowHeight="33" customHeight="1" x14ac:dyDescent="0.25"/>
  <cols>
    <col min="1" max="1" width="28.42578125" style="80" customWidth="1"/>
    <col min="2" max="2" width="45.140625" style="3" customWidth="1"/>
    <col min="3" max="3" width="32" style="3" customWidth="1"/>
    <col min="4" max="4" width="13.42578125" style="81" customWidth="1"/>
    <col min="5" max="5" width="19" style="81" customWidth="1"/>
    <col min="6" max="6" width="33.28515625" style="81" customWidth="1"/>
    <col min="7" max="7" width="34" style="81" customWidth="1"/>
    <col min="8" max="8" width="37" style="3" customWidth="1"/>
    <col min="9" max="9" width="17.42578125" style="3" customWidth="1"/>
    <col min="10" max="10" width="34.85546875" style="3" customWidth="1"/>
    <col min="11" max="11" width="25.28515625" style="82" customWidth="1"/>
    <col min="12" max="12" width="32.5703125" style="3" customWidth="1"/>
    <col min="13" max="13" width="32.28515625" style="3" customWidth="1"/>
    <col min="14" max="14" width="17.28515625" style="3" customWidth="1"/>
    <col min="15" max="15" width="21.140625" style="2" bestFit="1" customWidth="1"/>
    <col min="16" max="16" width="23.85546875" style="2" bestFit="1" customWidth="1"/>
    <col min="17" max="17" width="18.5703125" style="2" customWidth="1"/>
    <col min="18" max="24" width="11.42578125" style="2"/>
    <col min="25" max="16384" width="11.42578125" style="3"/>
  </cols>
  <sheetData>
    <row r="1" spans="1:24" ht="33" customHeight="1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"/>
      <c r="P1" s="1"/>
      <c r="Q1" s="1"/>
    </row>
    <row r="2" spans="1:24" ht="15.75" customHeight="1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"/>
      <c r="P2" s="1"/>
      <c r="Q2" s="1"/>
    </row>
    <row r="3" spans="1:24" ht="31.5" customHeight="1" x14ac:dyDescent="0.25">
      <c r="A3" s="132" t="s">
        <v>90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24" ht="15.75" customHeight="1" x14ac:dyDescent="0.25">
      <c r="A4" s="5"/>
      <c r="B4" s="2"/>
      <c r="C4" s="2"/>
      <c r="D4" s="2"/>
      <c r="E4" s="2"/>
      <c r="F4" s="2"/>
      <c r="G4" s="2"/>
      <c r="H4" s="6"/>
      <c r="I4" s="6"/>
      <c r="J4" s="6" t="s">
        <v>2</v>
      </c>
      <c r="K4" s="7"/>
      <c r="L4" s="133" t="s">
        <v>3</v>
      </c>
      <c r="M4" s="133"/>
      <c r="N4" s="2"/>
    </row>
    <row r="5" spans="1:24" ht="36.75" customHeight="1" thickBot="1" x14ac:dyDescent="0.3">
      <c r="A5" s="5"/>
      <c r="B5" s="2"/>
      <c r="C5" s="83"/>
      <c r="D5" s="8"/>
      <c r="E5" s="8"/>
      <c r="F5" s="84"/>
      <c r="G5" s="8"/>
      <c r="H5" s="2"/>
      <c r="I5" s="2"/>
      <c r="J5" s="9"/>
      <c r="K5" s="9"/>
      <c r="L5" s="2"/>
      <c r="M5" s="2"/>
      <c r="N5" s="2"/>
    </row>
    <row r="6" spans="1:24" ht="54" customHeight="1" x14ac:dyDescent="0.25">
      <c r="A6" s="142" t="s">
        <v>4</v>
      </c>
      <c r="B6" s="144" t="s">
        <v>5</v>
      </c>
      <c r="C6" s="144" t="s">
        <v>6</v>
      </c>
      <c r="D6" s="144" t="s">
        <v>7</v>
      </c>
      <c r="E6" s="144"/>
      <c r="F6" s="144"/>
      <c r="G6" s="144"/>
      <c r="H6" s="144" t="s">
        <v>86</v>
      </c>
      <c r="I6" s="144" t="s">
        <v>9</v>
      </c>
      <c r="J6" s="144" t="s">
        <v>88</v>
      </c>
      <c r="K6" s="144" t="s">
        <v>89</v>
      </c>
      <c r="L6" s="144" t="s">
        <v>12</v>
      </c>
      <c r="M6" s="144" t="s">
        <v>13</v>
      </c>
      <c r="N6" s="146" t="s">
        <v>14</v>
      </c>
    </row>
    <row r="7" spans="1:24" ht="78.75" customHeight="1" thickBot="1" x14ac:dyDescent="0.3">
      <c r="A7" s="143"/>
      <c r="B7" s="145"/>
      <c r="C7" s="145"/>
      <c r="D7" s="86" t="s">
        <v>15</v>
      </c>
      <c r="E7" s="86" t="s">
        <v>16</v>
      </c>
      <c r="F7" s="86" t="s">
        <v>84</v>
      </c>
      <c r="G7" s="86" t="s">
        <v>87</v>
      </c>
      <c r="H7" s="145"/>
      <c r="I7" s="145"/>
      <c r="J7" s="145"/>
      <c r="K7" s="145"/>
      <c r="L7" s="145"/>
      <c r="M7" s="145"/>
      <c r="N7" s="147"/>
    </row>
    <row r="8" spans="1:24" s="20" customFormat="1" ht="53.25" customHeight="1" thickBot="1" x14ac:dyDescent="0.3">
      <c r="A8" s="110">
        <v>3</v>
      </c>
      <c r="B8" s="111" t="s">
        <v>18</v>
      </c>
      <c r="C8" s="104">
        <f t="shared" ref="C8:H9" si="0">C9</f>
        <v>272881000000</v>
      </c>
      <c r="D8" s="104">
        <f t="shared" si="0"/>
        <v>0</v>
      </c>
      <c r="E8" s="104">
        <f t="shared" si="0"/>
        <v>0</v>
      </c>
      <c r="F8" s="104">
        <f t="shared" si="0"/>
        <v>0</v>
      </c>
      <c r="G8" s="104">
        <f t="shared" si="0"/>
        <v>0</v>
      </c>
      <c r="H8" s="104">
        <f t="shared" si="0"/>
        <v>272881000000</v>
      </c>
      <c r="I8" s="105">
        <f>H8/$H$35</f>
        <v>3.4199867125137708E-2</v>
      </c>
      <c r="J8" s="104">
        <f>J9</f>
        <v>147602371506.93002</v>
      </c>
      <c r="K8" s="104">
        <f t="shared" ref="K8:M9" si="1">K9</f>
        <v>0</v>
      </c>
      <c r="L8" s="104">
        <f t="shared" si="1"/>
        <v>147602371506.93002</v>
      </c>
      <c r="M8" s="104">
        <f t="shared" si="1"/>
        <v>125278628493.06998</v>
      </c>
      <c r="N8" s="112">
        <f t="shared" ref="N8:N14" si="2">+L8/H8</f>
        <v>0.54090380608004962</v>
      </c>
      <c r="O8" s="18"/>
      <c r="P8" s="19"/>
      <c r="Q8" s="19"/>
      <c r="R8" s="19"/>
      <c r="S8" s="19"/>
      <c r="T8" s="19"/>
      <c r="U8" s="19"/>
      <c r="V8" s="19"/>
      <c r="W8" s="19"/>
      <c r="X8" s="19"/>
    </row>
    <row r="9" spans="1:24" s="30" customFormat="1" ht="50.25" customHeight="1" x14ac:dyDescent="0.25">
      <c r="A9" s="113" t="s">
        <v>19</v>
      </c>
      <c r="B9" s="107" t="s">
        <v>20</v>
      </c>
      <c r="C9" s="108">
        <f t="shared" si="0"/>
        <v>272881000000</v>
      </c>
      <c r="D9" s="108">
        <f t="shared" si="0"/>
        <v>0</v>
      </c>
      <c r="E9" s="108">
        <f t="shared" si="0"/>
        <v>0</v>
      </c>
      <c r="F9" s="108">
        <f t="shared" si="0"/>
        <v>0</v>
      </c>
      <c r="G9" s="108">
        <f t="shared" si="0"/>
        <v>0</v>
      </c>
      <c r="H9" s="108">
        <f t="shared" si="0"/>
        <v>272881000000</v>
      </c>
      <c r="I9" s="109">
        <f>H9/$H$35</f>
        <v>3.4199867125137708E-2</v>
      </c>
      <c r="J9" s="108">
        <f>J10</f>
        <v>147602371506.93002</v>
      </c>
      <c r="K9" s="108">
        <f t="shared" si="1"/>
        <v>0</v>
      </c>
      <c r="L9" s="108">
        <f t="shared" si="1"/>
        <v>147602371506.93002</v>
      </c>
      <c r="M9" s="108">
        <f t="shared" si="1"/>
        <v>125278628493.06998</v>
      </c>
      <c r="N9" s="114">
        <f t="shared" si="2"/>
        <v>0.54090380608004962</v>
      </c>
      <c r="O9" s="29"/>
      <c r="P9" s="29"/>
      <c r="Q9" s="29"/>
      <c r="R9" s="29"/>
      <c r="S9" s="29"/>
      <c r="T9" s="29"/>
      <c r="U9" s="29"/>
      <c r="V9" s="29"/>
      <c r="W9" s="29"/>
      <c r="X9" s="29"/>
    </row>
    <row r="10" spans="1:24" s="30" customFormat="1" ht="45.75" customHeight="1" x14ac:dyDescent="0.25">
      <c r="A10" s="115" t="s">
        <v>21</v>
      </c>
      <c r="B10" s="22" t="s">
        <v>20</v>
      </c>
      <c r="C10" s="27">
        <f t="shared" ref="C10:H10" si="3">C11+C20</f>
        <v>272881000000</v>
      </c>
      <c r="D10" s="27">
        <f t="shared" si="3"/>
        <v>0</v>
      </c>
      <c r="E10" s="27">
        <f t="shared" si="3"/>
        <v>0</v>
      </c>
      <c r="F10" s="27">
        <f t="shared" si="3"/>
        <v>0</v>
      </c>
      <c r="G10" s="27">
        <f t="shared" si="3"/>
        <v>0</v>
      </c>
      <c r="H10" s="27">
        <f t="shared" si="3"/>
        <v>272881000000</v>
      </c>
      <c r="I10" s="26">
        <f t="shared" ref="I10:I35" si="4">H10/$H$35</f>
        <v>3.4199867125137708E-2</v>
      </c>
      <c r="J10" s="27">
        <f>J11+J20</f>
        <v>147602371506.93002</v>
      </c>
      <c r="K10" s="27">
        <f t="shared" ref="K10:M10" si="5">K11+K20</f>
        <v>0</v>
      </c>
      <c r="L10" s="27">
        <f t="shared" si="5"/>
        <v>147602371506.93002</v>
      </c>
      <c r="M10" s="27">
        <f t="shared" si="5"/>
        <v>125278628493.06998</v>
      </c>
      <c r="N10" s="116">
        <f t="shared" si="2"/>
        <v>0.54090380608004962</v>
      </c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spans="1:24" s="30" customFormat="1" ht="33" customHeight="1" x14ac:dyDescent="0.25">
      <c r="A11" s="115" t="s">
        <v>22</v>
      </c>
      <c r="B11" s="22" t="s">
        <v>23</v>
      </c>
      <c r="C11" s="27">
        <f t="shared" ref="C11:H11" si="6">C12</f>
        <v>272881000000</v>
      </c>
      <c r="D11" s="27">
        <f t="shared" si="6"/>
        <v>0</v>
      </c>
      <c r="E11" s="27">
        <f t="shared" si="6"/>
        <v>0</v>
      </c>
      <c r="F11" s="27">
        <f t="shared" si="6"/>
        <v>0</v>
      </c>
      <c r="G11" s="27">
        <f t="shared" si="6"/>
        <v>0</v>
      </c>
      <c r="H11" s="27">
        <f t="shared" si="6"/>
        <v>272881000000</v>
      </c>
      <c r="I11" s="26">
        <f t="shared" si="4"/>
        <v>3.4199867125137708E-2</v>
      </c>
      <c r="J11" s="27">
        <f>J12</f>
        <v>139175256890.50003</v>
      </c>
      <c r="K11" s="27">
        <f t="shared" ref="K11:M11" si="7">K12</f>
        <v>0</v>
      </c>
      <c r="L11" s="27">
        <f t="shared" si="7"/>
        <v>139175256890.50003</v>
      </c>
      <c r="M11" s="27">
        <f t="shared" si="7"/>
        <v>133705743109.49998</v>
      </c>
      <c r="N11" s="116">
        <f t="shared" si="2"/>
        <v>0.51002179298118977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 spans="1:24" s="30" customFormat="1" ht="33" customHeight="1" x14ac:dyDescent="0.25">
      <c r="A12" s="115" t="s">
        <v>24</v>
      </c>
      <c r="B12" s="31" t="s">
        <v>25</v>
      </c>
      <c r="C12" s="35">
        <f t="shared" ref="C12:H12" si="8">C13+C15</f>
        <v>272881000000</v>
      </c>
      <c r="D12" s="35">
        <f t="shared" si="8"/>
        <v>0</v>
      </c>
      <c r="E12" s="35">
        <f t="shared" si="8"/>
        <v>0</v>
      </c>
      <c r="F12" s="35">
        <f t="shared" si="8"/>
        <v>0</v>
      </c>
      <c r="G12" s="35">
        <f t="shared" si="8"/>
        <v>0</v>
      </c>
      <c r="H12" s="35">
        <f t="shared" si="8"/>
        <v>272881000000</v>
      </c>
      <c r="I12" s="34">
        <f t="shared" si="4"/>
        <v>3.4199867125137708E-2</v>
      </c>
      <c r="J12" s="35">
        <f>J13+J15</f>
        <v>139175256890.50003</v>
      </c>
      <c r="K12" s="35">
        <f t="shared" ref="K12:M12" si="9">K13+K15</f>
        <v>0</v>
      </c>
      <c r="L12" s="35">
        <f t="shared" si="9"/>
        <v>139175256890.50003</v>
      </c>
      <c r="M12" s="35">
        <f t="shared" si="9"/>
        <v>133705743109.49998</v>
      </c>
      <c r="N12" s="116">
        <f t="shared" si="2"/>
        <v>0.51002179298118977</v>
      </c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4" s="30" customFormat="1" ht="33" customHeight="1" x14ac:dyDescent="0.25">
      <c r="A13" s="115" t="s">
        <v>26</v>
      </c>
      <c r="B13" s="31" t="s">
        <v>27</v>
      </c>
      <c r="C13" s="35">
        <f t="shared" ref="C13:H13" si="10">C14</f>
        <v>272881000000</v>
      </c>
      <c r="D13" s="35">
        <f t="shared" si="10"/>
        <v>0</v>
      </c>
      <c r="E13" s="35">
        <f t="shared" si="10"/>
        <v>0</v>
      </c>
      <c r="F13" s="35">
        <f t="shared" si="10"/>
        <v>0</v>
      </c>
      <c r="G13" s="35">
        <f t="shared" si="10"/>
        <v>0</v>
      </c>
      <c r="H13" s="35">
        <f t="shared" si="10"/>
        <v>272881000000</v>
      </c>
      <c r="I13" s="34">
        <f t="shared" si="4"/>
        <v>3.4199867125137708E-2</v>
      </c>
      <c r="J13" s="35">
        <f>J14</f>
        <v>138434053666.33002</v>
      </c>
      <c r="K13" s="35">
        <f t="shared" ref="K13:M13" si="11">K14</f>
        <v>0</v>
      </c>
      <c r="L13" s="35">
        <f t="shared" si="11"/>
        <v>138434053666.33002</v>
      </c>
      <c r="M13" s="35">
        <f t="shared" si="11"/>
        <v>134446946333.66998</v>
      </c>
      <c r="N13" s="116">
        <f t="shared" si="2"/>
        <v>0.5073055788652564</v>
      </c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 spans="1:24" s="44" customFormat="1" ht="47.25" customHeight="1" x14ac:dyDescent="0.25">
      <c r="A14" s="117" t="s">
        <v>28</v>
      </c>
      <c r="B14" s="37" t="s">
        <v>29</v>
      </c>
      <c r="C14" s="38">
        <v>272881000000</v>
      </c>
      <c r="D14" s="39">
        <v>0</v>
      </c>
      <c r="E14" s="39">
        <v>0</v>
      </c>
      <c r="F14" s="39">
        <v>0</v>
      </c>
      <c r="G14" s="38">
        <f>+D14-E14-F14</f>
        <v>0</v>
      </c>
      <c r="H14" s="38">
        <f>+C14+G14</f>
        <v>272881000000</v>
      </c>
      <c r="I14" s="40">
        <f>H14/$H$35</f>
        <v>3.4199867125137708E-2</v>
      </c>
      <c r="J14" s="41">
        <f>15648896068.68+18564177215.79+14856021654.22+18992136117.09+17582492773.94+15490961199.94+19762116421.97+17537252214.7</f>
        <v>138434053666.33002</v>
      </c>
      <c r="K14" s="41">
        <v>0</v>
      </c>
      <c r="L14" s="38">
        <f>J14-K14</f>
        <v>138434053666.33002</v>
      </c>
      <c r="M14" s="38">
        <f>H14-L14</f>
        <v>134446946333.66998</v>
      </c>
      <c r="N14" s="118">
        <f t="shared" si="2"/>
        <v>0.5073055788652564</v>
      </c>
    </row>
    <row r="15" spans="1:24" s="29" customFormat="1" ht="47.25" customHeight="1" x14ac:dyDescent="0.25">
      <c r="A15" s="115" t="s">
        <v>67</v>
      </c>
      <c r="B15" s="31" t="s">
        <v>72</v>
      </c>
      <c r="C15" s="35">
        <f t="shared" ref="C15:H18" si="12">C16</f>
        <v>0</v>
      </c>
      <c r="D15" s="35">
        <f t="shared" si="12"/>
        <v>0</v>
      </c>
      <c r="E15" s="35">
        <f t="shared" si="12"/>
        <v>0</v>
      </c>
      <c r="F15" s="35">
        <f t="shared" si="12"/>
        <v>0</v>
      </c>
      <c r="G15" s="35">
        <f t="shared" si="12"/>
        <v>0</v>
      </c>
      <c r="H15" s="35">
        <f t="shared" si="12"/>
        <v>0</v>
      </c>
      <c r="I15" s="34">
        <f t="shared" si="4"/>
        <v>0</v>
      </c>
      <c r="J15" s="35">
        <f>J16</f>
        <v>741203224.16999996</v>
      </c>
      <c r="K15" s="35">
        <f t="shared" ref="K15:M18" si="13">K16</f>
        <v>0</v>
      </c>
      <c r="L15" s="35">
        <f t="shared" si="13"/>
        <v>741203224.16999996</v>
      </c>
      <c r="M15" s="35">
        <f t="shared" si="13"/>
        <v>-741203224.16999996</v>
      </c>
      <c r="N15" s="119" t="s">
        <v>30</v>
      </c>
    </row>
    <row r="16" spans="1:24" s="29" customFormat="1" ht="47.25" customHeight="1" x14ac:dyDescent="0.25">
      <c r="A16" s="115" t="s">
        <v>66</v>
      </c>
      <c r="B16" s="31" t="s">
        <v>71</v>
      </c>
      <c r="C16" s="35">
        <f t="shared" si="12"/>
        <v>0</v>
      </c>
      <c r="D16" s="35">
        <f t="shared" si="12"/>
        <v>0</v>
      </c>
      <c r="E16" s="35">
        <f t="shared" si="12"/>
        <v>0</v>
      </c>
      <c r="F16" s="35">
        <f t="shared" si="12"/>
        <v>0</v>
      </c>
      <c r="G16" s="35">
        <f t="shared" si="12"/>
        <v>0</v>
      </c>
      <c r="H16" s="35">
        <f t="shared" si="12"/>
        <v>0</v>
      </c>
      <c r="I16" s="34">
        <f t="shared" si="4"/>
        <v>0</v>
      </c>
      <c r="J16" s="35">
        <f>J17</f>
        <v>741203224.16999996</v>
      </c>
      <c r="K16" s="35">
        <f t="shared" si="13"/>
        <v>0</v>
      </c>
      <c r="L16" s="35">
        <f t="shared" si="13"/>
        <v>741203224.16999996</v>
      </c>
      <c r="M16" s="35">
        <f t="shared" si="13"/>
        <v>-741203224.16999996</v>
      </c>
      <c r="N16" s="119" t="s">
        <v>30</v>
      </c>
    </row>
    <row r="17" spans="1:17" s="29" customFormat="1" ht="79.5" customHeight="1" x14ac:dyDescent="0.25">
      <c r="A17" s="115" t="s">
        <v>65</v>
      </c>
      <c r="B17" s="31" t="s">
        <v>70</v>
      </c>
      <c r="C17" s="35">
        <f t="shared" si="12"/>
        <v>0</v>
      </c>
      <c r="D17" s="35">
        <f t="shared" si="12"/>
        <v>0</v>
      </c>
      <c r="E17" s="35">
        <f t="shared" si="12"/>
        <v>0</v>
      </c>
      <c r="F17" s="35">
        <f t="shared" si="12"/>
        <v>0</v>
      </c>
      <c r="G17" s="35">
        <f t="shared" si="12"/>
        <v>0</v>
      </c>
      <c r="H17" s="35">
        <f t="shared" si="12"/>
        <v>0</v>
      </c>
      <c r="I17" s="34">
        <f t="shared" si="4"/>
        <v>0</v>
      </c>
      <c r="J17" s="35">
        <f>J18</f>
        <v>741203224.16999996</v>
      </c>
      <c r="K17" s="35">
        <f t="shared" si="13"/>
        <v>0</v>
      </c>
      <c r="L17" s="35">
        <f t="shared" si="13"/>
        <v>741203224.16999996</v>
      </c>
      <c r="M17" s="35">
        <f t="shared" si="13"/>
        <v>-741203224.16999996</v>
      </c>
      <c r="N17" s="119" t="s">
        <v>30</v>
      </c>
    </row>
    <row r="18" spans="1:17" s="29" customFormat="1" ht="47.25" customHeight="1" x14ac:dyDescent="0.25">
      <c r="A18" s="115" t="s">
        <v>64</v>
      </c>
      <c r="B18" s="31" t="s">
        <v>69</v>
      </c>
      <c r="C18" s="35">
        <f t="shared" si="12"/>
        <v>0</v>
      </c>
      <c r="D18" s="35">
        <f t="shared" si="12"/>
        <v>0</v>
      </c>
      <c r="E18" s="35">
        <f t="shared" si="12"/>
        <v>0</v>
      </c>
      <c r="F18" s="35">
        <f t="shared" si="12"/>
        <v>0</v>
      </c>
      <c r="G18" s="35">
        <f t="shared" si="12"/>
        <v>0</v>
      </c>
      <c r="H18" s="35">
        <f t="shared" si="12"/>
        <v>0</v>
      </c>
      <c r="I18" s="34">
        <f t="shared" si="4"/>
        <v>0</v>
      </c>
      <c r="J18" s="35">
        <f>J19</f>
        <v>741203224.16999996</v>
      </c>
      <c r="K18" s="35">
        <f t="shared" si="13"/>
        <v>0</v>
      </c>
      <c r="L18" s="35">
        <f t="shared" si="13"/>
        <v>741203224.16999996</v>
      </c>
      <c r="M18" s="35">
        <f t="shared" si="13"/>
        <v>-741203224.16999996</v>
      </c>
      <c r="N18" s="119" t="s">
        <v>30</v>
      </c>
    </row>
    <row r="19" spans="1:17" s="44" customFormat="1" ht="47.25" customHeight="1" x14ac:dyDescent="0.25">
      <c r="A19" s="117" t="s">
        <v>63</v>
      </c>
      <c r="B19" s="37" t="s">
        <v>68</v>
      </c>
      <c r="C19" s="38">
        <v>0</v>
      </c>
      <c r="D19" s="39">
        <v>0</v>
      </c>
      <c r="E19" s="39">
        <v>0</v>
      </c>
      <c r="F19" s="39">
        <v>0</v>
      </c>
      <c r="G19" s="38">
        <f>+D19-E19-F19</f>
        <v>0</v>
      </c>
      <c r="H19" s="38">
        <f>+C19+G19</f>
        <v>0</v>
      </c>
      <c r="I19" s="40">
        <f t="shared" si="4"/>
        <v>0</v>
      </c>
      <c r="J19" s="41">
        <f>241080818.81+917517.11+113486104.87+171471141.61+45671736.73+36126181.49+132449723.55</f>
        <v>741203224.16999996</v>
      </c>
      <c r="K19" s="41">
        <v>0</v>
      </c>
      <c r="L19" s="38">
        <f t="shared" ref="L19:L25" si="14">J19-K19</f>
        <v>741203224.16999996</v>
      </c>
      <c r="M19" s="38">
        <f t="shared" ref="M19" si="15">H19-L19</f>
        <v>-741203224.16999996</v>
      </c>
      <c r="N19" s="120" t="s">
        <v>30</v>
      </c>
    </row>
    <row r="20" spans="1:17" s="29" customFormat="1" ht="33" customHeight="1" x14ac:dyDescent="0.25">
      <c r="A20" s="115" t="s">
        <v>31</v>
      </c>
      <c r="B20" s="31" t="s">
        <v>32</v>
      </c>
      <c r="C20" s="35">
        <f t="shared" ref="C20:H20" si="16">C21+C29</f>
        <v>0</v>
      </c>
      <c r="D20" s="35">
        <f t="shared" si="16"/>
        <v>0</v>
      </c>
      <c r="E20" s="35">
        <f t="shared" si="16"/>
        <v>0</v>
      </c>
      <c r="F20" s="35">
        <f t="shared" si="16"/>
        <v>0</v>
      </c>
      <c r="G20" s="35">
        <f t="shared" si="16"/>
        <v>0</v>
      </c>
      <c r="H20" s="35">
        <f t="shared" si="16"/>
        <v>0</v>
      </c>
      <c r="I20" s="34">
        <f t="shared" si="4"/>
        <v>0</v>
      </c>
      <c r="J20" s="35">
        <f>J21+J29</f>
        <v>8427114616.4300003</v>
      </c>
      <c r="K20" s="35">
        <f t="shared" ref="K20:M20" si="17">K21+K29</f>
        <v>0</v>
      </c>
      <c r="L20" s="35">
        <f>L21+L29</f>
        <v>8427114616.4300003</v>
      </c>
      <c r="M20" s="35">
        <f t="shared" si="17"/>
        <v>-8427114616.4300003</v>
      </c>
      <c r="N20" s="119" t="s">
        <v>30</v>
      </c>
    </row>
    <row r="21" spans="1:17" s="29" customFormat="1" ht="33" customHeight="1" x14ac:dyDescent="0.25">
      <c r="A21" s="115" t="s">
        <v>33</v>
      </c>
      <c r="B21" s="31" t="s">
        <v>34</v>
      </c>
      <c r="C21" s="35">
        <f t="shared" ref="C21:H21" si="18">C22+C26</f>
        <v>0</v>
      </c>
      <c r="D21" s="35">
        <f t="shared" si="18"/>
        <v>0</v>
      </c>
      <c r="E21" s="35">
        <f t="shared" si="18"/>
        <v>0</v>
      </c>
      <c r="F21" s="35">
        <f t="shared" si="18"/>
        <v>0</v>
      </c>
      <c r="G21" s="35">
        <f t="shared" si="18"/>
        <v>0</v>
      </c>
      <c r="H21" s="35">
        <f t="shared" si="18"/>
        <v>0</v>
      </c>
      <c r="I21" s="34">
        <f t="shared" si="4"/>
        <v>0</v>
      </c>
      <c r="J21" s="35">
        <f>J22+J26</f>
        <v>8272901961.4300003</v>
      </c>
      <c r="K21" s="35">
        <f t="shared" ref="K21:M21" si="19">K22+K26</f>
        <v>0</v>
      </c>
      <c r="L21" s="35">
        <f>L22+L26</f>
        <v>8272901961.4300003</v>
      </c>
      <c r="M21" s="35">
        <f t="shared" si="19"/>
        <v>-8272901961.4300003</v>
      </c>
      <c r="N21" s="119" t="s">
        <v>30</v>
      </c>
    </row>
    <row r="22" spans="1:17" s="29" customFormat="1" ht="33" customHeight="1" x14ac:dyDescent="0.25">
      <c r="A22" s="115" t="s">
        <v>35</v>
      </c>
      <c r="B22" s="31" t="s">
        <v>36</v>
      </c>
      <c r="C22" s="35">
        <f>C23</f>
        <v>0</v>
      </c>
      <c r="D22" s="35">
        <f t="shared" ref="D22:H22" si="20">D23</f>
        <v>0</v>
      </c>
      <c r="E22" s="35">
        <f t="shared" si="20"/>
        <v>0</v>
      </c>
      <c r="F22" s="35">
        <f t="shared" si="20"/>
        <v>0</v>
      </c>
      <c r="G22" s="35">
        <f t="shared" si="20"/>
        <v>0</v>
      </c>
      <c r="H22" s="35">
        <f t="shared" si="20"/>
        <v>0</v>
      </c>
      <c r="I22" s="34">
        <f t="shared" si="4"/>
        <v>0</v>
      </c>
      <c r="J22" s="35">
        <f>J23</f>
        <v>4080653426.96</v>
      </c>
      <c r="K22" s="35">
        <f t="shared" ref="K22:M22" si="21">K23</f>
        <v>0</v>
      </c>
      <c r="L22" s="35">
        <f t="shared" si="21"/>
        <v>4080653426.96</v>
      </c>
      <c r="M22" s="35">
        <f t="shared" si="21"/>
        <v>-4080653426.96</v>
      </c>
      <c r="N22" s="119" t="s">
        <v>30</v>
      </c>
    </row>
    <row r="23" spans="1:17" s="29" customFormat="1" ht="33" customHeight="1" x14ac:dyDescent="0.25">
      <c r="A23" s="115" t="s">
        <v>37</v>
      </c>
      <c r="B23" s="31" t="s">
        <v>38</v>
      </c>
      <c r="C23" s="35">
        <f>C24+C25</f>
        <v>0</v>
      </c>
      <c r="D23" s="35">
        <f t="shared" ref="D23:H23" si="22">D24+D25</f>
        <v>0</v>
      </c>
      <c r="E23" s="35">
        <f t="shared" si="22"/>
        <v>0</v>
      </c>
      <c r="F23" s="35">
        <f t="shared" si="22"/>
        <v>0</v>
      </c>
      <c r="G23" s="35">
        <f t="shared" si="22"/>
        <v>0</v>
      </c>
      <c r="H23" s="35">
        <f t="shared" si="22"/>
        <v>0</v>
      </c>
      <c r="I23" s="34">
        <f t="shared" si="4"/>
        <v>0</v>
      </c>
      <c r="J23" s="35">
        <f>J24+J25</f>
        <v>4080653426.96</v>
      </c>
      <c r="K23" s="35">
        <f t="shared" ref="K23:M23" si="23">K24+K25</f>
        <v>0</v>
      </c>
      <c r="L23" s="35">
        <f t="shared" si="23"/>
        <v>4080653426.96</v>
      </c>
      <c r="M23" s="35">
        <f t="shared" si="23"/>
        <v>-4080653426.96</v>
      </c>
      <c r="N23" s="119" t="s">
        <v>30</v>
      </c>
    </row>
    <row r="24" spans="1:17" s="44" customFormat="1" ht="50.25" customHeight="1" x14ac:dyDescent="0.25">
      <c r="A24" s="117" t="s">
        <v>39</v>
      </c>
      <c r="B24" s="37" t="s">
        <v>40</v>
      </c>
      <c r="C24" s="38">
        <v>0</v>
      </c>
      <c r="D24" s="39">
        <f t="shared" ref="D24:F25" si="24">D25</f>
        <v>0</v>
      </c>
      <c r="E24" s="39">
        <f t="shared" si="24"/>
        <v>0</v>
      </c>
      <c r="F24" s="39">
        <f t="shared" si="24"/>
        <v>0</v>
      </c>
      <c r="G24" s="38">
        <f t="shared" ref="G24:G25" si="25">+D24-E24-F24</f>
        <v>0</v>
      </c>
      <c r="H24" s="38">
        <f t="shared" ref="H24:H25" si="26">+C24+G24</f>
        <v>0</v>
      </c>
      <c r="I24" s="40">
        <f t="shared" si="4"/>
        <v>0</v>
      </c>
      <c r="J24" s="41">
        <f>2230079.75+3063503.99+1248011.46+2481070.47+1660632.87+1630432.03+2572961.06+3876935.32</f>
        <v>18763626.949999999</v>
      </c>
      <c r="K24" s="41">
        <v>0</v>
      </c>
      <c r="L24" s="38">
        <f>J24-K24</f>
        <v>18763626.949999999</v>
      </c>
      <c r="M24" s="38">
        <f>H24-L24</f>
        <v>-18763626.949999999</v>
      </c>
      <c r="N24" s="120" t="s">
        <v>30</v>
      </c>
    </row>
    <row r="25" spans="1:17" s="44" customFormat="1" ht="48.75" customHeight="1" x14ac:dyDescent="0.25">
      <c r="A25" s="117" t="s">
        <v>41</v>
      </c>
      <c r="B25" s="37" t="s">
        <v>42</v>
      </c>
      <c r="C25" s="38">
        <v>0</v>
      </c>
      <c r="D25" s="39">
        <f t="shared" si="24"/>
        <v>0</v>
      </c>
      <c r="E25" s="39">
        <f t="shared" si="24"/>
        <v>0</v>
      </c>
      <c r="F25" s="39">
        <f t="shared" si="24"/>
        <v>0</v>
      </c>
      <c r="G25" s="38">
        <f t="shared" si="25"/>
        <v>0</v>
      </c>
      <c r="H25" s="38">
        <f t="shared" si="26"/>
        <v>0</v>
      </c>
      <c r="I25" s="40">
        <f t="shared" si="4"/>
        <v>0</v>
      </c>
      <c r="J25" s="41">
        <f>405420813.75+225811625.96+216663163.13+468463544.89+769159833.01+714316209.41+585001381.92+677053227.94</f>
        <v>4061889800.0100002</v>
      </c>
      <c r="K25" s="41">
        <v>0</v>
      </c>
      <c r="L25" s="38">
        <f t="shared" si="14"/>
        <v>4061889800.0100002</v>
      </c>
      <c r="M25" s="38">
        <f>H25-L25</f>
        <v>-4061889800.0100002</v>
      </c>
      <c r="N25" s="120" t="s">
        <v>30</v>
      </c>
    </row>
    <row r="26" spans="1:17" s="29" customFormat="1" ht="33" customHeight="1" x14ac:dyDescent="0.25">
      <c r="A26" s="115" t="s">
        <v>43</v>
      </c>
      <c r="B26" s="31" t="s">
        <v>44</v>
      </c>
      <c r="C26" s="35">
        <f t="shared" ref="C26:H26" si="27">C27</f>
        <v>0</v>
      </c>
      <c r="D26" s="35">
        <f t="shared" si="27"/>
        <v>0</v>
      </c>
      <c r="E26" s="35">
        <f t="shared" si="27"/>
        <v>0</v>
      </c>
      <c r="F26" s="35">
        <f t="shared" si="27"/>
        <v>0</v>
      </c>
      <c r="G26" s="35">
        <f t="shared" si="27"/>
        <v>0</v>
      </c>
      <c r="H26" s="35">
        <f t="shared" si="27"/>
        <v>0</v>
      </c>
      <c r="I26" s="34">
        <f t="shared" si="4"/>
        <v>0</v>
      </c>
      <c r="J26" s="35">
        <f>J27</f>
        <v>4192248534.4700003</v>
      </c>
      <c r="K26" s="35">
        <f t="shared" ref="K26:M26" si="28">K27</f>
        <v>0</v>
      </c>
      <c r="L26" s="35">
        <f t="shared" si="28"/>
        <v>4192248534.4700003</v>
      </c>
      <c r="M26" s="35">
        <f t="shared" si="28"/>
        <v>-4192248534.4700003</v>
      </c>
      <c r="N26" s="119" t="s">
        <v>30</v>
      </c>
    </row>
    <row r="27" spans="1:17" s="44" customFormat="1" ht="76.5" customHeight="1" x14ac:dyDescent="0.25">
      <c r="A27" s="117" t="s">
        <v>45</v>
      </c>
      <c r="B27" s="37" t="s">
        <v>46</v>
      </c>
      <c r="C27" s="38">
        <v>0</v>
      </c>
      <c r="D27" s="39">
        <v>0</v>
      </c>
      <c r="E27" s="39">
        <v>0</v>
      </c>
      <c r="F27" s="39">
        <v>0</v>
      </c>
      <c r="G27" s="38">
        <f t="shared" ref="G27" si="29">+D27-E27-F27</f>
        <v>0</v>
      </c>
      <c r="H27" s="38">
        <f>+C27+G27</f>
        <v>0</v>
      </c>
      <c r="I27" s="40">
        <f t="shared" si="4"/>
        <v>0</v>
      </c>
      <c r="J27" s="41">
        <f>1328530800.97+17375714.76+22572469.51+1416207847.06+20505642.79+18849172.25+1355773558.25+12433328.88</f>
        <v>4192248534.4700003</v>
      </c>
      <c r="K27" s="41">
        <v>0</v>
      </c>
      <c r="L27" s="38">
        <f>J27-K27</f>
        <v>4192248534.4700003</v>
      </c>
      <c r="M27" s="38">
        <f>H27-L27</f>
        <v>-4192248534.4700003</v>
      </c>
      <c r="N27" s="120" t="s">
        <v>30</v>
      </c>
    </row>
    <row r="28" spans="1:17" s="44" customFormat="1" ht="42.75" customHeight="1" x14ac:dyDescent="0.25">
      <c r="A28" s="115" t="s">
        <v>62</v>
      </c>
      <c r="B28" s="31" t="s">
        <v>61</v>
      </c>
      <c r="C28" s="35">
        <f t="shared" ref="C28:H29" si="30">C29</f>
        <v>0</v>
      </c>
      <c r="D28" s="35">
        <f t="shared" si="30"/>
        <v>0</v>
      </c>
      <c r="E28" s="35">
        <f t="shared" si="30"/>
        <v>0</v>
      </c>
      <c r="F28" s="35">
        <f t="shared" si="30"/>
        <v>0</v>
      </c>
      <c r="G28" s="35">
        <f t="shared" si="30"/>
        <v>0</v>
      </c>
      <c r="H28" s="35">
        <f t="shared" si="30"/>
        <v>0</v>
      </c>
      <c r="I28" s="40">
        <f t="shared" si="4"/>
        <v>0</v>
      </c>
      <c r="J28" s="35">
        <f>J29</f>
        <v>154212655</v>
      </c>
      <c r="K28" s="35">
        <f t="shared" ref="K28:M29" si="31">K29</f>
        <v>0</v>
      </c>
      <c r="L28" s="35">
        <f t="shared" si="31"/>
        <v>154212655</v>
      </c>
      <c r="M28" s="35">
        <f t="shared" si="31"/>
        <v>-154212655</v>
      </c>
      <c r="N28" s="119" t="s">
        <v>30</v>
      </c>
    </row>
    <row r="29" spans="1:17" s="29" customFormat="1" ht="42.75" customHeight="1" x14ac:dyDescent="0.25">
      <c r="A29" s="115" t="s">
        <v>60</v>
      </c>
      <c r="B29" s="31" t="s">
        <v>59</v>
      </c>
      <c r="C29" s="35">
        <f t="shared" si="30"/>
        <v>0</v>
      </c>
      <c r="D29" s="35">
        <f t="shared" si="30"/>
        <v>0</v>
      </c>
      <c r="E29" s="35">
        <f t="shared" si="30"/>
        <v>0</v>
      </c>
      <c r="F29" s="35">
        <f t="shared" si="30"/>
        <v>0</v>
      </c>
      <c r="G29" s="35">
        <f t="shared" si="30"/>
        <v>0</v>
      </c>
      <c r="H29" s="35">
        <f t="shared" si="30"/>
        <v>0</v>
      </c>
      <c r="I29" s="34">
        <f t="shared" si="4"/>
        <v>0</v>
      </c>
      <c r="J29" s="35">
        <f>J30</f>
        <v>154212655</v>
      </c>
      <c r="K29" s="35">
        <f t="shared" si="31"/>
        <v>0</v>
      </c>
      <c r="L29" s="35">
        <f t="shared" si="31"/>
        <v>154212655</v>
      </c>
      <c r="M29" s="35">
        <f t="shared" si="31"/>
        <v>-154212655</v>
      </c>
      <c r="N29" s="119" t="s">
        <v>30</v>
      </c>
    </row>
    <row r="30" spans="1:17" s="44" customFormat="1" ht="42.75" customHeight="1" thickBot="1" x14ac:dyDescent="0.3">
      <c r="A30" s="121" t="s">
        <v>57</v>
      </c>
      <c r="B30" s="93" t="s">
        <v>58</v>
      </c>
      <c r="C30" s="88">
        <v>0</v>
      </c>
      <c r="D30" s="94">
        <v>0</v>
      </c>
      <c r="E30" s="94">
        <v>0</v>
      </c>
      <c r="F30" s="94">
        <v>0</v>
      </c>
      <c r="G30" s="88">
        <f t="shared" ref="G30" si="32">+D30-E30-F30</f>
        <v>0</v>
      </c>
      <c r="H30" s="88">
        <f>+C30+G30</f>
        <v>0</v>
      </c>
      <c r="I30" s="89">
        <f t="shared" si="4"/>
        <v>0</v>
      </c>
      <c r="J30" s="66">
        <f>3934316+105206115+45072224</f>
        <v>154212655</v>
      </c>
      <c r="K30" s="66">
        <v>0</v>
      </c>
      <c r="L30" s="88">
        <f t="shared" ref="L30" si="33">J30-K30</f>
        <v>154212655</v>
      </c>
      <c r="M30" s="88">
        <f t="shared" ref="M30" si="34">H30-L30</f>
        <v>-154212655</v>
      </c>
      <c r="N30" s="122" t="s">
        <v>30</v>
      </c>
    </row>
    <row r="31" spans="1:17" s="19" customFormat="1" ht="33" customHeight="1" thickBot="1" x14ac:dyDescent="0.3">
      <c r="A31" s="102">
        <v>4</v>
      </c>
      <c r="B31" s="103" t="s">
        <v>47</v>
      </c>
      <c r="C31" s="104">
        <f t="shared" ref="C31:G31" si="35">C32+C33+C34</f>
        <v>8870335215722</v>
      </c>
      <c r="D31" s="104">
        <f t="shared" si="35"/>
        <v>0</v>
      </c>
      <c r="E31" s="104">
        <f t="shared" si="35"/>
        <v>0</v>
      </c>
      <c r="F31" s="104">
        <f t="shared" si="35"/>
        <v>1164208607256</v>
      </c>
      <c r="G31" s="104">
        <f t="shared" si="35"/>
        <v>-1164208607256</v>
      </c>
      <c r="H31" s="104">
        <f>H32+H33+H34</f>
        <v>7706126608466</v>
      </c>
      <c r="I31" s="105">
        <f t="shared" si="4"/>
        <v>0.96580013287486233</v>
      </c>
      <c r="J31" s="104">
        <f>J32+J33+J34</f>
        <v>3214816203474.3301</v>
      </c>
      <c r="K31" s="104">
        <f t="shared" ref="K31:M31" si="36">K32+K33+K34</f>
        <v>0</v>
      </c>
      <c r="L31" s="104">
        <f t="shared" si="36"/>
        <v>3214816203474.3301</v>
      </c>
      <c r="M31" s="104">
        <f t="shared" si="36"/>
        <v>4491310404991.6699</v>
      </c>
      <c r="N31" s="106">
        <f>+L31/H31</f>
        <v>0.41717666563413486</v>
      </c>
      <c r="P31" s="18"/>
    </row>
    <row r="32" spans="1:17" s="58" customFormat="1" ht="33" customHeight="1" x14ac:dyDescent="0.25">
      <c r="A32" s="123">
        <v>41</v>
      </c>
      <c r="B32" s="95" t="s">
        <v>48</v>
      </c>
      <c r="C32" s="96">
        <v>10647256000</v>
      </c>
      <c r="D32" s="97">
        <v>0</v>
      </c>
      <c r="E32" s="97">
        <v>0</v>
      </c>
      <c r="F32" s="97">
        <v>0</v>
      </c>
      <c r="G32" s="98">
        <f>+D32-E32-F32</f>
        <v>0</v>
      </c>
      <c r="H32" s="99">
        <f t="shared" ref="H32:H33" si="37">+C32+G32</f>
        <v>10647256000</v>
      </c>
      <c r="I32" s="100">
        <f>H32/$H$35</f>
        <v>1.3344085533522861E-3</v>
      </c>
      <c r="J32" s="101">
        <v>5109184952.8599997</v>
      </c>
      <c r="K32" s="101">
        <v>0</v>
      </c>
      <c r="L32" s="96">
        <f>J32-K32</f>
        <v>5109184952.8599997</v>
      </c>
      <c r="M32" s="96">
        <f>H32-L32</f>
        <v>5538071047.1400003</v>
      </c>
      <c r="N32" s="124">
        <f>+L32/H32</f>
        <v>0.47985931331603182</v>
      </c>
      <c r="P32" s="59"/>
      <c r="Q32" s="19"/>
    </row>
    <row r="33" spans="1:17" s="58" customFormat="1" ht="33" customHeight="1" x14ac:dyDescent="0.25">
      <c r="A33" s="125">
        <v>42</v>
      </c>
      <c r="B33" s="54" t="s">
        <v>49</v>
      </c>
      <c r="C33" s="60">
        <v>1539512571000</v>
      </c>
      <c r="D33" s="61">
        <v>0</v>
      </c>
      <c r="E33" s="61">
        <v>0</v>
      </c>
      <c r="F33" s="61">
        <v>0</v>
      </c>
      <c r="G33" s="85">
        <f>+D33-E33-F33</f>
        <v>0</v>
      </c>
      <c r="H33" s="38">
        <f t="shared" si="37"/>
        <v>1539512571000</v>
      </c>
      <c r="I33" s="40">
        <f>H33/$H$35</f>
        <v>0.19294536946756694</v>
      </c>
      <c r="J33" s="41">
        <v>1427021447000</v>
      </c>
      <c r="K33" s="41">
        <v>0</v>
      </c>
      <c r="L33" s="55">
        <f>J33-K33</f>
        <v>1427021447000</v>
      </c>
      <c r="M33" s="55">
        <f>H33-L33</f>
        <v>112491124000</v>
      </c>
      <c r="N33" s="118">
        <f>+L33/H33</f>
        <v>0.92693068824574087</v>
      </c>
      <c r="P33" s="59"/>
      <c r="Q33" s="19"/>
    </row>
    <row r="34" spans="1:17" s="58" customFormat="1" ht="33" customHeight="1" thickBot="1" x14ac:dyDescent="0.3">
      <c r="A34" s="126">
        <v>43</v>
      </c>
      <c r="B34" s="63" t="s">
        <v>50</v>
      </c>
      <c r="C34" s="64">
        <v>7320175388722</v>
      </c>
      <c r="D34" s="65">
        <v>0</v>
      </c>
      <c r="E34" s="65">
        <v>0</v>
      </c>
      <c r="F34" s="65">
        <v>1164208607256</v>
      </c>
      <c r="G34" s="87">
        <f>+D34-E34-F34</f>
        <v>-1164208607256</v>
      </c>
      <c r="H34" s="88">
        <f>+C34+G34</f>
        <v>6155966781466</v>
      </c>
      <c r="I34" s="89">
        <f>H34/$H$35</f>
        <v>0.7715203548539431</v>
      </c>
      <c r="J34" s="66">
        <v>1782685571521.47</v>
      </c>
      <c r="K34" s="66">
        <v>0</v>
      </c>
      <c r="L34" s="64">
        <f>J34-K34</f>
        <v>1782685571521.47</v>
      </c>
      <c r="M34" s="64">
        <f>H34-L34</f>
        <v>4373281209944.5303</v>
      </c>
      <c r="N34" s="127">
        <f>+L34/H34</f>
        <v>0.28958661324954971</v>
      </c>
      <c r="O34" s="59"/>
      <c r="P34" s="59"/>
      <c r="Q34" s="19"/>
    </row>
    <row r="35" spans="1:17" s="8" customFormat="1" ht="33" customHeight="1" thickBot="1" x14ac:dyDescent="0.3">
      <c r="A35" s="140" t="s">
        <v>51</v>
      </c>
      <c r="B35" s="141"/>
      <c r="C35" s="90">
        <f t="shared" ref="C35:G35" si="38">C8+C31</f>
        <v>9143216215722</v>
      </c>
      <c r="D35" s="90">
        <f t="shared" si="38"/>
        <v>0</v>
      </c>
      <c r="E35" s="90">
        <f t="shared" si="38"/>
        <v>0</v>
      </c>
      <c r="F35" s="90">
        <f t="shared" si="38"/>
        <v>1164208607256</v>
      </c>
      <c r="G35" s="90">
        <f t="shared" si="38"/>
        <v>-1164208607256</v>
      </c>
      <c r="H35" s="90">
        <f>H8+H31</f>
        <v>7979007608466</v>
      </c>
      <c r="I35" s="91">
        <f t="shared" si="4"/>
        <v>1</v>
      </c>
      <c r="J35" s="90">
        <f>J8+J31</f>
        <v>3362418574981.2603</v>
      </c>
      <c r="K35" s="90">
        <f>K8+K31</f>
        <v>0</v>
      </c>
      <c r="L35" s="90">
        <f>L8+L31</f>
        <v>3362418574981.2603</v>
      </c>
      <c r="M35" s="90">
        <f>M8+M31</f>
        <v>4616589033484.7402</v>
      </c>
      <c r="N35" s="92">
        <f>+L35/H35</f>
        <v>0.42140811739715839</v>
      </c>
      <c r="P35" s="71"/>
      <c r="Q35" s="19"/>
    </row>
    <row r="36" spans="1:17" s="8" customFormat="1" ht="14.25" customHeight="1" x14ac:dyDescent="0.25">
      <c r="B36" s="72"/>
      <c r="C36" s="73"/>
      <c r="D36" s="74"/>
      <c r="E36" s="74"/>
      <c r="F36" s="74"/>
      <c r="G36" s="74"/>
      <c r="H36" s="73"/>
      <c r="I36" s="74"/>
      <c r="J36" s="74"/>
      <c r="K36" s="74"/>
      <c r="L36" s="73"/>
      <c r="M36" s="75"/>
    </row>
    <row r="37" spans="1:17" s="2" customFormat="1" ht="14.25" customHeight="1" x14ac:dyDescent="0.25">
      <c r="A37" s="76" t="s">
        <v>91</v>
      </c>
      <c r="D37" s="8"/>
      <c r="E37" s="8"/>
      <c r="F37" s="8"/>
      <c r="G37" s="8"/>
      <c r="I37" s="77"/>
      <c r="J37" s="9"/>
      <c r="K37" s="9"/>
      <c r="L37" s="9"/>
      <c r="M37" s="9"/>
      <c r="N37" s="77"/>
    </row>
    <row r="38" spans="1:17" s="2" customFormat="1" ht="33" customHeight="1" x14ac:dyDescent="0.25">
      <c r="A38" s="76" t="s">
        <v>52</v>
      </c>
      <c r="D38" s="8"/>
      <c r="E38" s="8"/>
      <c r="F38" s="8"/>
      <c r="G38" s="8"/>
      <c r="J38" s="9"/>
      <c r="K38" s="9"/>
      <c r="L38" s="9"/>
      <c r="M38" s="9"/>
    </row>
    <row r="39" spans="1:17" s="2" customFormat="1" ht="33" customHeight="1" x14ac:dyDescent="0.25">
      <c r="A39" s="5"/>
      <c r="D39" s="8"/>
      <c r="E39" s="8"/>
      <c r="F39" s="8"/>
      <c r="G39" s="8"/>
      <c r="H39" s="9" t="s">
        <v>85</v>
      </c>
      <c r="J39" s="9"/>
      <c r="K39" s="9"/>
      <c r="L39" s="9"/>
      <c r="M39" s="9"/>
      <c r="N39" s="77"/>
    </row>
    <row r="40" spans="1:17" s="2" customFormat="1" ht="33" customHeight="1" x14ac:dyDescent="0.25">
      <c r="A40" s="5"/>
      <c r="D40" s="8"/>
      <c r="E40" s="8"/>
      <c r="F40" s="8"/>
      <c r="G40" s="8"/>
      <c r="J40" s="9"/>
      <c r="K40" s="9"/>
      <c r="L40" s="9"/>
      <c r="M40" s="9"/>
    </row>
    <row r="41" spans="1:17" s="2" customFormat="1" ht="33" customHeight="1" x14ac:dyDescent="0.25">
      <c r="A41" s="5"/>
      <c r="C41" s="4"/>
      <c r="D41" s="78"/>
      <c r="E41" s="78"/>
      <c r="F41" s="78"/>
      <c r="G41" s="78"/>
      <c r="H41" s="58"/>
      <c r="I41" s="58"/>
      <c r="J41" s="58"/>
      <c r="K41" s="59"/>
      <c r="L41" s="79"/>
      <c r="M41" s="59"/>
    </row>
    <row r="42" spans="1:17" s="2" customFormat="1" ht="33" customHeight="1" x14ac:dyDescent="0.25">
      <c r="A42" s="5"/>
      <c r="D42" s="8"/>
      <c r="E42" s="8"/>
      <c r="F42" s="8"/>
      <c r="G42" s="8"/>
      <c r="K42" s="9"/>
      <c r="M42" s="9"/>
    </row>
    <row r="43" spans="1:17" s="2" customFormat="1" ht="33" customHeight="1" x14ac:dyDescent="0.25">
      <c r="A43" s="5"/>
      <c r="D43" s="8"/>
      <c r="E43" s="8"/>
      <c r="F43" s="8"/>
      <c r="G43" s="8"/>
      <c r="K43" s="9"/>
    </row>
    <row r="44" spans="1:17" s="2" customFormat="1" ht="33" customHeight="1" x14ac:dyDescent="0.25">
      <c r="A44" s="5"/>
      <c r="D44" s="8"/>
      <c r="E44" s="8"/>
      <c r="F44" s="8"/>
      <c r="G44" s="8"/>
      <c r="K44" s="9"/>
    </row>
    <row r="45" spans="1:17" s="2" customFormat="1" ht="33" customHeight="1" x14ac:dyDescent="0.25">
      <c r="A45" s="5"/>
      <c r="D45" s="8"/>
      <c r="E45" s="8"/>
      <c r="F45" s="8"/>
      <c r="G45" s="8"/>
      <c r="K45" s="9"/>
    </row>
    <row r="46" spans="1:17" s="2" customFormat="1" ht="33" customHeight="1" x14ac:dyDescent="0.25">
      <c r="A46" s="5"/>
      <c r="D46" s="8"/>
      <c r="E46" s="8"/>
      <c r="F46" s="8"/>
      <c r="G46" s="8"/>
      <c r="K46" s="9"/>
    </row>
    <row r="47" spans="1:17" s="2" customFormat="1" ht="33" customHeight="1" x14ac:dyDescent="0.25">
      <c r="A47" s="5"/>
      <c r="D47" s="8"/>
      <c r="E47" s="8"/>
      <c r="F47" s="8"/>
      <c r="G47" s="8"/>
      <c r="K47" s="9"/>
    </row>
    <row r="48" spans="1:17" s="2" customFormat="1" ht="33" customHeight="1" x14ac:dyDescent="0.25">
      <c r="A48" s="5"/>
      <c r="D48" s="8"/>
      <c r="E48" s="8"/>
      <c r="F48" s="8"/>
      <c r="G48" s="8"/>
      <c r="K48" s="9"/>
    </row>
  </sheetData>
  <mergeCells count="16">
    <mergeCell ref="A35:B35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9685039370078741" right="0.11811023622047245" top="0.43307086614173229" bottom="0.11811023622047245" header="0.23622047244094491" footer="0.19685039370078741"/>
  <pageSetup paperSize="228" scale="49" orientation="landscape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B1FD2-CDAD-4F13-B2F9-60D63044BCCA}">
  <dimension ref="A1:X49"/>
  <sheetViews>
    <sheetView tabSelected="1" zoomScale="68" zoomScaleNormal="68" workbookViewId="0">
      <selection activeCell="G8" sqref="G8"/>
    </sheetView>
  </sheetViews>
  <sheetFormatPr baseColWidth="10" defaultRowHeight="33" customHeight="1" x14ac:dyDescent="0.25"/>
  <cols>
    <col min="1" max="1" width="28.42578125" style="80" customWidth="1"/>
    <col min="2" max="2" width="45.140625" style="3" customWidth="1"/>
    <col min="3" max="3" width="32" style="3" customWidth="1"/>
    <col min="4" max="4" width="13.42578125" style="81" customWidth="1"/>
    <col min="5" max="5" width="19" style="81" customWidth="1"/>
    <col min="6" max="6" width="33.28515625" style="81" customWidth="1"/>
    <col min="7" max="7" width="34" style="81" customWidth="1"/>
    <col min="8" max="8" width="37" style="3" customWidth="1"/>
    <col min="9" max="9" width="17.42578125" style="3" customWidth="1"/>
    <col min="10" max="10" width="34.85546875" style="3" customWidth="1"/>
    <col min="11" max="11" width="25.28515625" style="82" customWidth="1"/>
    <col min="12" max="12" width="32.5703125" style="3" customWidth="1"/>
    <col min="13" max="13" width="32.28515625" style="3" customWidth="1"/>
    <col min="14" max="14" width="17.28515625" style="3" customWidth="1"/>
    <col min="15" max="15" width="21.140625" style="2" bestFit="1" customWidth="1"/>
    <col min="16" max="16" width="23.85546875" style="2" bestFit="1" customWidth="1"/>
    <col min="17" max="17" width="18.5703125" style="2" customWidth="1"/>
    <col min="18" max="24" width="11.42578125" style="2"/>
    <col min="25" max="16384" width="11.42578125" style="3"/>
  </cols>
  <sheetData>
    <row r="1" spans="1:24" ht="33" customHeight="1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"/>
      <c r="P1" s="1"/>
      <c r="Q1" s="1"/>
    </row>
    <row r="2" spans="1:24" ht="15.75" customHeight="1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"/>
      <c r="P2" s="1"/>
      <c r="Q2" s="1"/>
    </row>
    <row r="3" spans="1:24" ht="31.5" customHeight="1" x14ac:dyDescent="0.25">
      <c r="A3" s="132" t="s">
        <v>92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24" ht="15.75" customHeight="1" x14ac:dyDescent="0.25">
      <c r="A4" s="5"/>
      <c r="B4" s="2"/>
      <c r="C4" s="2"/>
      <c r="D4" s="2"/>
      <c r="E4" s="2"/>
      <c r="F4" s="2"/>
      <c r="G4" s="2"/>
      <c r="H4" s="6"/>
      <c r="I4" s="6"/>
      <c r="J4" s="6" t="s">
        <v>2</v>
      </c>
      <c r="K4" s="7"/>
      <c r="L4" s="133" t="s">
        <v>3</v>
      </c>
      <c r="M4" s="133"/>
      <c r="N4" s="2"/>
    </row>
    <row r="5" spans="1:24" ht="36.75" customHeight="1" thickBot="1" x14ac:dyDescent="0.3">
      <c r="A5" s="5"/>
      <c r="B5" s="2"/>
      <c r="C5" s="83"/>
      <c r="D5" s="8"/>
      <c r="E5" s="8"/>
      <c r="F5" s="84"/>
      <c r="G5" s="8"/>
      <c r="H5" s="2"/>
      <c r="I5" s="2"/>
      <c r="J5" s="9"/>
      <c r="K5" s="9"/>
      <c r="L5" s="2"/>
      <c r="M5" s="2"/>
      <c r="N5" s="2"/>
    </row>
    <row r="6" spans="1:24" ht="54" customHeight="1" x14ac:dyDescent="0.25">
      <c r="A6" s="142" t="s">
        <v>4</v>
      </c>
      <c r="B6" s="144" t="s">
        <v>5</v>
      </c>
      <c r="C6" s="144" t="s">
        <v>6</v>
      </c>
      <c r="D6" s="144" t="s">
        <v>7</v>
      </c>
      <c r="E6" s="144"/>
      <c r="F6" s="144"/>
      <c r="G6" s="144"/>
      <c r="H6" s="144" t="s">
        <v>86</v>
      </c>
      <c r="I6" s="144" t="s">
        <v>9</v>
      </c>
      <c r="J6" s="144" t="s">
        <v>88</v>
      </c>
      <c r="K6" s="144" t="s">
        <v>89</v>
      </c>
      <c r="L6" s="144" t="s">
        <v>12</v>
      </c>
      <c r="M6" s="144" t="s">
        <v>13</v>
      </c>
      <c r="N6" s="146" t="s">
        <v>14</v>
      </c>
    </row>
    <row r="7" spans="1:24" ht="78.75" customHeight="1" thickBot="1" x14ac:dyDescent="0.3">
      <c r="A7" s="143"/>
      <c r="B7" s="145"/>
      <c r="C7" s="145"/>
      <c r="D7" s="86" t="s">
        <v>15</v>
      </c>
      <c r="E7" s="86" t="s">
        <v>16</v>
      </c>
      <c r="F7" s="86" t="s">
        <v>84</v>
      </c>
      <c r="G7" s="86" t="s">
        <v>87</v>
      </c>
      <c r="H7" s="145"/>
      <c r="I7" s="145"/>
      <c r="J7" s="145"/>
      <c r="K7" s="145"/>
      <c r="L7" s="145"/>
      <c r="M7" s="145"/>
      <c r="N7" s="147"/>
    </row>
    <row r="8" spans="1:24" s="20" customFormat="1" ht="53.25" customHeight="1" thickBot="1" x14ac:dyDescent="0.3">
      <c r="A8" s="110">
        <v>3</v>
      </c>
      <c r="B8" s="111" t="s">
        <v>18</v>
      </c>
      <c r="C8" s="104">
        <f t="shared" ref="C8:H9" si="0">C9</f>
        <v>272881000000</v>
      </c>
      <c r="D8" s="104">
        <f t="shared" si="0"/>
        <v>0</v>
      </c>
      <c r="E8" s="104">
        <f t="shared" si="0"/>
        <v>0</v>
      </c>
      <c r="F8" s="104">
        <f t="shared" si="0"/>
        <v>0</v>
      </c>
      <c r="G8" s="104">
        <f t="shared" si="0"/>
        <v>0</v>
      </c>
      <c r="H8" s="104">
        <f t="shared" si="0"/>
        <v>272881000000</v>
      </c>
      <c r="I8" s="105">
        <f t="shared" ref="I8:I36" si="1">H8/$H$36</f>
        <v>3.4199867125137708E-2</v>
      </c>
      <c r="J8" s="104">
        <f>J9</f>
        <v>165350231516.14999</v>
      </c>
      <c r="K8" s="104">
        <f t="shared" ref="K8:M9" si="2">K9</f>
        <v>0</v>
      </c>
      <c r="L8" s="104">
        <f t="shared" si="2"/>
        <v>165350231516.14999</v>
      </c>
      <c r="M8" s="104">
        <f t="shared" si="2"/>
        <v>107530768483.84998</v>
      </c>
      <c r="N8" s="112">
        <f t="shared" ref="N8:N14" si="3">+L8/H8</f>
        <v>0.60594263256199588</v>
      </c>
      <c r="O8" s="18"/>
      <c r="P8" s="19"/>
      <c r="Q8" s="19"/>
      <c r="R8" s="19"/>
      <c r="S8" s="19"/>
      <c r="T8" s="19"/>
      <c r="U8" s="19"/>
      <c r="V8" s="19"/>
      <c r="W8" s="19"/>
      <c r="X8" s="19"/>
    </row>
    <row r="9" spans="1:24" s="30" customFormat="1" ht="50.25" customHeight="1" x14ac:dyDescent="0.25">
      <c r="A9" s="113" t="s">
        <v>19</v>
      </c>
      <c r="B9" s="107" t="s">
        <v>20</v>
      </c>
      <c r="C9" s="108">
        <f t="shared" si="0"/>
        <v>272881000000</v>
      </c>
      <c r="D9" s="108">
        <f t="shared" si="0"/>
        <v>0</v>
      </c>
      <c r="E9" s="108">
        <f t="shared" si="0"/>
        <v>0</v>
      </c>
      <c r="F9" s="108">
        <f t="shared" si="0"/>
        <v>0</v>
      </c>
      <c r="G9" s="108">
        <f t="shared" si="0"/>
        <v>0</v>
      </c>
      <c r="H9" s="108">
        <f t="shared" si="0"/>
        <v>272881000000</v>
      </c>
      <c r="I9" s="109">
        <f t="shared" si="1"/>
        <v>3.4199867125137708E-2</v>
      </c>
      <c r="J9" s="108">
        <f>J10</f>
        <v>165350231516.14999</v>
      </c>
      <c r="K9" s="108">
        <f t="shared" si="2"/>
        <v>0</v>
      </c>
      <c r="L9" s="108">
        <f t="shared" si="2"/>
        <v>165350231516.14999</v>
      </c>
      <c r="M9" s="108">
        <f t="shared" si="2"/>
        <v>107530768483.84998</v>
      </c>
      <c r="N9" s="114">
        <f t="shared" si="3"/>
        <v>0.60594263256199588</v>
      </c>
      <c r="O9" s="29"/>
      <c r="P9" s="29"/>
      <c r="Q9" s="29"/>
      <c r="R9" s="29"/>
      <c r="S9" s="29"/>
      <c r="T9" s="29"/>
      <c r="U9" s="29"/>
      <c r="V9" s="29"/>
      <c r="W9" s="29"/>
      <c r="X9" s="29"/>
    </row>
    <row r="10" spans="1:24" s="30" customFormat="1" ht="45.75" customHeight="1" x14ac:dyDescent="0.25">
      <c r="A10" s="115" t="s">
        <v>21</v>
      </c>
      <c r="B10" s="22" t="s">
        <v>20</v>
      </c>
      <c r="C10" s="27">
        <f t="shared" ref="C10:H10" si="4">C11+C20</f>
        <v>272881000000</v>
      </c>
      <c r="D10" s="27">
        <f t="shared" si="4"/>
        <v>0</v>
      </c>
      <c r="E10" s="27">
        <f t="shared" si="4"/>
        <v>0</v>
      </c>
      <c r="F10" s="27">
        <f t="shared" si="4"/>
        <v>0</v>
      </c>
      <c r="G10" s="27">
        <f t="shared" si="4"/>
        <v>0</v>
      </c>
      <c r="H10" s="27">
        <f t="shared" si="4"/>
        <v>272881000000</v>
      </c>
      <c r="I10" s="26">
        <f t="shared" si="1"/>
        <v>3.4199867125137708E-2</v>
      </c>
      <c r="J10" s="27">
        <f>J11+J20</f>
        <v>165350231516.14999</v>
      </c>
      <c r="K10" s="27">
        <f t="shared" ref="K10:M10" si="5">K11+K20</f>
        <v>0</v>
      </c>
      <c r="L10" s="27">
        <f t="shared" si="5"/>
        <v>165350231516.14999</v>
      </c>
      <c r="M10" s="27">
        <f t="shared" si="5"/>
        <v>107530768483.84998</v>
      </c>
      <c r="N10" s="116">
        <f t="shared" si="3"/>
        <v>0.60594263256199588</v>
      </c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spans="1:24" s="30" customFormat="1" ht="33" customHeight="1" x14ac:dyDescent="0.25">
      <c r="A11" s="115" t="s">
        <v>22</v>
      </c>
      <c r="B11" s="22" t="s">
        <v>23</v>
      </c>
      <c r="C11" s="27">
        <f t="shared" ref="C11:H11" si="6">C12</f>
        <v>272881000000</v>
      </c>
      <c r="D11" s="27">
        <f t="shared" si="6"/>
        <v>0</v>
      </c>
      <c r="E11" s="27">
        <f t="shared" si="6"/>
        <v>0</v>
      </c>
      <c r="F11" s="27">
        <f t="shared" si="6"/>
        <v>0</v>
      </c>
      <c r="G11" s="27">
        <f t="shared" si="6"/>
        <v>0</v>
      </c>
      <c r="H11" s="27">
        <f t="shared" si="6"/>
        <v>272881000000</v>
      </c>
      <c r="I11" s="26">
        <f t="shared" si="1"/>
        <v>3.4199867125137708E-2</v>
      </c>
      <c r="J11" s="27">
        <f>J12</f>
        <v>156163992297.5</v>
      </c>
      <c r="K11" s="27">
        <f t="shared" ref="K11:M11" si="7">K12</f>
        <v>0</v>
      </c>
      <c r="L11" s="27">
        <f t="shared" si="7"/>
        <v>156163992297.5</v>
      </c>
      <c r="M11" s="27">
        <f t="shared" si="7"/>
        <v>116717007702.49998</v>
      </c>
      <c r="N11" s="116">
        <f t="shared" si="3"/>
        <v>0.57227873064632573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 spans="1:24" s="30" customFormat="1" ht="33" customHeight="1" x14ac:dyDescent="0.25">
      <c r="A12" s="115" t="s">
        <v>24</v>
      </c>
      <c r="B12" s="31" t="s">
        <v>25</v>
      </c>
      <c r="C12" s="35">
        <f t="shared" ref="C12:H12" si="8">C13+C15</f>
        <v>272881000000</v>
      </c>
      <c r="D12" s="35">
        <f t="shared" si="8"/>
        <v>0</v>
      </c>
      <c r="E12" s="35">
        <f t="shared" si="8"/>
        <v>0</v>
      </c>
      <c r="F12" s="35">
        <f t="shared" si="8"/>
        <v>0</v>
      </c>
      <c r="G12" s="35">
        <f t="shared" si="8"/>
        <v>0</v>
      </c>
      <c r="H12" s="35">
        <f t="shared" si="8"/>
        <v>272881000000</v>
      </c>
      <c r="I12" s="34">
        <f t="shared" si="1"/>
        <v>3.4199867125137708E-2</v>
      </c>
      <c r="J12" s="35">
        <f>J13+J15</f>
        <v>156163992297.5</v>
      </c>
      <c r="K12" s="35">
        <f t="shared" ref="K12:M12" si="9">K13+K15</f>
        <v>0</v>
      </c>
      <c r="L12" s="35">
        <f t="shared" si="9"/>
        <v>156163992297.5</v>
      </c>
      <c r="M12" s="35">
        <f t="shared" si="9"/>
        <v>116717007702.49998</v>
      </c>
      <c r="N12" s="116">
        <f t="shared" si="3"/>
        <v>0.57227873064632573</v>
      </c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4" s="30" customFormat="1" ht="33" customHeight="1" x14ac:dyDescent="0.25">
      <c r="A13" s="115" t="s">
        <v>26</v>
      </c>
      <c r="B13" s="31" t="s">
        <v>27</v>
      </c>
      <c r="C13" s="35">
        <f t="shared" ref="C13:H13" si="10">C14</f>
        <v>272881000000</v>
      </c>
      <c r="D13" s="35">
        <f t="shared" si="10"/>
        <v>0</v>
      </c>
      <c r="E13" s="35">
        <f t="shared" si="10"/>
        <v>0</v>
      </c>
      <c r="F13" s="35">
        <f t="shared" si="10"/>
        <v>0</v>
      </c>
      <c r="G13" s="35">
        <f t="shared" si="10"/>
        <v>0</v>
      </c>
      <c r="H13" s="35">
        <f t="shared" si="10"/>
        <v>272881000000</v>
      </c>
      <c r="I13" s="34">
        <f t="shared" si="1"/>
        <v>3.4199867125137708E-2</v>
      </c>
      <c r="J13" s="35">
        <f>J14</f>
        <v>155366014825.54001</v>
      </c>
      <c r="K13" s="35">
        <f t="shared" ref="K13:M13" si="11">K14</f>
        <v>0</v>
      </c>
      <c r="L13" s="35">
        <f t="shared" si="11"/>
        <v>155366014825.54001</v>
      </c>
      <c r="M13" s="35">
        <f t="shared" si="11"/>
        <v>117514985174.45999</v>
      </c>
      <c r="N13" s="116">
        <f t="shared" si="3"/>
        <v>0.5693544615621462</v>
      </c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 spans="1:24" s="44" customFormat="1" ht="47.25" customHeight="1" x14ac:dyDescent="0.25">
      <c r="A14" s="117" t="s">
        <v>28</v>
      </c>
      <c r="B14" s="37" t="s">
        <v>29</v>
      </c>
      <c r="C14" s="38">
        <v>272881000000</v>
      </c>
      <c r="D14" s="39">
        <v>0</v>
      </c>
      <c r="E14" s="39">
        <v>0</v>
      </c>
      <c r="F14" s="39">
        <v>0</v>
      </c>
      <c r="G14" s="38">
        <f>+D14-E14-F14</f>
        <v>0</v>
      </c>
      <c r="H14" s="38">
        <f>+C14+G14</f>
        <v>272881000000</v>
      </c>
      <c r="I14" s="40">
        <f t="shared" si="1"/>
        <v>3.4199867125137708E-2</v>
      </c>
      <c r="J14" s="41">
        <f>15648896068.68+18564177215.79+14856021654.22+18992136117.09+17582492773.94+15490961199.94+19762116421.97+17537252214.7+16931961159.21</f>
        <v>155366014825.54001</v>
      </c>
      <c r="K14" s="41">
        <v>0</v>
      </c>
      <c r="L14" s="38">
        <f>J14-K14</f>
        <v>155366014825.54001</v>
      </c>
      <c r="M14" s="38">
        <f>H14-L14</f>
        <v>117514985174.45999</v>
      </c>
      <c r="N14" s="118">
        <f t="shared" si="3"/>
        <v>0.5693544615621462</v>
      </c>
    </row>
    <row r="15" spans="1:24" s="29" customFormat="1" ht="47.25" customHeight="1" x14ac:dyDescent="0.25">
      <c r="A15" s="115" t="s">
        <v>67</v>
      </c>
      <c r="B15" s="31" t="s">
        <v>72</v>
      </c>
      <c r="C15" s="35">
        <f t="shared" ref="C15:H18" si="12">C16</f>
        <v>0</v>
      </c>
      <c r="D15" s="35">
        <f t="shared" si="12"/>
        <v>0</v>
      </c>
      <c r="E15" s="35">
        <f t="shared" si="12"/>
        <v>0</v>
      </c>
      <c r="F15" s="35">
        <f t="shared" si="12"/>
        <v>0</v>
      </c>
      <c r="G15" s="35">
        <f t="shared" si="12"/>
        <v>0</v>
      </c>
      <c r="H15" s="35">
        <f t="shared" si="12"/>
        <v>0</v>
      </c>
      <c r="I15" s="34">
        <f t="shared" si="1"/>
        <v>0</v>
      </c>
      <c r="J15" s="35">
        <f>J16</f>
        <v>797977471.95999992</v>
      </c>
      <c r="K15" s="35">
        <f t="shared" ref="K15:M18" si="13">K16</f>
        <v>0</v>
      </c>
      <c r="L15" s="35">
        <f t="shared" si="13"/>
        <v>797977471.95999992</v>
      </c>
      <c r="M15" s="35">
        <f t="shared" si="13"/>
        <v>-797977471.95999992</v>
      </c>
      <c r="N15" s="119" t="s">
        <v>30</v>
      </c>
    </row>
    <row r="16" spans="1:24" s="29" customFormat="1" ht="47.25" customHeight="1" x14ac:dyDescent="0.25">
      <c r="A16" s="115" t="s">
        <v>66</v>
      </c>
      <c r="B16" s="31" t="s">
        <v>71</v>
      </c>
      <c r="C16" s="35">
        <f t="shared" si="12"/>
        <v>0</v>
      </c>
      <c r="D16" s="35">
        <f t="shared" si="12"/>
        <v>0</v>
      </c>
      <c r="E16" s="35">
        <f t="shared" si="12"/>
        <v>0</v>
      </c>
      <c r="F16" s="35">
        <f t="shared" si="12"/>
        <v>0</v>
      </c>
      <c r="G16" s="35">
        <f t="shared" si="12"/>
        <v>0</v>
      </c>
      <c r="H16" s="35">
        <f t="shared" si="12"/>
        <v>0</v>
      </c>
      <c r="I16" s="34">
        <f t="shared" si="1"/>
        <v>0</v>
      </c>
      <c r="J16" s="35">
        <f>J17</f>
        <v>797977471.95999992</v>
      </c>
      <c r="K16" s="35">
        <f t="shared" si="13"/>
        <v>0</v>
      </c>
      <c r="L16" s="35">
        <f t="shared" si="13"/>
        <v>797977471.95999992</v>
      </c>
      <c r="M16" s="35">
        <f t="shared" si="13"/>
        <v>-797977471.95999992</v>
      </c>
      <c r="N16" s="119" t="s">
        <v>30</v>
      </c>
    </row>
    <row r="17" spans="1:16" s="29" customFormat="1" ht="79.5" customHeight="1" x14ac:dyDescent="0.25">
      <c r="A17" s="115" t="s">
        <v>65</v>
      </c>
      <c r="B17" s="31" t="s">
        <v>70</v>
      </c>
      <c r="C17" s="35">
        <f t="shared" si="12"/>
        <v>0</v>
      </c>
      <c r="D17" s="35">
        <f t="shared" si="12"/>
        <v>0</v>
      </c>
      <c r="E17" s="35">
        <f t="shared" si="12"/>
        <v>0</v>
      </c>
      <c r="F17" s="35">
        <f t="shared" si="12"/>
        <v>0</v>
      </c>
      <c r="G17" s="35">
        <f t="shared" si="12"/>
        <v>0</v>
      </c>
      <c r="H17" s="35">
        <f t="shared" si="12"/>
        <v>0</v>
      </c>
      <c r="I17" s="34">
        <f t="shared" si="1"/>
        <v>0</v>
      </c>
      <c r="J17" s="35">
        <f>J18</f>
        <v>797977471.95999992</v>
      </c>
      <c r="K17" s="35">
        <f t="shared" si="13"/>
        <v>0</v>
      </c>
      <c r="L17" s="35">
        <f t="shared" si="13"/>
        <v>797977471.95999992</v>
      </c>
      <c r="M17" s="35">
        <f t="shared" si="13"/>
        <v>-797977471.95999992</v>
      </c>
      <c r="N17" s="119" t="s">
        <v>30</v>
      </c>
    </row>
    <row r="18" spans="1:16" s="29" customFormat="1" ht="47.25" customHeight="1" x14ac:dyDescent="0.25">
      <c r="A18" s="115" t="s">
        <v>64</v>
      </c>
      <c r="B18" s="31" t="s">
        <v>69</v>
      </c>
      <c r="C18" s="35">
        <f t="shared" si="12"/>
        <v>0</v>
      </c>
      <c r="D18" s="35">
        <f t="shared" si="12"/>
        <v>0</v>
      </c>
      <c r="E18" s="35">
        <f t="shared" si="12"/>
        <v>0</v>
      </c>
      <c r="F18" s="35">
        <f t="shared" si="12"/>
        <v>0</v>
      </c>
      <c r="G18" s="35">
        <f t="shared" si="12"/>
        <v>0</v>
      </c>
      <c r="H18" s="35">
        <f t="shared" si="12"/>
        <v>0</v>
      </c>
      <c r="I18" s="34">
        <f t="shared" si="1"/>
        <v>0</v>
      </c>
      <c r="J18" s="35">
        <f>J19</f>
        <v>797977471.95999992</v>
      </c>
      <c r="K18" s="35">
        <f t="shared" si="13"/>
        <v>0</v>
      </c>
      <c r="L18" s="35">
        <f t="shared" si="13"/>
        <v>797977471.95999992</v>
      </c>
      <c r="M18" s="35">
        <f t="shared" si="13"/>
        <v>-797977471.95999992</v>
      </c>
      <c r="N18" s="119" t="s">
        <v>30</v>
      </c>
    </row>
    <row r="19" spans="1:16" s="44" customFormat="1" ht="47.25" customHeight="1" x14ac:dyDescent="0.25">
      <c r="A19" s="117" t="s">
        <v>63</v>
      </c>
      <c r="B19" s="37" t="s">
        <v>68</v>
      </c>
      <c r="C19" s="38">
        <v>0</v>
      </c>
      <c r="D19" s="39">
        <v>0</v>
      </c>
      <c r="E19" s="39">
        <v>0</v>
      </c>
      <c r="F19" s="39">
        <v>0</v>
      </c>
      <c r="G19" s="38">
        <f>+D19-E19-F19</f>
        <v>0</v>
      </c>
      <c r="H19" s="38">
        <f>+C19+G19</f>
        <v>0</v>
      </c>
      <c r="I19" s="40">
        <f t="shared" si="1"/>
        <v>0</v>
      </c>
      <c r="J19" s="41">
        <f>241080818.81+917517.11+113486104.87+171471141.61+45671736.73+36126181.49+132449723.55+56774247.79</f>
        <v>797977471.95999992</v>
      </c>
      <c r="K19" s="41">
        <v>0</v>
      </c>
      <c r="L19" s="38">
        <f t="shared" ref="L19:L25" si="14">J19-K19</f>
        <v>797977471.95999992</v>
      </c>
      <c r="M19" s="38">
        <f t="shared" ref="M19" si="15">H19-L19</f>
        <v>-797977471.95999992</v>
      </c>
      <c r="N19" s="120" t="s">
        <v>30</v>
      </c>
    </row>
    <row r="20" spans="1:16" s="29" customFormat="1" ht="33" customHeight="1" x14ac:dyDescent="0.25">
      <c r="A20" s="115" t="s">
        <v>31</v>
      </c>
      <c r="B20" s="31" t="s">
        <v>32</v>
      </c>
      <c r="C20" s="35">
        <f t="shared" ref="C20:H20" si="16">C21+C29</f>
        <v>0</v>
      </c>
      <c r="D20" s="35">
        <f t="shared" si="16"/>
        <v>0</v>
      </c>
      <c r="E20" s="35">
        <f t="shared" si="16"/>
        <v>0</v>
      </c>
      <c r="F20" s="35">
        <f t="shared" si="16"/>
        <v>0</v>
      </c>
      <c r="G20" s="35">
        <f t="shared" si="16"/>
        <v>0</v>
      </c>
      <c r="H20" s="35">
        <f t="shared" si="16"/>
        <v>0</v>
      </c>
      <c r="I20" s="34">
        <f t="shared" si="1"/>
        <v>0</v>
      </c>
      <c r="J20" s="35">
        <f>J21+J29</f>
        <v>9186239218.6500015</v>
      </c>
      <c r="K20" s="35">
        <f t="shared" ref="K20:M20" si="17">K21+K29</f>
        <v>0</v>
      </c>
      <c r="L20" s="35">
        <f>L21+L29</f>
        <v>9186239218.6500015</v>
      </c>
      <c r="M20" s="35">
        <f t="shared" si="17"/>
        <v>-9186239218.6500015</v>
      </c>
      <c r="N20" s="119" t="s">
        <v>30</v>
      </c>
    </row>
    <row r="21" spans="1:16" s="29" customFormat="1" ht="33" customHeight="1" x14ac:dyDescent="0.25">
      <c r="A21" s="115" t="s">
        <v>33</v>
      </c>
      <c r="B21" s="31" t="s">
        <v>34</v>
      </c>
      <c r="C21" s="35">
        <f t="shared" ref="C21:H21" si="18">C22+C26</f>
        <v>0</v>
      </c>
      <c r="D21" s="35">
        <f t="shared" si="18"/>
        <v>0</v>
      </c>
      <c r="E21" s="35">
        <f t="shared" si="18"/>
        <v>0</v>
      </c>
      <c r="F21" s="35">
        <f t="shared" si="18"/>
        <v>0</v>
      </c>
      <c r="G21" s="35">
        <f t="shared" si="18"/>
        <v>0</v>
      </c>
      <c r="H21" s="35">
        <f t="shared" si="18"/>
        <v>0</v>
      </c>
      <c r="I21" s="34">
        <f t="shared" si="1"/>
        <v>0</v>
      </c>
      <c r="J21" s="35">
        <f>J22+J26</f>
        <v>8976299712.460001</v>
      </c>
      <c r="K21" s="35">
        <f t="shared" ref="K21:M21" si="19">K22+K26</f>
        <v>0</v>
      </c>
      <c r="L21" s="35">
        <f>L22+L26</f>
        <v>8976299712.460001</v>
      </c>
      <c r="M21" s="35">
        <f t="shared" si="19"/>
        <v>-8976299712.460001</v>
      </c>
      <c r="N21" s="119" t="s">
        <v>30</v>
      </c>
    </row>
    <row r="22" spans="1:16" s="29" customFormat="1" ht="33" customHeight="1" x14ac:dyDescent="0.25">
      <c r="A22" s="115" t="s">
        <v>35</v>
      </c>
      <c r="B22" s="31" t="s">
        <v>36</v>
      </c>
      <c r="C22" s="35">
        <f>C23</f>
        <v>0</v>
      </c>
      <c r="D22" s="35">
        <f t="shared" ref="D22:H22" si="20">D23</f>
        <v>0</v>
      </c>
      <c r="E22" s="35">
        <f t="shared" si="20"/>
        <v>0</v>
      </c>
      <c r="F22" s="35">
        <f t="shared" si="20"/>
        <v>0</v>
      </c>
      <c r="G22" s="35">
        <f t="shared" si="20"/>
        <v>0</v>
      </c>
      <c r="H22" s="35">
        <f t="shared" si="20"/>
        <v>0</v>
      </c>
      <c r="I22" s="34">
        <f t="shared" si="1"/>
        <v>0</v>
      </c>
      <c r="J22" s="35">
        <f>J23</f>
        <v>4764447075.6400003</v>
      </c>
      <c r="K22" s="35">
        <f t="shared" ref="K22:M22" si="21">K23</f>
        <v>0</v>
      </c>
      <c r="L22" s="35">
        <f t="shared" si="21"/>
        <v>4764447075.6400003</v>
      </c>
      <c r="M22" s="35">
        <f t="shared" si="21"/>
        <v>-4764447075.6400003</v>
      </c>
      <c r="N22" s="119" t="s">
        <v>30</v>
      </c>
    </row>
    <row r="23" spans="1:16" s="29" customFormat="1" ht="33" customHeight="1" x14ac:dyDescent="0.25">
      <c r="A23" s="115" t="s">
        <v>37</v>
      </c>
      <c r="B23" s="31" t="s">
        <v>38</v>
      </c>
      <c r="C23" s="35">
        <f>C24+C25</f>
        <v>0</v>
      </c>
      <c r="D23" s="35">
        <f t="shared" ref="D23:H23" si="22">D24+D25</f>
        <v>0</v>
      </c>
      <c r="E23" s="35">
        <f t="shared" si="22"/>
        <v>0</v>
      </c>
      <c r="F23" s="35">
        <f t="shared" si="22"/>
        <v>0</v>
      </c>
      <c r="G23" s="35">
        <f t="shared" si="22"/>
        <v>0</v>
      </c>
      <c r="H23" s="35">
        <f t="shared" si="22"/>
        <v>0</v>
      </c>
      <c r="I23" s="34">
        <f t="shared" si="1"/>
        <v>0</v>
      </c>
      <c r="J23" s="35">
        <f>J24+J25</f>
        <v>4764447075.6400003</v>
      </c>
      <c r="K23" s="35">
        <f t="shared" ref="K23:M23" si="23">K24+K25</f>
        <v>0</v>
      </c>
      <c r="L23" s="35">
        <f t="shared" si="23"/>
        <v>4764447075.6400003</v>
      </c>
      <c r="M23" s="35">
        <f t="shared" si="23"/>
        <v>-4764447075.6400003</v>
      </c>
      <c r="N23" s="119" t="s">
        <v>30</v>
      </c>
    </row>
    <row r="24" spans="1:16" s="44" customFormat="1" ht="50.25" customHeight="1" x14ac:dyDescent="0.25">
      <c r="A24" s="117" t="s">
        <v>39</v>
      </c>
      <c r="B24" s="37" t="s">
        <v>40</v>
      </c>
      <c r="C24" s="38">
        <v>0</v>
      </c>
      <c r="D24" s="39">
        <f t="shared" ref="D24:F25" si="24">D25</f>
        <v>0</v>
      </c>
      <c r="E24" s="39">
        <f t="shared" si="24"/>
        <v>0</v>
      </c>
      <c r="F24" s="39">
        <f t="shared" si="24"/>
        <v>0</v>
      </c>
      <c r="G24" s="38">
        <f t="shared" ref="G24:G25" si="25">+D24-E24-F24</f>
        <v>0</v>
      </c>
      <c r="H24" s="38">
        <f t="shared" ref="H24:H25" si="26">+C24+G24</f>
        <v>0</v>
      </c>
      <c r="I24" s="40">
        <f t="shared" si="1"/>
        <v>0</v>
      </c>
      <c r="J24" s="41">
        <f>2230079.75+3063503.99+1248011.46+2481070.47+1660632.87+1630432.03+2572961.06+3876935.32+3300022</f>
        <v>22063648.949999999</v>
      </c>
      <c r="K24" s="41">
        <v>0</v>
      </c>
      <c r="L24" s="38">
        <f>J24-K24</f>
        <v>22063648.949999999</v>
      </c>
      <c r="M24" s="38">
        <f>H24-L24</f>
        <v>-22063648.949999999</v>
      </c>
      <c r="N24" s="120" t="s">
        <v>30</v>
      </c>
    </row>
    <row r="25" spans="1:16" s="44" customFormat="1" ht="48.75" customHeight="1" x14ac:dyDescent="0.25">
      <c r="A25" s="117" t="s">
        <v>41</v>
      </c>
      <c r="B25" s="37" t="s">
        <v>42</v>
      </c>
      <c r="C25" s="38">
        <v>0</v>
      </c>
      <c r="D25" s="39">
        <f t="shared" si="24"/>
        <v>0</v>
      </c>
      <c r="E25" s="39">
        <f t="shared" si="24"/>
        <v>0</v>
      </c>
      <c r="F25" s="39">
        <f t="shared" si="24"/>
        <v>0</v>
      </c>
      <c r="G25" s="38">
        <f t="shared" si="25"/>
        <v>0</v>
      </c>
      <c r="H25" s="38">
        <f t="shared" si="26"/>
        <v>0</v>
      </c>
      <c r="I25" s="40">
        <f t="shared" si="1"/>
        <v>0</v>
      </c>
      <c r="J25" s="41">
        <f>405420813.75+225811625.96+216663163.13+468463544.89+769159833.01+714316209.41+585001381.92+677053227.94+680493626.68</f>
        <v>4742383426.6900005</v>
      </c>
      <c r="K25" s="41">
        <v>0</v>
      </c>
      <c r="L25" s="38">
        <f t="shared" si="14"/>
        <v>4742383426.6900005</v>
      </c>
      <c r="M25" s="38">
        <f>H25-L25</f>
        <v>-4742383426.6900005</v>
      </c>
      <c r="N25" s="120" t="s">
        <v>30</v>
      </c>
    </row>
    <row r="26" spans="1:16" s="29" customFormat="1" ht="33" customHeight="1" x14ac:dyDescent="0.25">
      <c r="A26" s="115" t="s">
        <v>43</v>
      </c>
      <c r="B26" s="31" t="s">
        <v>44</v>
      </c>
      <c r="C26" s="35">
        <f t="shared" ref="C26:H26" si="27">C27</f>
        <v>0</v>
      </c>
      <c r="D26" s="35">
        <f t="shared" si="27"/>
        <v>0</v>
      </c>
      <c r="E26" s="35">
        <f t="shared" si="27"/>
        <v>0</v>
      </c>
      <c r="F26" s="35">
        <f t="shared" si="27"/>
        <v>0</v>
      </c>
      <c r="G26" s="35">
        <f t="shared" si="27"/>
        <v>0</v>
      </c>
      <c r="H26" s="35">
        <f t="shared" si="27"/>
        <v>0</v>
      </c>
      <c r="I26" s="34">
        <f t="shared" si="1"/>
        <v>0</v>
      </c>
      <c r="J26" s="35">
        <f>J27</f>
        <v>4211852636.8200002</v>
      </c>
      <c r="K26" s="35">
        <f t="shared" ref="K26:M26" si="28">K27</f>
        <v>0</v>
      </c>
      <c r="L26" s="35">
        <f t="shared" si="28"/>
        <v>4211852636.8200002</v>
      </c>
      <c r="M26" s="35">
        <f t="shared" si="28"/>
        <v>-4211852636.8200002</v>
      </c>
      <c r="N26" s="119" t="s">
        <v>30</v>
      </c>
    </row>
    <row r="27" spans="1:16" s="44" customFormat="1" ht="76.5" customHeight="1" x14ac:dyDescent="0.25">
      <c r="A27" s="117" t="s">
        <v>45</v>
      </c>
      <c r="B27" s="37" t="s">
        <v>46</v>
      </c>
      <c r="C27" s="38">
        <v>0</v>
      </c>
      <c r="D27" s="39">
        <v>0</v>
      </c>
      <c r="E27" s="39">
        <v>0</v>
      </c>
      <c r="F27" s="39">
        <v>0</v>
      </c>
      <c r="G27" s="38">
        <f t="shared" ref="G27" si="29">+D27-E27-F27</f>
        <v>0</v>
      </c>
      <c r="H27" s="38">
        <f>+C27+G27</f>
        <v>0</v>
      </c>
      <c r="I27" s="40">
        <f t="shared" si="1"/>
        <v>0</v>
      </c>
      <c r="J27" s="41">
        <f>1328530800.97+17375714.76+22572469.51+1416207847.06+20505642.79+18849172.25+1355773558.25+12433328.88+19604102.35</f>
        <v>4211852636.8200002</v>
      </c>
      <c r="K27" s="41">
        <v>0</v>
      </c>
      <c r="L27" s="38">
        <f>J27-K27</f>
        <v>4211852636.8200002</v>
      </c>
      <c r="M27" s="38">
        <f>H27-L27</f>
        <v>-4211852636.8200002</v>
      </c>
      <c r="N27" s="120" t="s">
        <v>30</v>
      </c>
    </row>
    <row r="28" spans="1:16" s="44" customFormat="1" ht="42.75" customHeight="1" x14ac:dyDescent="0.25">
      <c r="A28" s="115" t="s">
        <v>62</v>
      </c>
      <c r="B28" s="31" t="s">
        <v>61</v>
      </c>
      <c r="C28" s="35">
        <f t="shared" ref="C28:H28" si="30">C29</f>
        <v>0</v>
      </c>
      <c r="D28" s="35">
        <f t="shared" si="30"/>
        <v>0</v>
      </c>
      <c r="E28" s="35">
        <f t="shared" si="30"/>
        <v>0</v>
      </c>
      <c r="F28" s="35">
        <f t="shared" si="30"/>
        <v>0</v>
      </c>
      <c r="G28" s="35">
        <f t="shared" si="30"/>
        <v>0</v>
      </c>
      <c r="H28" s="35">
        <f t="shared" si="30"/>
        <v>0</v>
      </c>
      <c r="I28" s="40">
        <f t="shared" si="1"/>
        <v>0</v>
      </c>
      <c r="J28" s="35">
        <f>J29</f>
        <v>209939506.19</v>
      </c>
      <c r="K28" s="35">
        <f t="shared" ref="K28:M28" si="31">K29</f>
        <v>0</v>
      </c>
      <c r="L28" s="35">
        <f t="shared" si="31"/>
        <v>209939506.19</v>
      </c>
      <c r="M28" s="35">
        <f t="shared" si="31"/>
        <v>-209939506.19</v>
      </c>
      <c r="N28" s="119" t="s">
        <v>30</v>
      </c>
    </row>
    <row r="29" spans="1:16" s="29" customFormat="1" ht="42.75" customHeight="1" x14ac:dyDescent="0.25">
      <c r="A29" s="115" t="s">
        <v>60</v>
      </c>
      <c r="B29" s="31" t="s">
        <v>59</v>
      </c>
      <c r="C29" s="35">
        <f t="shared" ref="C29:H29" si="32">C30+C31</f>
        <v>0</v>
      </c>
      <c r="D29" s="35">
        <f t="shared" si="32"/>
        <v>0</v>
      </c>
      <c r="E29" s="35">
        <f t="shared" si="32"/>
        <v>0</v>
      </c>
      <c r="F29" s="35">
        <f t="shared" si="32"/>
        <v>0</v>
      </c>
      <c r="G29" s="35">
        <f t="shared" si="32"/>
        <v>0</v>
      </c>
      <c r="H29" s="35">
        <f t="shared" si="32"/>
        <v>0</v>
      </c>
      <c r="I29" s="34">
        <f t="shared" si="1"/>
        <v>0</v>
      </c>
      <c r="J29" s="35">
        <f>J30+J31</f>
        <v>209939506.19</v>
      </c>
      <c r="K29" s="35">
        <f>K30+K31</f>
        <v>0</v>
      </c>
      <c r="L29" s="35">
        <f>L30+L31</f>
        <v>209939506.19</v>
      </c>
      <c r="M29" s="35">
        <f>M30+M31</f>
        <v>-209939506.19</v>
      </c>
      <c r="N29" s="119" t="s">
        <v>30</v>
      </c>
    </row>
    <row r="30" spans="1:16" s="44" customFormat="1" ht="42.75" customHeight="1" x14ac:dyDescent="0.25">
      <c r="A30" s="121" t="s">
        <v>57</v>
      </c>
      <c r="B30" s="93" t="s">
        <v>58</v>
      </c>
      <c r="C30" s="88">
        <v>0</v>
      </c>
      <c r="D30" s="94">
        <v>0</v>
      </c>
      <c r="E30" s="94">
        <v>0</v>
      </c>
      <c r="F30" s="94">
        <v>0</v>
      </c>
      <c r="G30" s="88">
        <f t="shared" ref="G30" si="33">+D30-E30-F30</f>
        <v>0</v>
      </c>
      <c r="H30" s="88">
        <f>+C30+G30</f>
        <v>0</v>
      </c>
      <c r="I30" s="89">
        <f t="shared" si="1"/>
        <v>0</v>
      </c>
      <c r="J30" s="66">
        <f>3934316+105206115+45072224</f>
        <v>154212655</v>
      </c>
      <c r="K30" s="66">
        <v>0</v>
      </c>
      <c r="L30" s="88">
        <f t="shared" ref="L30" si="34">J30-K30</f>
        <v>154212655</v>
      </c>
      <c r="M30" s="88">
        <f t="shared" ref="M30" si="35">H30-L30</f>
        <v>-154212655</v>
      </c>
      <c r="N30" s="122" t="s">
        <v>30</v>
      </c>
    </row>
    <row r="31" spans="1:16" s="44" customFormat="1" ht="42.75" customHeight="1" thickBot="1" x14ac:dyDescent="0.3">
      <c r="A31" s="121" t="s">
        <v>95</v>
      </c>
      <c r="B31" s="93" t="s">
        <v>94</v>
      </c>
      <c r="C31" s="88">
        <v>0</v>
      </c>
      <c r="D31" s="94">
        <v>0</v>
      </c>
      <c r="E31" s="94">
        <v>0</v>
      </c>
      <c r="F31" s="94">
        <v>0</v>
      </c>
      <c r="G31" s="88">
        <f t="shared" ref="G31" si="36">+D31-E31-F31</f>
        <v>0</v>
      </c>
      <c r="H31" s="88">
        <f>+C31+G31</f>
        <v>0</v>
      </c>
      <c r="I31" s="89">
        <f t="shared" si="1"/>
        <v>0</v>
      </c>
      <c r="J31" s="66">
        <v>55726851.189999998</v>
      </c>
      <c r="K31" s="66"/>
      <c r="L31" s="88">
        <f t="shared" ref="L31" si="37">J31-K31</f>
        <v>55726851.189999998</v>
      </c>
      <c r="M31" s="88">
        <f t="shared" ref="M31" si="38">H31-L31</f>
        <v>-55726851.189999998</v>
      </c>
      <c r="N31" s="122" t="s">
        <v>30</v>
      </c>
    </row>
    <row r="32" spans="1:16" s="19" customFormat="1" ht="33" customHeight="1" thickBot="1" x14ac:dyDescent="0.3">
      <c r="A32" s="102">
        <v>4</v>
      </c>
      <c r="B32" s="103" t="s">
        <v>47</v>
      </c>
      <c r="C32" s="104">
        <f t="shared" ref="C32:G32" si="39">C33+C34+C35</f>
        <v>8870335215722</v>
      </c>
      <c r="D32" s="104">
        <f t="shared" si="39"/>
        <v>0</v>
      </c>
      <c r="E32" s="104">
        <f t="shared" si="39"/>
        <v>0</v>
      </c>
      <c r="F32" s="104">
        <f t="shared" si="39"/>
        <v>1164208607256</v>
      </c>
      <c r="G32" s="104">
        <f t="shared" si="39"/>
        <v>-1164208607256</v>
      </c>
      <c r="H32" s="104">
        <f>H33+H34+H35</f>
        <v>7706126608466</v>
      </c>
      <c r="I32" s="105">
        <f t="shared" si="1"/>
        <v>0.96580013287486233</v>
      </c>
      <c r="J32" s="104">
        <f>J33+J34+J35</f>
        <v>3221634474050.1401</v>
      </c>
      <c r="K32" s="104">
        <f t="shared" ref="K32:M32" si="40">K33+K34+K35</f>
        <v>0</v>
      </c>
      <c r="L32" s="104">
        <f t="shared" si="40"/>
        <v>3221634474050.1401</v>
      </c>
      <c r="M32" s="104">
        <f t="shared" si="40"/>
        <v>4484492134415.8594</v>
      </c>
      <c r="N32" s="106">
        <f>+L32/H32</f>
        <v>0.41806145132767891</v>
      </c>
      <c r="P32" s="18"/>
    </row>
    <row r="33" spans="1:17" s="58" customFormat="1" ht="33" customHeight="1" x14ac:dyDescent="0.25">
      <c r="A33" s="123">
        <v>41</v>
      </c>
      <c r="B33" s="95" t="s">
        <v>48</v>
      </c>
      <c r="C33" s="96">
        <v>10647256000</v>
      </c>
      <c r="D33" s="97">
        <v>0</v>
      </c>
      <c r="E33" s="97">
        <v>0</v>
      </c>
      <c r="F33" s="97">
        <v>0</v>
      </c>
      <c r="G33" s="98">
        <f>+D33-E33-F33</f>
        <v>0</v>
      </c>
      <c r="H33" s="99">
        <f t="shared" ref="H33:H34" si="41">+C33+G33</f>
        <v>10647256000</v>
      </c>
      <c r="I33" s="100">
        <f t="shared" si="1"/>
        <v>1.3344085533522861E-3</v>
      </c>
      <c r="J33" s="101">
        <v>5744527026.8599997</v>
      </c>
      <c r="K33" s="101">
        <v>0</v>
      </c>
      <c r="L33" s="96">
        <f>J33-K33</f>
        <v>5744527026.8599997</v>
      </c>
      <c r="M33" s="96">
        <f>H33-L33</f>
        <v>4902728973.1400003</v>
      </c>
      <c r="N33" s="124">
        <f>+L33/H33</f>
        <v>0.53953122070700654</v>
      </c>
      <c r="P33" s="59"/>
      <c r="Q33" s="19"/>
    </row>
    <row r="34" spans="1:17" s="58" customFormat="1" ht="33" customHeight="1" x14ac:dyDescent="0.25">
      <c r="A34" s="125">
        <v>42</v>
      </c>
      <c r="B34" s="54" t="s">
        <v>49</v>
      </c>
      <c r="C34" s="60">
        <v>1539512571000</v>
      </c>
      <c r="D34" s="61">
        <v>0</v>
      </c>
      <c r="E34" s="61">
        <v>0</v>
      </c>
      <c r="F34" s="61">
        <v>0</v>
      </c>
      <c r="G34" s="85">
        <f>+D34-E34-F34</f>
        <v>0</v>
      </c>
      <c r="H34" s="38">
        <f t="shared" si="41"/>
        <v>1539512571000</v>
      </c>
      <c r="I34" s="40">
        <f t="shared" si="1"/>
        <v>0.19294536946756694</v>
      </c>
      <c r="J34" s="41">
        <v>1427021447000</v>
      </c>
      <c r="K34" s="41">
        <v>0</v>
      </c>
      <c r="L34" s="55">
        <f>J34-K34</f>
        <v>1427021447000</v>
      </c>
      <c r="M34" s="55">
        <f>H34-L34</f>
        <v>112491124000</v>
      </c>
      <c r="N34" s="118">
        <f>+L34/H34</f>
        <v>0.92693068824574087</v>
      </c>
      <c r="P34" s="59"/>
      <c r="Q34" s="19"/>
    </row>
    <row r="35" spans="1:17" s="58" customFormat="1" ht="33" customHeight="1" thickBot="1" x14ac:dyDescent="0.3">
      <c r="A35" s="126">
        <v>43</v>
      </c>
      <c r="B35" s="63" t="s">
        <v>50</v>
      </c>
      <c r="C35" s="64">
        <v>7320175388722</v>
      </c>
      <c r="D35" s="65">
        <v>0</v>
      </c>
      <c r="E35" s="65">
        <v>0</v>
      </c>
      <c r="F35" s="65">
        <v>1164208607256</v>
      </c>
      <c r="G35" s="87">
        <f>+D35-E35-F35</f>
        <v>-1164208607256</v>
      </c>
      <c r="H35" s="88">
        <f>+C35+G35</f>
        <v>6155966781466</v>
      </c>
      <c r="I35" s="89">
        <f t="shared" si="1"/>
        <v>0.7715203548539431</v>
      </c>
      <c r="J35" s="66">
        <v>1788868500023.28</v>
      </c>
      <c r="K35" s="66">
        <v>0</v>
      </c>
      <c r="L35" s="64">
        <v>1788868500023.28</v>
      </c>
      <c r="M35" s="64">
        <f>H35-L35</f>
        <v>4367098281442.7197</v>
      </c>
      <c r="N35" s="127">
        <f>+L35/H35</f>
        <v>0.2905909930198281</v>
      </c>
      <c r="O35" s="59"/>
      <c r="P35" s="59"/>
      <c r="Q35" s="19"/>
    </row>
    <row r="36" spans="1:17" s="8" customFormat="1" ht="33" customHeight="1" thickBot="1" x14ac:dyDescent="0.3">
      <c r="A36" s="140" t="s">
        <v>51</v>
      </c>
      <c r="B36" s="141"/>
      <c r="C36" s="90">
        <f t="shared" ref="C36:G36" si="42">C8+C32</f>
        <v>9143216215722</v>
      </c>
      <c r="D36" s="90">
        <f t="shared" si="42"/>
        <v>0</v>
      </c>
      <c r="E36" s="90">
        <f t="shared" si="42"/>
        <v>0</v>
      </c>
      <c r="F36" s="90">
        <f t="shared" si="42"/>
        <v>1164208607256</v>
      </c>
      <c r="G36" s="90">
        <f t="shared" si="42"/>
        <v>-1164208607256</v>
      </c>
      <c r="H36" s="90">
        <f>H8+H32</f>
        <v>7979007608466</v>
      </c>
      <c r="I36" s="91">
        <f t="shared" si="1"/>
        <v>1</v>
      </c>
      <c r="J36" s="90">
        <f>J8+J32</f>
        <v>3386984705566.29</v>
      </c>
      <c r="K36" s="90">
        <f>K8+K32</f>
        <v>0</v>
      </c>
      <c r="L36" s="90">
        <f>L8+L32</f>
        <v>3386984705566.29</v>
      </c>
      <c r="M36" s="90">
        <f>M8+M32</f>
        <v>4592022902899.709</v>
      </c>
      <c r="N36" s="92">
        <f>+L36/H36</f>
        <v>0.42448696276120645</v>
      </c>
      <c r="P36" s="71"/>
      <c r="Q36" s="19"/>
    </row>
    <row r="37" spans="1:17" s="8" customFormat="1" ht="14.25" customHeight="1" x14ac:dyDescent="0.25">
      <c r="B37" s="72"/>
      <c r="C37" s="73"/>
      <c r="D37" s="74"/>
      <c r="E37" s="74"/>
      <c r="F37" s="74"/>
      <c r="G37" s="74"/>
      <c r="H37" s="73"/>
      <c r="I37" s="74"/>
      <c r="J37" s="74"/>
      <c r="K37" s="74"/>
      <c r="L37" s="73"/>
      <c r="M37" s="75"/>
    </row>
    <row r="38" spans="1:17" s="2" customFormat="1" ht="14.25" customHeight="1" x14ac:dyDescent="0.25">
      <c r="A38" s="76" t="s">
        <v>93</v>
      </c>
      <c r="D38" s="8"/>
      <c r="E38" s="8"/>
      <c r="F38" s="8"/>
      <c r="G38" s="8"/>
      <c r="I38" s="77"/>
      <c r="J38" s="9"/>
      <c r="K38" s="9"/>
      <c r="L38" s="9"/>
      <c r="M38" s="9"/>
      <c r="N38" s="77"/>
    </row>
    <row r="39" spans="1:17" s="2" customFormat="1" ht="33" customHeight="1" x14ac:dyDescent="0.25">
      <c r="A39" s="76" t="s">
        <v>52</v>
      </c>
      <c r="D39" s="8"/>
      <c r="E39" s="8"/>
      <c r="F39" s="8"/>
      <c r="G39" s="8"/>
      <c r="J39" s="9"/>
      <c r="K39" s="9"/>
      <c r="L39" s="9"/>
      <c r="M39" s="9"/>
    </row>
    <row r="40" spans="1:17" s="2" customFormat="1" ht="33" customHeight="1" x14ac:dyDescent="0.25">
      <c r="A40" s="5"/>
      <c r="D40" s="8"/>
      <c r="E40" s="8"/>
      <c r="F40" s="8"/>
      <c r="G40" s="8"/>
      <c r="H40" s="9" t="s">
        <v>85</v>
      </c>
      <c r="J40" s="9"/>
      <c r="K40" s="9"/>
      <c r="L40" s="9"/>
      <c r="M40" s="9"/>
      <c r="N40" s="77"/>
    </row>
    <row r="41" spans="1:17" s="2" customFormat="1" ht="33" customHeight="1" x14ac:dyDescent="0.25">
      <c r="A41" s="5"/>
      <c r="D41" s="8"/>
      <c r="E41" s="8"/>
      <c r="F41" s="8"/>
      <c r="G41" s="8"/>
      <c r="J41" s="9"/>
      <c r="K41" s="9"/>
      <c r="L41" s="9"/>
      <c r="M41" s="9"/>
    </row>
    <row r="42" spans="1:17" s="2" customFormat="1" ht="33" customHeight="1" x14ac:dyDescent="0.25">
      <c r="A42" s="5"/>
      <c r="C42" s="4"/>
      <c r="D42" s="78"/>
      <c r="E42" s="78"/>
      <c r="F42" s="78"/>
      <c r="G42" s="78"/>
      <c r="H42" s="58"/>
      <c r="I42" s="58"/>
      <c r="J42" s="58"/>
      <c r="K42" s="59"/>
      <c r="L42" s="79"/>
      <c r="M42" s="59"/>
    </row>
    <row r="43" spans="1:17" s="2" customFormat="1" ht="33" customHeight="1" x14ac:dyDescent="0.25">
      <c r="A43" s="5"/>
      <c r="D43" s="8"/>
      <c r="E43" s="8"/>
      <c r="F43" s="8"/>
      <c r="G43" s="8"/>
      <c r="K43" s="9"/>
      <c r="M43" s="9"/>
    </row>
    <row r="44" spans="1:17" s="2" customFormat="1" ht="33" customHeight="1" x14ac:dyDescent="0.25">
      <c r="A44" s="5"/>
      <c r="D44" s="8"/>
      <c r="E44" s="8"/>
      <c r="F44" s="8"/>
      <c r="G44" s="8"/>
      <c r="K44" s="9"/>
    </row>
    <row r="45" spans="1:17" s="2" customFormat="1" ht="33" customHeight="1" x14ac:dyDescent="0.25">
      <c r="A45" s="5"/>
      <c r="D45" s="8"/>
      <c r="E45" s="8"/>
      <c r="F45" s="8"/>
      <c r="G45" s="8"/>
      <c r="K45" s="9"/>
    </row>
    <row r="46" spans="1:17" s="2" customFormat="1" ht="33" customHeight="1" x14ac:dyDescent="0.25">
      <c r="A46" s="5"/>
      <c r="D46" s="8"/>
      <c r="E46" s="8"/>
      <c r="F46" s="8"/>
      <c r="G46" s="8"/>
      <c r="K46" s="9"/>
    </row>
    <row r="47" spans="1:17" s="2" customFormat="1" ht="33" customHeight="1" x14ac:dyDescent="0.25">
      <c r="A47" s="5"/>
      <c r="D47" s="8"/>
      <c r="E47" s="8"/>
      <c r="F47" s="8"/>
      <c r="G47" s="8"/>
      <c r="K47" s="9"/>
    </row>
    <row r="48" spans="1:17" s="2" customFormat="1" ht="33" customHeight="1" x14ac:dyDescent="0.25">
      <c r="A48" s="5"/>
      <c r="D48" s="8"/>
      <c r="E48" s="8"/>
      <c r="F48" s="8"/>
      <c r="G48" s="8"/>
      <c r="K48" s="9"/>
    </row>
    <row r="49" spans="1:11" s="2" customFormat="1" ht="33" customHeight="1" x14ac:dyDescent="0.25">
      <c r="A49" s="5"/>
      <c r="D49" s="8"/>
      <c r="E49" s="8"/>
      <c r="F49" s="8"/>
      <c r="G49" s="8"/>
      <c r="K49" s="9"/>
    </row>
  </sheetData>
  <mergeCells count="16">
    <mergeCell ref="A36:B36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9685039370078741" right="0.11811023622047245" top="0.43307086614173229" bottom="0.11811023622047245" header="0.23622047244094491" footer="0.19685039370078741"/>
  <pageSetup paperSize="228" scale="4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18</vt:i4>
      </vt:variant>
    </vt:vector>
  </HeadingPairs>
  <TitlesOfParts>
    <vt:vector size="27" baseType="lpstr">
      <vt:lpstr>ENERO 2024</vt:lpstr>
      <vt:lpstr>FEB 2024</vt:lpstr>
      <vt:lpstr>MAR 2024</vt:lpstr>
      <vt:lpstr>ABR 2024</vt:lpstr>
      <vt:lpstr>MAYO 2024</vt:lpstr>
      <vt:lpstr>JUNIO 2024  </vt:lpstr>
      <vt:lpstr>JULIO 2024</vt:lpstr>
      <vt:lpstr>AGOSTO 2024 </vt:lpstr>
      <vt:lpstr>SEPTIEMBRE 2024</vt:lpstr>
      <vt:lpstr>'ABR 2024'!Área_de_impresión</vt:lpstr>
      <vt:lpstr>'AGOSTO 2024 '!Área_de_impresión</vt:lpstr>
      <vt:lpstr>'ENERO 2024'!Área_de_impresión</vt:lpstr>
      <vt:lpstr>'FEB 2024'!Área_de_impresión</vt:lpstr>
      <vt:lpstr>'JULIO 2024'!Área_de_impresión</vt:lpstr>
      <vt:lpstr>'JUNIO 2024  '!Área_de_impresión</vt:lpstr>
      <vt:lpstr>'MAR 2024'!Área_de_impresión</vt:lpstr>
      <vt:lpstr>'MAYO 2024'!Área_de_impresión</vt:lpstr>
      <vt:lpstr>'SEPTIEMBRE 2024'!Área_de_impresión</vt:lpstr>
      <vt:lpstr>'ABR 2024'!Títulos_a_imprimir</vt:lpstr>
      <vt:lpstr>'AGOSTO 2024 '!Títulos_a_imprimir</vt:lpstr>
      <vt:lpstr>'ENERO 2024'!Títulos_a_imprimir</vt:lpstr>
      <vt:lpstr>'FEB 2024'!Títulos_a_imprimir</vt:lpstr>
      <vt:lpstr>'JULIO 2024'!Títulos_a_imprimir</vt:lpstr>
      <vt:lpstr>'JUNIO 2024  '!Títulos_a_imprimir</vt:lpstr>
      <vt:lpstr>'MAR 2024'!Títulos_a_imprimir</vt:lpstr>
      <vt:lpstr>'MAYO 2024'!Títulos_a_imprimir</vt:lpstr>
      <vt:lpstr>'SEPTIEMBRE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Aura Simona Orozco Mindiola</cp:lastModifiedBy>
  <cp:lastPrinted>2024-08-20T14:58:34Z</cp:lastPrinted>
  <dcterms:created xsi:type="dcterms:W3CDTF">2024-02-17T01:42:10Z</dcterms:created>
  <dcterms:modified xsi:type="dcterms:W3CDTF">2024-10-21T14:00:30Z</dcterms:modified>
</cp:coreProperties>
</file>