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herrera_ani_gov_co/Documents/CHIP/5 Marzo 24/Estados Financieros/"/>
    </mc:Choice>
  </mc:AlternateContent>
  <xr:revisionPtr revIDLastSave="62" documentId="8_{971E01E1-471F-4A94-B722-489C7BA48338}" xr6:coauthVersionLast="47" xr6:coauthVersionMax="47" xr10:uidLastSave="{26854CB5-B7C4-4E66-855D-D49ABFB73F76}"/>
  <bookViews>
    <workbookView xWindow="-120" yWindow="-120" windowWidth="20730" windowHeight="11160" xr2:uid="{00000000-000D-0000-FFFF-FFFF00000000}"/>
  </bookViews>
  <sheets>
    <sheet name="Anexo (4) D" sheetId="3" r:id="rId1"/>
    <sheet name="2024" sheetId="5" state="hidden" r:id="rId2"/>
  </sheets>
  <externalReferences>
    <externalReference r:id="rId3"/>
    <externalReference r:id="rId4"/>
  </externalReferences>
  <definedNames>
    <definedName name="_xlnm._FilterDatabase" localSheetId="1" hidden="1">'2024'!$A$2:$D$107</definedName>
    <definedName name="_xlnm.Print_Area" localSheetId="1">'2024'!$A$1:$E$107</definedName>
    <definedName name="_xlnm.Print_Area" localSheetId="0">'Anexo (4) D'!$B$1:$H$80</definedName>
    <definedName name="_xlnm.Print_Titles" localSheetId="0">'Anexo (4) D'!$1:$7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5" l="1"/>
  <c r="E92" i="5" l="1"/>
  <c r="B92" i="5"/>
  <c r="D92" i="5" s="1"/>
  <c r="F92" i="5" l="1"/>
  <c r="E34" i="5"/>
  <c r="D34" i="5"/>
  <c r="C34" i="5"/>
  <c r="B34" i="5"/>
  <c r="F34" i="5" s="1"/>
  <c r="D56" i="3"/>
  <c r="D55" i="3"/>
  <c r="D54" i="3"/>
  <c r="D53" i="3"/>
  <c r="D48" i="3"/>
  <c r="B105" i="5"/>
  <c r="B102" i="5"/>
  <c r="B101" i="5"/>
  <c r="B99" i="5"/>
  <c r="B98" i="5"/>
  <c r="B95" i="5"/>
  <c r="B93" i="5"/>
  <c r="B91" i="5"/>
  <c r="B88" i="5"/>
  <c r="B89" i="5"/>
  <c r="B85" i="5"/>
  <c r="B80" i="5"/>
  <c r="D52" i="3" s="1"/>
  <c r="B79" i="5"/>
  <c r="D51" i="3" s="1"/>
  <c r="B78" i="5"/>
  <c r="D50" i="3" s="1"/>
  <c r="B77" i="5"/>
  <c r="D49" i="3" s="1"/>
  <c r="B75" i="5"/>
  <c r="B74" i="5"/>
  <c r="B73" i="5"/>
  <c r="B72" i="5"/>
  <c r="B71" i="5"/>
  <c r="B70" i="5"/>
  <c r="B68" i="5"/>
  <c r="B64" i="5"/>
  <c r="B62" i="5"/>
  <c r="B61" i="5"/>
  <c r="B58" i="5"/>
  <c r="B57" i="5"/>
  <c r="B54" i="5"/>
  <c r="B53" i="5"/>
  <c r="B51" i="5"/>
  <c r="B50" i="5"/>
  <c r="B49" i="5"/>
  <c r="C49" i="5" s="1"/>
  <c r="B47" i="5"/>
  <c r="B46" i="5"/>
  <c r="B45" i="5"/>
  <c r="B44" i="5"/>
  <c r="B43" i="5"/>
  <c r="B42" i="5"/>
  <c r="B41" i="5"/>
  <c r="B40" i="5"/>
  <c r="B38" i="5"/>
  <c r="B37" i="5"/>
  <c r="B35" i="5"/>
  <c r="B33" i="5"/>
  <c r="B32" i="5"/>
  <c r="B31" i="5"/>
  <c r="B30" i="5"/>
  <c r="B29" i="5"/>
  <c r="B27" i="5"/>
  <c r="B26" i="5"/>
  <c r="B25" i="5"/>
  <c r="B24" i="5"/>
  <c r="B23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K59" i="5"/>
  <c r="P59" i="5" s="1"/>
  <c r="J59" i="5"/>
  <c r="I59" i="5"/>
  <c r="K60" i="5"/>
  <c r="P60" i="5" s="1"/>
  <c r="J60" i="5"/>
  <c r="I60" i="5"/>
  <c r="P61" i="5"/>
  <c r="O61" i="5"/>
  <c r="N61" i="5"/>
  <c r="O60" i="5"/>
  <c r="N60" i="5"/>
  <c r="O59" i="5"/>
  <c r="N59" i="5"/>
  <c r="O79" i="5" l="1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58" i="5"/>
  <c r="O57" i="5"/>
  <c r="O56" i="5"/>
  <c r="O55" i="5"/>
  <c r="O54" i="5"/>
  <c r="O53" i="5"/>
  <c r="O52" i="5"/>
  <c r="O51" i="5"/>
  <c r="O50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9" i="5"/>
  <c r="O8" i="5"/>
  <c r="O7" i="5"/>
  <c r="O6" i="5"/>
  <c r="O5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7" i="5"/>
  <c r="N6" i="5"/>
  <c r="N5" i="5"/>
  <c r="N8" i="5"/>
  <c r="O80" i="5" l="1"/>
  <c r="N80" i="5"/>
  <c r="E66" i="5" l="1"/>
  <c r="D66" i="5"/>
  <c r="C67" i="5"/>
  <c r="B67" i="5" l="1"/>
  <c r="D68" i="3" l="1"/>
  <c r="D67" i="3"/>
  <c r="D66" i="3"/>
  <c r="D60" i="3"/>
  <c r="D59" i="3"/>
  <c r="D42" i="3"/>
  <c r="D38" i="3"/>
  <c r="D31" i="3"/>
  <c r="D28" i="3"/>
  <c r="D22" i="3"/>
  <c r="D15" i="3"/>
  <c r="D69" i="3" l="1"/>
  <c r="D63" i="3"/>
  <c r="D44" i="3"/>
  <c r="D43" i="3"/>
  <c r="D41" i="3"/>
  <c r="D40" i="3"/>
  <c r="D39" i="3"/>
  <c r="D37" i="3"/>
  <c r="D29" i="3"/>
  <c r="D27" i="3"/>
  <c r="D16" i="3"/>
  <c r="D14" i="3"/>
  <c r="D19" i="3"/>
  <c r="P44" i="5"/>
  <c r="K43" i="5"/>
  <c r="P43" i="5" s="1"/>
  <c r="J43" i="5"/>
  <c r="I43" i="5"/>
  <c r="I36" i="5"/>
  <c r="P79" i="5"/>
  <c r="P76" i="5"/>
  <c r="P72" i="5"/>
  <c r="P70" i="5"/>
  <c r="P67" i="5"/>
  <c r="P65" i="5"/>
  <c r="P58" i="5"/>
  <c r="P55" i="5"/>
  <c r="P53" i="5"/>
  <c r="P52" i="5"/>
  <c r="P49" i="5"/>
  <c r="P46" i="5"/>
  <c r="P42" i="5"/>
  <c r="P39" i="5"/>
  <c r="P34" i="5"/>
  <c r="P32" i="5"/>
  <c r="P30" i="5"/>
  <c r="P28" i="5"/>
  <c r="P26" i="5"/>
  <c r="P24" i="5"/>
  <c r="P21" i="5"/>
  <c r="P19" i="5"/>
  <c r="P16" i="5"/>
  <c r="P14" i="5"/>
  <c r="P13" i="5"/>
  <c r="P11" i="5"/>
  <c r="P8" i="5"/>
  <c r="P7" i="5"/>
  <c r="F26" i="3" l="1"/>
  <c r="E87" i="5" l="1"/>
  <c r="D87" i="5" l="1"/>
  <c r="F87" i="5" s="1"/>
  <c r="K38" i="5" l="1"/>
  <c r="J38" i="5"/>
  <c r="I38" i="5"/>
  <c r="I35" i="5" s="1"/>
  <c r="P38" i="5" l="1"/>
  <c r="E9" i="5" l="1"/>
  <c r="E63" i="5" l="1"/>
  <c r="E61" i="5"/>
  <c r="E96" i="5" l="1"/>
  <c r="K18" i="5" l="1"/>
  <c r="P18" i="5" s="1"/>
  <c r="J18" i="5"/>
  <c r="I18" i="5"/>
  <c r="E93" i="5" l="1"/>
  <c r="E82" i="5"/>
  <c r="E27" i="5"/>
  <c r="D82" i="5" l="1"/>
  <c r="F82" i="5" s="1"/>
  <c r="I12" i="5" l="1"/>
  <c r="I71" i="5" l="1"/>
  <c r="E59" i="5" l="1"/>
  <c r="K23" i="5" l="1"/>
  <c r="P23" i="5" s="1"/>
  <c r="J23" i="5"/>
  <c r="I23" i="5"/>
  <c r="K20" i="5" l="1"/>
  <c r="J20" i="5"/>
  <c r="I20" i="5"/>
  <c r="I17" i="5" s="1"/>
  <c r="J17" i="5" l="1"/>
  <c r="K17" i="5"/>
  <c r="P17" i="5" s="1"/>
  <c r="D7" i="5" s="1"/>
  <c r="P20" i="5"/>
  <c r="C7" i="5"/>
  <c r="I78" i="5"/>
  <c r="K12" i="5"/>
  <c r="P12" i="5" s="1"/>
  <c r="J12" i="5"/>
  <c r="R17" i="5" l="1"/>
  <c r="Q17" i="5"/>
  <c r="E7" i="5"/>
  <c r="F18" i="3" l="1"/>
  <c r="K69" i="5" l="1"/>
  <c r="P69" i="5" s="1"/>
  <c r="K31" i="5" l="1"/>
  <c r="P31" i="5" s="1"/>
  <c r="J31" i="5"/>
  <c r="I31" i="5"/>
  <c r="E10" i="5" l="1"/>
  <c r="F47" i="3"/>
  <c r="E76" i="5"/>
  <c r="D76" i="5"/>
  <c r="K45" i="5"/>
  <c r="P45" i="5" s="1"/>
  <c r="J45" i="5"/>
  <c r="I45" i="5"/>
  <c r="K41" i="5"/>
  <c r="J41" i="5"/>
  <c r="I41" i="5"/>
  <c r="I40" i="5" l="1"/>
  <c r="J40" i="5"/>
  <c r="P41" i="5"/>
  <c r="K40" i="5"/>
  <c r="F76" i="5"/>
  <c r="P40" i="5" l="1"/>
  <c r="D10" i="5" s="1"/>
  <c r="C10" i="5"/>
  <c r="Q40" i="5" s="1"/>
  <c r="R40" i="5" l="1"/>
  <c r="E104" i="5"/>
  <c r="K71" i="5" l="1"/>
  <c r="P71" i="5" s="1"/>
  <c r="J71" i="5"/>
  <c r="K68" i="5" l="1"/>
  <c r="P68" i="5" s="1"/>
  <c r="D43" i="5" s="1"/>
  <c r="I6" i="5" l="1"/>
  <c r="J6" i="5"/>
  <c r="K6" i="5"/>
  <c r="I10" i="5"/>
  <c r="J10" i="5"/>
  <c r="K10" i="5"/>
  <c r="P10" i="5" s="1"/>
  <c r="I15" i="5"/>
  <c r="J15" i="5"/>
  <c r="K15" i="5"/>
  <c r="P15" i="5" s="1"/>
  <c r="I25" i="5"/>
  <c r="J25" i="5"/>
  <c r="K25" i="5"/>
  <c r="P25" i="5" s="1"/>
  <c r="I27" i="5"/>
  <c r="J27" i="5"/>
  <c r="K27" i="5"/>
  <c r="P27" i="5" s="1"/>
  <c r="I29" i="5"/>
  <c r="J29" i="5"/>
  <c r="K29" i="5"/>
  <c r="P29" i="5" s="1"/>
  <c r="I33" i="5"/>
  <c r="J33" i="5"/>
  <c r="K33" i="5"/>
  <c r="P33" i="5" s="1"/>
  <c r="I48" i="5"/>
  <c r="J48" i="5"/>
  <c r="K48" i="5"/>
  <c r="I51" i="5"/>
  <c r="J51" i="5"/>
  <c r="K51" i="5"/>
  <c r="P51" i="5" s="1"/>
  <c r="I54" i="5"/>
  <c r="J54" i="5"/>
  <c r="K54" i="5"/>
  <c r="P54" i="5" s="1"/>
  <c r="I57" i="5"/>
  <c r="J57" i="5"/>
  <c r="K57" i="5"/>
  <c r="I64" i="5"/>
  <c r="J64" i="5"/>
  <c r="K64" i="5"/>
  <c r="P64" i="5" s="1"/>
  <c r="I66" i="5"/>
  <c r="J66" i="5"/>
  <c r="K66" i="5"/>
  <c r="P66" i="5" s="1"/>
  <c r="I69" i="5"/>
  <c r="J69" i="5"/>
  <c r="I75" i="5"/>
  <c r="J75" i="5"/>
  <c r="K75" i="5"/>
  <c r="I77" i="5"/>
  <c r="J78" i="5"/>
  <c r="K78" i="5"/>
  <c r="J5" i="5" l="1"/>
  <c r="K5" i="5"/>
  <c r="P5" i="5" s="1"/>
  <c r="P6" i="5"/>
  <c r="I5" i="5"/>
  <c r="J77" i="5"/>
  <c r="K56" i="5"/>
  <c r="P56" i="5" s="1"/>
  <c r="P57" i="5"/>
  <c r="K77" i="5"/>
  <c r="P77" i="5" s="1"/>
  <c r="P78" i="5"/>
  <c r="J68" i="5"/>
  <c r="J47" i="5"/>
  <c r="I68" i="5"/>
  <c r="K74" i="5"/>
  <c r="P74" i="5" s="1"/>
  <c r="P75" i="5"/>
  <c r="J56" i="5"/>
  <c r="I74" i="5"/>
  <c r="K47" i="5"/>
  <c r="P47" i="5" s="1"/>
  <c r="P48" i="5"/>
  <c r="I47" i="5"/>
  <c r="J74" i="5"/>
  <c r="I56" i="5"/>
  <c r="K22" i="5"/>
  <c r="P22" i="5" s="1"/>
  <c r="J22" i="5"/>
  <c r="I22" i="5"/>
  <c r="I50" i="5"/>
  <c r="K63" i="5"/>
  <c r="J63" i="5"/>
  <c r="I63" i="5"/>
  <c r="K50" i="5"/>
  <c r="P50" i="5" s="1"/>
  <c r="J50" i="5"/>
  <c r="I9" i="5"/>
  <c r="K9" i="5"/>
  <c r="P9" i="5" s="1"/>
  <c r="J9" i="5"/>
  <c r="I73" i="5" l="1"/>
  <c r="J73" i="5"/>
  <c r="K73" i="5"/>
  <c r="P73" i="5" s="1"/>
  <c r="I62" i="5"/>
  <c r="I80" i="5" s="1"/>
  <c r="J62" i="5"/>
  <c r="J80" i="5" s="1"/>
  <c r="K62" i="5"/>
  <c r="P63" i="5"/>
  <c r="F36" i="3"/>
  <c r="F58" i="3"/>
  <c r="P62" i="5" l="1"/>
  <c r="P80" i="5" s="1"/>
  <c r="K80" i="5"/>
  <c r="R68" i="5"/>
  <c r="C43" i="5"/>
  <c r="E106" i="5" l="1"/>
  <c r="E105" i="5"/>
  <c r="E103" i="5"/>
  <c r="E102" i="5"/>
  <c r="E101" i="5"/>
  <c r="E97" i="5"/>
  <c r="E99" i="5"/>
  <c r="E94" i="5"/>
  <c r="E83" i="5" l="1"/>
  <c r="F21" i="3" l="1"/>
  <c r="E28" i="5" l="1"/>
  <c r="E35" i="5" l="1"/>
  <c r="D29" i="5"/>
  <c r="R47" i="5" s="1"/>
  <c r="D50" i="5"/>
  <c r="C29" i="5" l="1"/>
  <c r="R74" i="5"/>
  <c r="Q47" i="5"/>
  <c r="C51" i="5"/>
  <c r="Q77" i="5" s="1"/>
  <c r="D51" i="5"/>
  <c r="C50" i="5"/>
  <c r="Q74" i="5" l="1"/>
  <c r="R77" i="5"/>
  <c r="P89" i="5" l="1"/>
  <c r="D37" i="5"/>
  <c r="O89" i="5"/>
  <c r="C37" i="5"/>
  <c r="R63" i="5" l="1"/>
  <c r="Q63" i="5"/>
  <c r="P90" i="5"/>
  <c r="P91" i="5" s="1"/>
  <c r="D5" i="5"/>
  <c r="C5" i="5"/>
  <c r="C31" i="5"/>
  <c r="R5" i="5" l="1"/>
  <c r="Q56" i="5"/>
  <c r="Q5" i="5"/>
  <c r="D31" i="5"/>
  <c r="R56" i="5" l="1"/>
  <c r="E6" i="5" l="1"/>
  <c r="D6" i="5" l="1"/>
  <c r="C6" i="5"/>
  <c r="Q9" i="5" l="1"/>
  <c r="R9" i="5"/>
  <c r="F65" i="3" l="1"/>
  <c r="F62" i="3"/>
  <c r="F24" i="3" l="1"/>
  <c r="F13" i="3" l="1"/>
  <c r="F11" i="3" l="1"/>
  <c r="F34" i="3"/>
  <c r="E47" i="5"/>
  <c r="E33" i="5"/>
  <c r="F9" i="3" l="1"/>
  <c r="F71" i="3" l="1"/>
  <c r="C8" i="5"/>
  <c r="D8" i="5"/>
  <c r="R22" i="5" l="1"/>
  <c r="Q22" i="5"/>
  <c r="E65" i="5" l="1"/>
  <c r="C90" i="5" l="1"/>
  <c r="C56" i="5"/>
  <c r="E84" i="5" l="1"/>
  <c r="E80" i="5"/>
  <c r="E39" i="5"/>
  <c r="E43" i="5" l="1"/>
  <c r="E81" i="5" l="1"/>
  <c r="E78" i="5" l="1"/>
  <c r="E60" i="5"/>
  <c r="E88" i="5" l="1"/>
  <c r="E69" i="5"/>
  <c r="E95" i="5" l="1"/>
  <c r="E77" i="5"/>
  <c r="E55" i="5"/>
  <c r="E20" i="5" l="1"/>
  <c r="E21" i="5"/>
  <c r="E22" i="5"/>
  <c r="E23" i="5"/>
  <c r="E24" i="5"/>
  <c r="E25" i="5"/>
  <c r="E26" i="5"/>
  <c r="E29" i="5"/>
  <c r="E30" i="5"/>
  <c r="E31" i="5"/>
  <c r="E32" i="5"/>
  <c r="E62" i="5" l="1"/>
  <c r="E12" i="5" l="1"/>
  <c r="E4" i="5"/>
  <c r="E3" i="5"/>
  <c r="E98" i="5" l="1"/>
  <c r="E91" i="5"/>
  <c r="E89" i="5"/>
  <c r="E86" i="5"/>
  <c r="E85" i="5"/>
  <c r="E79" i="5"/>
  <c r="E75" i="5"/>
  <c r="E74" i="5"/>
  <c r="E73" i="5"/>
  <c r="E72" i="5"/>
  <c r="E71" i="5"/>
  <c r="E70" i="5"/>
  <c r="E68" i="5"/>
  <c r="E64" i="5"/>
  <c r="E58" i="5"/>
  <c r="E54" i="5"/>
  <c r="E53" i="5"/>
  <c r="E51" i="5"/>
  <c r="E50" i="5"/>
  <c r="E49" i="5"/>
  <c r="E48" i="5"/>
  <c r="E46" i="5"/>
  <c r="E45" i="5"/>
  <c r="E44" i="5"/>
  <c r="E42" i="5"/>
  <c r="E41" i="5"/>
  <c r="E40" i="5"/>
  <c r="E38" i="5"/>
  <c r="E37" i="5"/>
  <c r="E19" i="5"/>
  <c r="E18" i="5"/>
  <c r="E17" i="5"/>
  <c r="E16" i="5"/>
  <c r="E15" i="5"/>
  <c r="E14" i="5"/>
  <c r="E13" i="5"/>
  <c r="E11" i="5"/>
  <c r="E8" i="5"/>
  <c r="E5" i="5"/>
  <c r="D65" i="5" l="1"/>
  <c r="F65" i="5" s="1"/>
  <c r="D81" i="5" l="1"/>
  <c r="F81" i="5" s="1"/>
  <c r="D69" i="5"/>
  <c r="F69" i="5" l="1"/>
  <c r="C30" i="5" l="1"/>
  <c r="D30" i="5"/>
  <c r="Q50" i="5" l="1"/>
  <c r="R50" i="5"/>
  <c r="D84" i="5" l="1"/>
  <c r="F84" i="5" s="1"/>
  <c r="D59" i="5" l="1"/>
  <c r="F59" i="5" s="1"/>
  <c r="Q68" i="5" l="1"/>
  <c r="O90" i="5"/>
  <c r="O91" i="5" s="1"/>
  <c r="F5" i="5" l="1"/>
  <c r="F6" i="5"/>
  <c r="F8" i="5"/>
  <c r="F10" i="5"/>
  <c r="D22" i="5"/>
  <c r="F22" i="5" s="1"/>
  <c r="F29" i="5"/>
  <c r="F30" i="5"/>
  <c r="F31" i="5"/>
  <c r="F43" i="5"/>
  <c r="D47" i="5"/>
  <c r="D52" i="5" s="1"/>
  <c r="F50" i="5"/>
  <c r="F51" i="5"/>
  <c r="D55" i="5"/>
  <c r="F55" i="5" s="1"/>
  <c r="D91" i="5" l="1"/>
  <c r="B100" i="5"/>
  <c r="D86" i="5"/>
  <c r="F86" i="5" s="1"/>
  <c r="D78" i="5"/>
  <c r="F78" i="5" s="1"/>
  <c r="D62" i="5"/>
  <c r="F62" i="5" s="1"/>
  <c r="D53" i="5"/>
  <c r="B56" i="5"/>
  <c r="C38" i="5"/>
  <c r="D35" i="5"/>
  <c r="D17" i="5"/>
  <c r="C4" i="5"/>
  <c r="D106" i="5"/>
  <c r="D103" i="5"/>
  <c r="B107" i="5"/>
  <c r="D101" i="5"/>
  <c r="F101" i="5" s="1"/>
  <c r="D96" i="5"/>
  <c r="D94" i="5"/>
  <c r="D77" i="5"/>
  <c r="F77" i="5" s="1"/>
  <c r="D73" i="5"/>
  <c r="F73" i="5" s="1"/>
  <c r="D71" i="5"/>
  <c r="F71" i="5" s="1"/>
  <c r="D64" i="5"/>
  <c r="F64" i="5" s="1"/>
  <c r="D58" i="5"/>
  <c r="F58" i="5" s="1"/>
  <c r="D57" i="5"/>
  <c r="F57" i="5" s="1"/>
  <c r="D48" i="5"/>
  <c r="C40" i="5"/>
  <c r="C39" i="5"/>
  <c r="F37" i="5"/>
  <c r="B52" i="5"/>
  <c r="D33" i="5"/>
  <c r="D28" i="5"/>
  <c r="D27" i="5"/>
  <c r="D25" i="5"/>
  <c r="D24" i="5"/>
  <c r="D20" i="5"/>
  <c r="D19" i="5"/>
  <c r="D18" i="5"/>
  <c r="D14" i="5"/>
  <c r="D13" i="5"/>
  <c r="D99" i="5"/>
  <c r="D88" i="5"/>
  <c r="F88" i="5" s="1"/>
  <c r="D83" i="5"/>
  <c r="F83" i="5" s="1"/>
  <c r="C42" i="5"/>
  <c r="D32" i="5"/>
  <c r="D23" i="5"/>
  <c r="D21" i="5"/>
  <c r="D104" i="5"/>
  <c r="F104" i="5"/>
  <c r="D102" i="5"/>
  <c r="D97" i="5"/>
  <c r="D95" i="5"/>
  <c r="D89" i="5"/>
  <c r="F89" i="5" s="1"/>
  <c r="D80" i="5"/>
  <c r="F80" i="5" s="1"/>
  <c r="D75" i="5"/>
  <c r="F75" i="5" s="1"/>
  <c r="D70" i="5"/>
  <c r="F70" i="5" s="1"/>
  <c r="D63" i="5"/>
  <c r="F47" i="5"/>
  <c r="D54" i="5"/>
  <c r="C41" i="5"/>
  <c r="D16" i="5"/>
  <c r="D15" i="5"/>
  <c r="D12" i="5"/>
  <c r="D11" i="5"/>
  <c r="F11" i="5" s="1"/>
  <c r="D105" i="5"/>
  <c r="D98" i="5"/>
  <c r="D85" i="5"/>
  <c r="F85" i="5" s="1"/>
  <c r="D79" i="5"/>
  <c r="F79" i="5" s="1"/>
  <c r="D61" i="5"/>
  <c r="F61" i="5" s="1"/>
  <c r="C46" i="5"/>
  <c r="D93" i="5"/>
  <c r="D74" i="5"/>
  <c r="F74" i="5" s="1"/>
  <c r="D72" i="5"/>
  <c r="F72" i="5" s="1"/>
  <c r="D68" i="5"/>
  <c r="B90" i="5"/>
  <c r="D60" i="5"/>
  <c r="C45" i="5"/>
  <c r="C44" i="5"/>
  <c r="D26" i="5"/>
  <c r="C52" i="5" l="1"/>
  <c r="F94" i="5"/>
  <c r="F60" i="5"/>
  <c r="D67" i="5"/>
  <c r="F67" i="5" s="1"/>
  <c r="F91" i="5"/>
  <c r="D26" i="3"/>
  <c r="F96" i="5"/>
  <c r="F48" i="5"/>
  <c r="F105" i="5"/>
  <c r="F93" i="5"/>
  <c r="F46" i="5"/>
  <c r="F15" i="5"/>
  <c r="F97" i="5"/>
  <c r="F54" i="5"/>
  <c r="F40" i="5"/>
  <c r="F32" i="5"/>
  <c r="F27" i="5"/>
  <c r="F14" i="5"/>
  <c r="F19" i="5"/>
  <c r="F26" i="5"/>
  <c r="F16" i="5"/>
  <c r="F25" i="5"/>
  <c r="F20" i="5"/>
  <c r="F17" i="5"/>
  <c r="F23" i="5"/>
  <c r="F33" i="5"/>
  <c r="F45" i="5"/>
  <c r="D90" i="5"/>
  <c r="F90" i="5" s="1"/>
  <c r="D18" i="3"/>
  <c r="F103" i="5"/>
  <c r="D65" i="3"/>
  <c r="D36" i="3"/>
  <c r="F102" i="5"/>
  <c r="F21" i="5"/>
  <c r="F42" i="5"/>
  <c r="F99" i="5"/>
  <c r="F18" i="5"/>
  <c r="F24" i="5"/>
  <c r="F28" i="5"/>
  <c r="F39" i="5"/>
  <c r="F49" i="5"/>
  <c r="F53" i="5"/>
  <c r="D56" i="5"/>
  <c r="F56" i="5" s="1"/>
  <c r="D13" i="3"/>
  <c r="F106" i="5"/>
  <c r="F35" i="5"/>
  <c r="D21" i="3"/>
  <c r="D62" i="3"/>
  <c r="F95" i="5"/>
  <c r="D58" i="3"/>
  <c r="F13" i="5"/>
  <c r="F44" i="5"/>
  <c r="F68" i="5"/>
  <c r="F98" i="5"/>
  <c r="F12" i="5"/>
  <c r="F41" i="5"/>
  <c r="D47" i="3"/>
  <c r="D107" i="5"/>
  <c r="F107" i="5" s="1"/>
  <c r="F4" i="5"/>
  <c r="F38" i="5"/>
  <c r="D100" i="5"/>
  <c r="F100" i="5" s="1"/>
  <c r="F52" i="5" l="1"/>
  <c r="D24" i="3"/>
  <c r="D34" i="3"/>
  <c r="D11" i="3"/>
  <c r="D9" i="3" l="1"/>
  <c r="J1" i="5" l="1"/>
  <c r="D71" i="3"/>
  <c r="B36" i="5" l="1"/>
  <c r="H1" i="5" s="1"/>
  <c r="C3" i="5"/>
  <c r="B109" i="5" l="1"/>
  <c r="B111" i="5" s="1"/>
  <c r="F3" i="5"/>
  <c r="I1" i="5" l="1"/>
  <c r="P37" i="5" l="1"/>
  <c r="K36" i="5"/>
  <c r="P36" i="5" s="1"/>
  <c r="K35" i="5"/>
  <c r="P35" i="5" s="1"/>
  <c r="P84" i="5" l="1"/>
  <c r="D9" i="5"/>
  <c r="P85" i="5" l="1"/>
  <c r="P86" i="5" s="1"/>
  <c r="D36" i="5"/>
  <c r="R35" i="5"/>
  <c r="J36" i="5" l="1"/>
  <c r="J35" i="5" s="1"/>
  <c r="K81" i="5" l="1"/>
  <c r="C9" i="5" l="1"/>
  <c r="O84" i="5"/>
  <c r="P81" i="5"/>
  <c r="O85" i="5" l="1"/>
  <c r="O86" i="5" s="1"/>
  <c r="Q35" i="5"/>
  <c r="F9" i="5"/>
  <c r="C36" i="5"/>
</calcChain>
</file>

<file path=xl/sharedStrings.xml><?xml version="1.0" encoding="utf-8"?>
<sst xmlns="http://schemas.openxmlformats.org/spreadsheetml/2006/main" count="381" uniqueCount="248">
  <si>
    <t>CODIGO</t>
  </si>
  <si>
    <t>ACTIVO</t>
  </si>
  <si>
    <t xml:space="preserve"> </t>
  </si>
  <si>
    <t>AGENCIA NACIONAL DE INFRAESTRUCTURA</t>
  </si>
  <si>
    <t>Representante Legal</t>
  </si>
  <si>
    <t>PASIVO</t>
  </si>
  <si>
    <t>ANEXO No. 4</t>
  </si>
  <si>
    <t>Operaciones Interinstitucionales</t>
  </si>
  <si>
    <t>Generales</t>
  </si>
  <si>
    <t>Otros Ingresos</t>
  </si>
  <si>
    <t>Financieros</t>
  </si>
  <si>
    <t>Otros Gastos</t>
  </si>
  <si>
    <t>Comisiones</t>
  </si>
  <si>
    <t>Sueldos y salarios</t>
  </si>
  <si>
    <t>Fondos recibidos</t>
  </si>
  <si>
    <t>Contribuciones efectivas</t>
  </si>
  <si>
    <t>Aportes sobre la nómina</t>
  </si>
  <si>
    <t>Operaciones de enlace</t>
  </si>
  <si>
    <t>Ext</t>
  </si>
  <si>
    <t>De Administración y operación</t>
  </si>
  <si>
    <t>Prestaciones sociales</t>
  </si>
  <si>
    <t>Gastos de personal diversos</t>
  </si>
  <si>
    <t>Deterioro, depreciaciones, amortizaciones y provisiones</t>
  </si>
  <si>
    <t>Depreciación de propiedades, planta y equipo</t>
  </si>
  <si>
    <t>Amortización de activos intangibles</t>
  </si>
  <si>
    <t>Ingresos diversos</t>
  </si>
  <si>
    <t>Gastos Diversos</t>
  </si>
  <si>
    <t>Contribuciones imputadas</t>
  </si>
  <si>
    <t>Transferencias y subvenciones</t>
  </si>
  <si>
    <t>CUENTA</t>
  </si>
  <si>
    <t>TOTAL</t>
  </si>
  <si>
    <t>CORRIENTE</t>
  </si>
  <si>
    <t>NO CORRIENTE</t>
  </si>
  <si>
    <t>Ingresos fiscales</t>
  </si>
  <si>
    <t>GASTOS (2)</t>
  </si>
  <si>
    <t>Impuestos, contribuciones y tasas</t>
  </si>
  <si>
    <t>Contribuciones, tasas e ingresos no tributarios</t>
  </si>
  <si>
    <t>Provisión por garantías</t>
  </si>
  <si>
    <t>ESTADO DE RESULTADOS</t>
  </si>
  <si>
    <t>Subvenciones</t>
  </si>
  <si>
    <t>Operaciones sin flujo de efectivo</t>
  </si>
  <si>
    <t>DESCRIPCIÓN</t>
  </si>
  <si>
    <t>1.1.05</t>
  </si>
  <si>
    <t>1.1.10</t>
  </si>
  <si>
    <t>1.1.32</t>
  </si>
  <si>
    <t>1.3.11</t>
  </si>
  <si>
    <t>1.3.84</t>
  </si>
  <si>
    <t>1.9.05</t>
  </si>
  <si>
    <t>1.9.08</t>
  </si>
  <si>
    <t>1.9.09</t>
  </si>
  <si>
    <t>1.6.35</t>
  </si>
  <si>
    <t>1.6.37</t>
  </si>
  <si>
    <t>1.6.50</t>
  </si>
  <si>
    <t>1.6.55</t>
  </si>
  <si>
    <t>1.6.60</t>
  </si>
  <si>
    <t>1.6.65</t>
  </si>
  <si>
    <t>1.6.70</t>
  </si>
  <si>
    <t>1.6.75</t>
  </si>
  <si>
    <t>1.6.80</t>
  </si>
  <si>
    <t>1.6.83</t>
  </si>
  <si>
    <t>1.6.85</t>
  </si>
  <si>
    <t>1.7.06</t>
  </si>
  <si>
    <t>1.7.10</t>
  </si>
  <si>
    <t>1.7.11</t>
  </si>
  <si>
    <t>1.7.85</t>
  </si>
  <si>
    <t>1.9.70</t>
  </si>
  <si>
    <t>1.9.75</t>
  </si>
  <si>
    <t>1.9.89</t>
  </si>
  <si>
    <t>2.3</t>
  </si>
  <si>
    <t>2.4.01</t>
  </si>
  <si>
    <t>2.4.02</t>
  </si>
  <si>
    <t>2.4.07</t>
  </si>
  <si>
    <t>2.4.24</t>
  </si>
  <si>
    <t>2.4.36</t>
  </si>
  <si>
    <t>2.4.40</t>
  </si>
  <si>
    <t>2.4.60</t>
  </si>
  <si>
    <t>2.4.90</t>
  </si>
  <si>
    <t>2.5.11</t>
  </si>
  <si>
    <t>2.7.90</t>
  </si>
  <si>
    <t>2.9</t>
  </si>
  <si>
    <t>2.9.02</t>
  </si>
  <si>
    <t>2.3.14</t>
  </si>
  <si>
    <t>2.7.01</t>
  </si>
  <si>
    <t>2.7.07</t>
  </si>
  <si>
    <t>2.9.90</t>
  </si>
  <si>
    <t>3.1.05</t>
  </si>
  <si>
    <t>3.1.09</t>
  </si>
  <si>
    <t>3.1.45</t>
  </si>
  <si>
    <t>4.7.05</t>
  </si>
  <si>
    <t>4.7.22</t>
  </si>
  <si>
    <t>4.8.08</t>
  </si>
  <si>
    <t>5.1.01</t>
  </si>
  <si>
    <t>5.1.03</t>
  </si>
  <si>
    <t>5.1.04</t>
  </si>
  <si>
    <t>5.1.07</t>
  </si>
  <si>
    <t>5.1.11</t>
  </si>
  <si>
    <t>5.1.20</t>
  </si>
  <si>
    <t>5.3.60</t>
  </si>
  <si>
    <t>5.3.64</t>
  </si>
  <si>
    <t>5.3.66</t>
  </si>
  <si>
    <t>5.7.20</t>
  </si>
  <si>
    <t>4.8.02</t>
  </si>
  <si>
    <t>4.1.10</t>
  </si>
  <si>
    <t>5.8.02</t>
  </si>
  <si>
    <t>5.8.04</t>
  </si>
  <si>
    <t>1.7.05</t>
  </si>
  <si>
    <t>1.3.84.90</t>
  </si>
  <si>
    <t>1.9.05.01</t>
  </si>
  <si>
    <t>1.9.08.01</t>
  </si>
  <si>
    <t>2.3.14.07</t>
  </si>
  <si>
    <t>2.3.14.13</t>
  </si>
  <si>
    <t>2.9.02.01</t>
  </si>
  <si>
    <t>2.9.90.04</t>
  </si>
  <si>
    <t>8.1.20</t>
  </si>
  <si>
    <t>8.3.47</t>
  </si>
  <si>
    <t>8.3.90</t>
  </si>
  <si>
    <t>8.9.05</t>
  </si>
  <si>
    <t>8.9.15</t>
  </si>
  <si>
    <t>9.1.20</t>
  </si>
  <si>
    <t>9.1.28</t>
  </si>
  <si>
    <t>9.3.08</t>
  </si>
  <si>
    <t>9.9.05</t>
  </si>
  <si>
    <t>9.9.15</t>
  </si>
  <si>
    <t>5.1.02</t>
  </si>
  <si>
    <t>5.1.08</t>
  </si>
  <si>
    <t>5.3.68</t>
  </si>
  <si>
    <t>5.3.69</t>
  </si>
  <si>
    <t>5.4.24</t>
  </si>
  <si>
    <t>5.8.90</t>
  </si>
  <si>
    <t>1.3.11.16</t>
  </si>
  <si>
    <t>1.3.11.16.001</t>
  </si>
  <si>
    <t>1.3.84.21</t>
  </si>
  <si>
    <t>1.3.84.21.001</t>
  </si>
  <si>
    <t>1.3.84.26</t>
  </si>
  <si>
    <t>1.3.84.26.001</t>
  </si>
  <si>
    <t>1.3.84.27</t>
  </si>
  <si>
    <t>1.3.84.27.001</t>
  </si>
  <si>
    <t>1.3.84.90.001</t>
  </si>
  <si>
    <t>1.9.08.01.001</t>
  </si>
  <si>
    <t>1.9.08.01.002</t>
  </si>
  <si>
    <t>1.9.08.03</t>
  </si>
  <si>
    <t>1.9.08.03.001</t>
  </si>
  <si>
    <t>1.1.32.10</t>
  </si>
  <si>
    <t>1.1.32.10.001</t>
  </si>
  <si>
    <t>1.1.32.10.002</t>
  </si>
  <si>
    <t>2.3.14.07.001</t>
  </si>
  <si>
    <t>2.3.14.13.001</t>
  </si>
  <si>
    <t>2.9.02.01.001</t>
  </si>
  <si>
    <t>2.9.90.04.001</t>
  </si>
  <si>
    <t>1.9.05.01.001</t>
  </si>
  <si>
    <t>CTE</t>
  </si>
  <si>
    <t>NO CTE</t>
  </si>
  <si>
    <t>1.7.91</t>
  </si>
  <si>
    <t>4.4.28</t>
  </si>
  <si>
    <t>1.3.11.01</t>
  </si>
  <si>
    <t>1.3.11.01.001</t>
  </si>
  <si>
    <t>INGRESOS (1)</t>
  </si>
  <si>
    <t>RESULTADO DEL EJERCICIO (3)</t>
  </si>
  <si>
    <t>Transferencias y Subvenciones</t>
  </si>
  <si>
    <t>Otras transferencias</t>
  </si>
  <si>
    <t>5.4.23</t>
  </si>
  <si>
    <t>8.3.15</t>
  </si>
  <si>
    <t>2.4.40.11</t>
  </si>
  <si>
    <t>2.4.40.11.001</t>
  </si>
  <si>
    <t>2.4.40.14</t>
  </si>
  <si>
    <t>2.4.40.14.001</t>
  </si>
  <si>
    <t>4.7</t>
  </si>
  <si>
    <t>4.4</t>
  </si>
  <si>
    <t>CÓDIGO</t>
  </si>
  <si>
    <t>4.8</t>
  </si>
  <si>
    <t>4.1</t>
  </si>
  <si>
    <t>5.1</t>
  </si>
  <si>
    <t>5.3</t>
  </si>
  <si>
    <t>5.4</t>
  </si>
  <si>
    <t>5.7</t>
  </si>
  <si>
    <t>5.8</t>
  </si>
  <si>
    <t>Deterioro de bienes de uso público - concesiones</t>
  </si>
  <si>
    <t>5.3.76</t>
  </si>
  <si>
    <t>9.3.90</t>
  </si>
  <si>
    <t>1.3.86</t>
  </si>
  <si>
    <t>1.3.86.14</t>
  </si>
  <si>
    <t>1.3.86.14.001</t>
  </si>
  <si>
    <t>1.3.86.90</t>
  </si>
  <si>
    <t>1.3.86.90.001</t>
  </si>
  <si>
    <t>5.3.47</t>
  </si>
  <si>
    <t>Deterioro de cuentas por cobrar</t>
  </si>
  <si>
    <t>NOTA</t>
  </si>
  <si>
    <t>1.3.11.02</t>
  </si>
  <si>
    <t>1.3.11.02.004</t>
  </si>
  <si>
    <t>1.3.84.39</t>
  </si>
  <si>
    <t>1.3.84.39.001</t>
  </si>
  <si>
    <t>1.3.38</t>
  </si>
  <si>
    <t>1.3.11.02.003</t>
  </si>
  <si>
    <t>1.3.38.05</t>
  </si>
  <si>
    <t>1.3.38.05.001</t>
  </si>
  <si>
    <t>1.3.84.10</t>
  </si>
  <si>
    <t>1.3.84.10.001</t>
  </si>
  <si>
    <t>4.7.20</t>
  </si>
  <si>
    <t>1.7.87</t>
  </si>
  <si>
    <t>5.3.75</t>
  </si>
  <si>
    <t>8.1.90</t>
  </si>
  <si>
    <t>Depreciación de bienes de uso público en servicio - concesiones</t>
  </si>
  <si>
    <t>Experto G3 06 con funciones de Contador</t>
  </si>
  <si>
    <t>1.3.38.02</t>
  </si>
  <si>
    <t>1.3.38.02.001</t>
  </si>
  <si>
    <t>8.3.61</t>
  </si>
  <si>
    <t>4.8.06</t>
  </si>
  <si>
    <t>Ajuste por diferencia en cambio</t>
  </si>
  <si>
    <t>1.3.85</t>
  </si>
  <si>
    <t>1.3.85.90</t>
  </si>
  <si>
    <t>1.3.85.90.001</t>
  </si>
  <si>
    <t>1.9.09.03</t>
  </si>
  <si>
    <t>1.9.09.03.001</t>
  </si>
  <si>
    <t>4.8.30</t>
  </si>
  <si>
    <t>5.8.03</t>
  </si>
  <si>
    <t>(Expresados en pesos colombianos)</t>
  </si>
  <si>
    <t>CARMEN ESTELA HERRERA GUERRA</t>
  </si>
  <si>
    <t>C.C. No. 64.696.912</t>
  </si>
  <si>
    <t>T.P. No.  104408 - T</t>
  </si>
  <si>
    <t>1.3.85.20</t>
  </si>
  <si>
    <t>1.3.85.20.001</t>
  </si>
  <si>
    <t>1.3.86.19</t>
  </si>
  <si>
    <t>1.3.86.19.001</t>
  </si>
  <si>
    <t>SALDO FINAL (pesos)</t>
  </si>
  <si>
    <t>SALDO FINAL CORRIENTE(Pesos)</t>
  </si>
  <si>
    <t>SALDO FINAL NO CORRIENTE(Pesos)</t>
  </si>
  <si>
    <t>4.8.31</t>
  </si>
  <si>
    <t>Reversión de provisiones</t>
  </si>
  <si>
    <t>6.</t>
  </si>
  <si>
    <t>7.</t>
  </si>
  <si>
    <t>INGRESOS SIN CONTRAPRESTACIÓN</t>
  </si>
  <si>
    <t>INGRESOS CON CONTRAPRESTACIÓN</t>
  </si>
  <si>
    <t>DEL 1° DE ENERO AL 31 DE MARZO DE 2024</t>
  </si>
  <si>
    <t>5.3.73</t>
  </si>
  <si>
    <t>Provisiones Diversas</t>
  </si>
  <si>
    <t>Reversión del deterioro del valor</t>
  </si>
  <si>
    <t>Depreciación de bienes de uso público en servicio</t>
  </si>
  <si>
    <t>8.1.28</t>
  </si>
  <si>
    <t>Provisión litigios y demandas</t>
  </si>
  <si>
    <t>MARZO DE 2024</t>
  </si>
  <si>
    <t>DISTRIBUCION MARZO 2024- cifras en pesos</t>
  </si>
  <si>
    <t>DISTRIBUCION  MARZO-  comprueba</t>
  </si>
  <si>
    <t>1.9.86</t>
  </si>
  <si>
    <t>1.9.86.09</t>
  </si>
  <si>
    <t>1.9.86.09.001</t>
  </si>
  <si>
    <t>MARZO DE 2023</t>
  </si>
  <si>
    <t>FRANCISCO OSPINA RAMÍREZ</t>
  </si>
  <si>
    <t>C.C. No. 80.764.396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</si>
</sst>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\ _€_-;\-* #,##0\ _€_-;_-* &quot;-&quot;??\ _€_-;_-@_-"/>
    <numFmt numFmtId="168" formatCode="#,##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3">
    <xf numFmtId="0" fontId="0" fillId="0" borderId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164" fontId="1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1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0" fontId="12" fillId="0" borderId="0" xfId="4"/>
    <xf numFmtId="3" fontId="11" fillId="0" borderId="0" xfId="4" applyNumberFormat="1" applyFont="1"/>
    <xf numFmtId="3" fontId="12" fillId="0" borderId="0" xfId="4" applyNumberFormat="1"/>
    <xf numFmtId="0" fontId="11" fillId="0" borderId="0" xfId="4" applyFont="1"/>
    <xf numFmtId="0" fontId="11" fillId="0" borderId="0" xfId="4" applyFont="1" applyAlignment="1">
      <alignment horizontal="left"/>
    </xf>
    <xf numFmtId="0" fontId="12" fillId="0" borderId="0" xfId="4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7" fontId="0" fillId="0" borderId="0" xfId="1" applyNumberFormat="1" applyFont="1" applyAlignment="1">
      <alignment horizontal="center" vertical="center" wrapText="1"/>
    </xf>
    <xf numFmtId="167" fontId="0" fillId="0" borderId="0" xfId="1" applyNumberFormat="1" applyFont="1"/>
    <xf numFmtId="0" fontId="15" fillId="0" borderId="0" xfId="4" applyFont="1"/>
    <xf numFmtId="167" fontId="11" fillId="0" borderId="0" xfId="1" applyNumberFormat="1" applyFont="1"/>
    <xf numFmtId="3" fontId="0" fillId="0" borderId="0" xfId="0" applyNumberFormat="1"/>
    <xf numFmtId="0" fontId="10" fillId="0" borderId="0" xfId="4" applyFont="1"/>
    <xf numFmtId="0" fontId="10" fillId="0" borderId="0" xfId="0" applyFont="1"/>
    <xf numFmtId="164" fontId="0" fillId="0" borderId="0" xfId="9" applyFont="1"/>
    <xf numFmtId="164" fontId="0" fillId="0" borderId="0" xfId="0" applyNumberFormat="1"/>
    <xf numFmtId="0" fontId="0" fillId="0" borderId="1" xfId="0" applyBorder="1"/>
    <xf numFmtId="164" fontId="0" fillId="0" borderId="1" xfId="9" applyFont="1" applyBorder="1"/>
    <xf numFmtId="4" fontId="0" fillId="0" borderId="0" xfId="0" applyNumberFormat="1"/>
    <xf numFmtId="164" fontId="0" fillId="3" borderId="0" xfId="0" applyNumberFormat="1" applyFill="1"/>
    <xf numFmtId="0" fontId="11" fillId="0" borderId="0" xfId="0" applyFont="1"/>
    <xf numFmtId="167" fontId="10" fillId="0" borderId="0" xfId="1" applyNumberFormat="1" applyFont="1" applyAlignment="1">
      <alignment horizontal="center" vertical="center" wrapText="1"/>
    </xf>
    <xf numFmtId="0" fontId="18" fillId="0" borderId="1" xfId="0" applyFont="1" applyBorder="1"/>
    <xf numFmtId="164" fontId="18" fillId="4" borderId="1" xfId="9" applyFont="1" applyFill="1" applyBorder="1"/>
    <xf numFmtId="0" fontId="18" fillId="4" borderId="1" xfId="0" applyFont="1" applyFill="1" applyBorder="1"/>
    <xf numFmtId="164" fontId="18" fillId="0" borderId="1" xfId="0" applyNumberFormat="1" applyFont="1" applyBorder="1"/>
    <xf numFmtId="43" fontId="0" fillId="0" borderId="0" xfId="0" applyNumberFormat="1"/>
    <xf numFmtId="0" fontId="18" fillId="5" borderId="1" xfId="0" applyFont="1" applyFill="1" applyBorder="1"/>
    <xf numFmtId="0" fontId="0" fillId="5" borderId="0" xfId="0" applyFill="1"/>
    <xf numFmtId="0" fontId="11" fillId="0" borderId="0" xfId="4" applyFont="1" applyAlignment="1">
      <alignment horizontal="center"/>
    </xf>
    <xf numFmtId="168" fontId="11" fillId="0" borderId="1" xfId="4" applyNumberFormat="1" applyFont="1" applyBorder="1" applyAlignment="1">
      <alignment horizontal="center" vertical="center"/>
    </xf>
    <xf numFmtId="3" fontId="11" fillId="0" borderId="1" xfId="4" applyNumberFormat="1" applyFont="1" applyBorder="1"/>
    <xf numFmtId="3" fontId="11" fillId="0" borderId="1" xfId="4" applyNumberFormat="1" applyFont="1" applyBorder="1" applyAlignment="1">
      <alignment horizontal="center" vertical="center"/>
    </xf>
    <xf numFmtId="164" fontId="0" fillId="0" borderId="1" xfId="0" applyNumberFormat="1" applyBorder="1"/>
    <xf numFmtId="0" fontId="10" fillId="0" borderId="1" xfId="0" applyFont="1" applyBorder="1" applyAlignment="1">
      <alignment horizontal="center"/>
    </xf>
    <xf numFmtId="164" fontId="18" fillId="0" borderId="1" xfId="9" applyFont="1" applyFill="1" applyBorder="1"/>
    <xf numFmtId="168" fontId="12" fillId="0" borderId="0" xfId="4" applyNumberFormat="1"/>
    <xf numFmtId="0" fontId="11" fillId="0" borderId="1" xfId="4" applyFont="1" applyBorder="1" applyAlignment="1">
      <alignment horizontal="center" vertical="center" wrapText="1"/>
    </xf>
    <xf numFmtId="3" fontId="19" fillId="0" borderId="0" xfId="4" applyNumberFormat="1" applyFont="1"/>
    <xf numFmtId="0" fontId="10" fillId="0" borderId="0" xfId="4" applyFont="1" applyAlignment="1">
      <alignment horizontal="center"/>
    </xf>
    <xf numFmtId="167" fontId="12" fillId="0" borderId="0" xfId="1" applyNumberFormat="1" applyFont="1" applyFill="1"/>
    <xf numFmtId="167" fontId="11" fillId="2" borderId="0" xfId="1" applyNumberFormat="1" applyFont="1" applyFill="1"/>
    <xf numFmtId="167" fontId="0" fillId="6" borderId="0" xfId="1" applyNumberFormat="1" applyFont="1" applyFill="1"/>
    <xf numFmtId="167" fontId="16" fillId="0" borderId="0" xfId="0" applyNumberFormat="1" applyFont="1"/>
    <xf numFmtId="167" fontId="0" fillId="0" borderId="0" xfId="0" applyNumberFormat="1"/>
    <xf numFmtId="0" fontId="20" fillId="0" borderId="1" xfId="0" applyFont="1" applyBorder="1"/>
    <xf numFmtId="164" fontId="20" fillId="4" borderId="1" xfId="9" applyFont="1" applyFill="1" applyBorder="1"/>
    <xf numFmtId="164" fontId="11" fillId="0" borderId="1" xfId="9" applyFont="1" applyBorder="1"/>
    <xf numFmtId="0" fontId="20" fillId="4" borderId="1" xfId="0" applyFont="1" applyFill="1" applyBorder="1"/>
    <xf numFmtId="0" fontId="20" fillId="5" borderId="1" xfId="0" applyFont="1" applyFill="1" applyBorder="1"/>
    <xf numFmtId="0" fontId="11" fillId="5" borderId="0" xfId="0" applyFont="1" applyFill="1"/>
    <xf numFmtId="164" fontId="20" fillId="0" borderId="1" xfId="0" applyNumberFormat="1" applyFont="1" applyBorder="1"/>
    <xf numFmtId="167" fontId="10" fillId="0" borderId="1" xfId="1" applyNumberFormat="1" applyFont="1" applyBorder="1" applyAlignment="1">
      <alignment horizontal="center"/>
    </xf>
    <xf numFmtId="167" fontId="10" fillId="0" borderId="0" xfId="1" applyNumberFormat="1" applyFont="1" applyBorder="1" applyAlignment="1">
      <alignment horizontal="center"/>
    </xf>
    <xf numFmtId="0" fontId="10" fillId="6" borderId="0" xfId="0" applyFont="1" applyFill="1"/>
    <xf numFmtId="0" fontId="12" fillId="0" borderId="0" xfId="4" applyAlignment="1">
      <alignment horizontal="center" vertical="center" wrapText="1"/>
    </xf>
    <xf numFmtId="0" fontId="10" fillId="0" borderId="0" xfId="13"/>
    <xf numFmtId="0" fontId="10" fillId="0" borderId="0" xfId="4" applyFont="1" applyAlignment="1">
      <alignment horizontal="left"/>
    </xf>
    <xf numFmtId="44" fontId="0" fillId="0" borderId="0" xfId="0" applyNumberFormat="1"/>
    <xf numFmtId="0" fontId="11" fillId="0" borderId="0" xfId="4" applyFont="1" applyAlignment="1">
      <alignment horizontal="center" vertical="center" wrapText="1"/>
    </xf>
    <xf numFmtId="0" fontId="0" fillId="3" borderId="0" xfId="0" applyFill="1"/>
    <xf numFmtId="0" fontId="0" fillId="6" borderId="0" xfId="0" applyFill="1"/>
    <xf numFmtId="0" fontId="0" fillId="7" borderId="0" xfId="0" applyFill="1"/>
    <xf numFmtId="166" fontId="0" fillId="0" borderId="3" xfId="1" applyFont="1" applyBorder="1" applyAlignment="1">
      <alignment horizontal="right" wrapText="1"/>
    </xf>
    <xf numFmtId="167" fontId="0" fillId="0" borderId="0" xfId="1" applyNumberFormat="1" applyFont="1" applyFill="1"/>
    <xf numFmtId="0" fontId="0" fillId="8" borderId="0" xfId="0" applyFill="1"/>
    <xf numFmtId="0" fontId="0" fillId="4" borderId="0" xfId="0" applyFill="1"/>
    <xf numFmtId="167" fontId="10" fillId="0" borderId="0" xfId="1" applyNumberFormat="1" applyFont="1" applyFill="1" applyBorder="1"/>
    <xf numFmtId="0" fontId="23" fillId="0" borderId="0" xfId="4" applyFont="1"/>
    <xf numFmtId="168" fontId="12" fillId="0" borderId="0" xfId="4" applyNumberFormat="1" applyAlignment="1">
      <alignment horizontal="center" vertical="center" wrapText="1"/>
    </xf>
    <xf numFmtId="0" fontId="0" fillId="9" borderId="0" xfId="0" applyFill="1"/>
    <xf numFmtId="168" fontId="11" fillId="0" borderId="0" xfId="13" applyNumberFormat="1" applyFont="1"/>
    <xf numFmtId="168" fontId="11" fillId="0" borderId="0" xfId="13" applyNumberFormat="1" applyFont="1" applyAlignment="1">
      <alignment horizontal="left"/>
    </xf>
    <xf numFmtId="49" fontId="10" fillId="0" borderId="0" xfId="0" applyNumberFormat="1" applyFont="1"/>
    <xf numFmtId="166" fontId="16" fillId="0" borderId="0" xfId="0" applyNumberFormat="1" applyFont="1"/>
    <xf numFmtId="0" fontId="22" fillId="0" borderId="0" xfId="4" applyFont="1" applyAlignment="1">
      <alignment horizontal="center"/>
    </xf>
    <xf numFmtId="3" fontId="22" fillId="0" borderId="0" xfId="4" applyNumberFormat="1" applyFont="1" applyAlignment="1">
      <alignment horizontal="center"/>
    </xf>
    <xf numFmtId="44" fontId="24" fillId="0" borderId="0" xfId="0" applyNumberFormat="1" applyFont="1"/>
    <xf numFmtId="166" fontId="0" fillId="0" borderId="0" xfId="1" applyFont="1"/>
    <xf numFmtId="167" fontId="10" fillId="0" borderId="0" xfId="1" applyNumberFormat="1" applyFont="1" applyFill="1"/>
    <xf numFmtId="168" fontId="11" fillId="0" borderId="2" xfId="4" applyNumberFormat="1" applyFon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</cellXfs>
  <cellStyles count="83">
    <cellStyle name="Millares" xfId="1" builtinId="3"/>
    <cellStyle name="Millares 2" xfId="2" xr:uid="{00000000-0005-0000-0000-000001000000}"/>
    <cellStyle name="Millares 2 2" xfId="11" xr:uid="{00000000-0005-0000-0000-000002000000}"/>
    <cellStyle name="Millares 3" xfId="3" xr:uid="{00000000-0005-0000-0000-000003000000}"/>
    <cellStyle name="Millares 3 10" xfId="67" xr:uid="{CD6C2EEA-E4DE-491B-917E-D10EE2B0E9DC}"/>
    <cellStyle name="Millares 3 2" xfId="12" xr:uid="{00000000-0005-0000-0000-000004000000}"/>
    <cellStyle name="Millares 3 2 2" xfId="33" xr:uid="{8DB8D57E-39E9-436A-936E-CA33E7570FBE}"/>
    <cellStyle name="Millares 3 2 3" xfId="39" xr:uid="{9FD89BFC-48E5-47EE-A10E-3A6665143FEF}"/>
    <cellStyle name="Millares 3 2 4" xfId="48" xr:uid="{A229A532-05FD-4275-8CB8-E816FC15AA36}"/>
    <cellStyle name="Millares 3 2 5" xfId="57" xr:uid="{D62463D9-B21A-47EE-A40F-AC0A5013D0A8}"/>
    <cellStyle name="Millares 3 2 6" xfId="70" xr:uid="{56F405B8-6223-4A47-AA0E-6D7708CAC8BD}"/>
    <cellStyle name="Millares 3 3" xfId="19" xr:uid="{00000000-0005-0000-0000-000005000000}"/>
    <cellStyle name="Millares 3 3 2" xfId="42" xr:uid="{2EACFDB3-3458-4B79-8A2F-4980D30E254A}"/>
    <cellStyle name="Millares 3 3 3" xfId="51" xr:uid="{1C24990F-0347-49F5-9D4F-FA02264F4A1A}"/>
    <cellStyle name="Millares 3 3 4" xfId="60" xr:uid="{4C080736-53C9-48F2-9A10-F98115D5AF10}"/>
    <cellStyle name="Millares 3 3 5" xfId="73" xr:uid="{223A4151-6A9D-40E3-B2BA-E0860D598913}"/>
    <cellStyle name="Millares 3 4" xfId="22" xr:uid="{7DC21089-858D-428A-A3DE-E564DDD44E2F}"/>
    <cellStyle name="Millares 3 4 2" xfId="63" xr:uid="{FA1FB264-7C9E-43B5-84CE-FA6484DA76EF}"/>
    <cellStyle name="Millares 3 4 3" xfId="76" xr:uid="{AE62BE88-F8A6-4E7A-BDC0-F72AA1CFDB59}"/>
    <cellStyle name="Millares 3 5" xfId="27" xr:uid="{26BF675E-8CFE-4E7E-9F71-07EFE6AD770B}"/>
    <cellStyle name="Millares 3 5 2" xfId="80" xr:uid="{8C035F13-ACFE-4E35-9C4F-3A075F825ECE}"/>
    <cellStyle name="Millares 3 6" xfId="30" xr:uid="{517985BC-F5D2-4A35-A3AF-6841EB38C1D3}"/>
    <cellStyle name="Millares 3 7" xfId="36" xr:uid="{2EB71E0F-384C-43A9-95EF-942D5DE1E4D8}"/>
    <cellStyle name="Millares 3 8" xfId="45" xr:uid="{B322B2FC-5D52-4205-A1EF-6F6E2452FCF5}"/>
    <cellStyle name="Millares 3 9" xfId="54" xr:uid="{4D852E35-A06F-4D1D-B3EC-829FC6C6D575}"/>
    <cellStyle name="Moneda" xfId="9" builtinId="4"/>
    <cellStyle name="Moneda 2" xfId="18" xr:uid="{00000000-0005-0000-0000-000007000000}"/>
    <cellStyle name="Normal" xfId="0" builtinId="0"/>
    <cellStyle name="Normal 2" xfId="4" xr:uid="{00000000-0005-0000-0000-000009000000}"/>
    <cellStyle name="Normal 2 2" xfId="5" xr:uid="{00000000-0005-0000-0000-00000A000000}"/>
    <cellStyle name="Normal 2 2 10" xfId="68" xr:uid="{49ACC55C-CB73-4BBB-94FB-A4C5FEA12093}"/>
    <cellStyle name="Normal 2 2 2" xfId="14" xr:uid="{00000000-0005-0000-0000-00000B000000}"/>
    <cellStyle name="Normal 2 2 2 2" xfId="34" xr:uid="{AD245E3B-C612-4401-898B-1F26D31E807B}"/>
    <cellStyle name="Normal 2 2 2 3" xfId="40" xr:uid="{CEFB9B75-8240-4C0A-AA67-058C6C3DD540}"/>
    <cellStyle name="Normal 2 2 2 4" xfId="49" xr:uid="{28815DF6-1962-4E2F-9C7C-5FACB775DA3E}"/>
    <cellStyle name="Normal 2 2 2 5" xfId="58" xr:uid="{8057BB05-14DA-4132-BF1A-681850D866D6}"/>
    <cellStyle name="Normal 2 2 2 6" xfId="71" xr:uid="{C1D0458A-F302-4B11-A4D4-75AFA3F2D29F}"/>
    <cellStyle name="Normal 2 2 3" xfId="20" xr:uid="{00000000-0005-0000-0000-00000C000000}"/>
    <cellStyle name="Normal 2 2 3 2" xfId="43" xr:uid="{7D0629B3-828A-4A10-A8C0-4279C5A85DFA}"/>
    <cellStyle name="Normal 2 2 3 3" xfId="52" xr:uid="{15A4B603-BA80-4369-BD9A-B204AA50E3E9}"/>
    <cellStyle name="Normal 2 2 3 4" xfId="61" xr:uid="{97EE78DA-255E-4D7F-A7E7-61F08800CA3C}"/>
    <cellStyle name="Normal 2 2 3 5" xfId="74" xr:uid="{9A0F54AF-A788-4A74-9FB9-AFB6CE72754C}"/>
    <cellStyle name="Normal 2 2 4" xfId="23" xr:uid="{FFEF7972-D222-46EA-BEC1-B2B1A7D8B6FD}"/>
    <cellStyle name="Normal 2 2 4 2" xfId="64" xr:uid="{19A1D8C1-03EC-45A4-B064-E6FFDC0C0423}"/>
    <cellStyle name="Normal 2 2 4 3" xfId="77" xr:uid="{23CDBD97-0EFE-4020-930E-17D51AB7B08D}"/>
    <cellStyle name="Normal 2 2 5" xfId="28" xr:uid="{F0467621-3732-4EA3-BB50-03675F34B2EA}"/>
    <cellStyle name="Normal 2 2 5 2" xfId="81" xr:uid="{8232D490-6923-4D30-A430-30B25381A5B2}"/>
    <cellStyle name="Normal 2 2 6" xfId="31" xr:uid="{0CED13FB-7216-4166-9AC8-135FA65776A2}"/>
    <cellStyle name="Normal 2 2 7" xfId="37" xr:uid="{ADD4BC37-CFB9-4D1D-BCCC-55B967B76B77}"/>
    <cellStyle name="Normal 2 2 8" xfId="46" xr:uid="{7779DC17-60B3-443A-A8B7-40FB6BB8F03F}"/>
    <cellStyle name="Normal 2 2 9" xfId="55" xr:uid="{48454022-346F-46E0-AE1B-D8AFD0E2D9C5}"/>
    <cellStyle name="Normal 2 3" xfId="13" xr:uid="{00000000-0005-0000-0000-00000D000000}"/>
    <cellStyle name="Normal 3" xfId="6" xr:uid="{00000000-0005-0000-0000-00000E000000}"/>
    <cellStyle name="Normal 3 10" xfId="69" xr:uid="{F8C9E95A-BE92-49F3-9E5E-61160F16BB2E}"/>
    <cellStyle name="Normal 3 2" xfId="15" xr:uid="{00000000-0005-0000-0000-00000F000000}"/>
    <cellStyle name="Normal 3 2 2" xfId="35" xr:uid="{0E2FA0F8-46B8-4491-9A45-C0DC2CE1B74E}"/>
    <cellStyle name="Normal 3 2 3" xfId="41" xr:uid="{19BAD5D7-B726-471D-9066-60EF648CC0EC}"/>
    <cellStyle name="Normal 3 2 4" xfId="50" xr:uid="{E092ADD5-5017-48AB-A189-90F29D0C0398}"/>
    <cellStyle name="Normal 3 2 5" xfId="59" xr:uid="{55178C24-9F23-40D1-A2D9-524DCAE6E18D}"/>
    <cellStyle name="Normal 3 2 6" xfId="72" xr:uid="{B85ECEEC-3D26-4FF2-803D-0E67DA5C216F}"/>
    <cellStyle name="Normal 3 3" xfId="21" xr:uid="{00000000-0005-0000-0000-000010000000}"/>
    <cellStyle name="Normal 3 3 2" xfId="44" xr:uid="{F482B5FB-DA5B-4F19-8562-69CE7C49E9E3}"/>
    <cellStyle name="Normal 3 3 3" xfId="53" xr:uid="{04F9652E-D757-45F3-B512-0FBFE8B83EEC}"/>
    <cellStyle name="Normal 3 3 4" xfId="62" xr:uid="{917BA5DA-AB66-4D65-9D2D-C0181A161AAD}"/>
    <cellStyle name="Normal 3 3 5" xfId="75" xr:uid="{8CE4C2D4-45C8-405D-8760-2122797E34BD}"/>
    <cellStyle name="Normal 3 4" xfId="24" xr:uid="{92F36201-F0A9-47DA-9BF6-41658DF5239F}"/>
    <cellStyle name="Normal 3 4 2" xfId="65" xr:uid="{BB35F8CA-59F4-491B-8059-CD113024D25F}"/>
    <cellStyle name="Normal 3 4 3" xfId="78" xr:uid="{FE382CFF-2795-43E9-9B8C-6CD37FF51500}"/>
    <cellStyle name="Normal 3 5" xfId="29" xr:uid="{AB4C76DF-4DBA-42E2-B87B-A3A7DC0050DF}"/>
    <cellStyle name="Normal 3 5 2" xfId="82" xr:uid="{70E58CAB-4F22-4015-AC9E-801E617EC6CD}"/>
    <cellStyle name="Normal 3 6" xfId="32" xr:uid="{85D6475D-FB56-4F6C-9C75-FED60768866D}"/>
    <cellStyle name="Normal 3 7" xfId="38" xr:uid="{16D26825-1D07-4EDC-877C-BA6BF10B157F}"/>
    <cellStyle name="Normal 3 8" xfId="47" xr:uid="{FAFE30F9-E529-496F-A3A1-25EDC17F7430}"/>
    <cellStyle name="Normal 3 9" xfId="56" xr:uid="{1887305A-4050-4CC5-BEAC-9A10E448CD86}"/>
    <cellStyle name="Normal 4" xfId="7" xr:uid="{00000000-0005-0000-0000-000011000000}"/>
    <cellStyle name="Normal 4 2" xfId="16" xr:uid="{00000000-0005-0000-0000-000012000000}"/>
    <cellStyle name="Normal 5" xfId="8" xr:uid="{00000000-0005-0000-0000-000013000000}"/>
    <cellStyle name="Normal 5 2" xfId="17" xr:uid="{00000000-0005-0000-0000-000014000000}"/>
    <cellStyle name="Normal 6" xfId="10" xr:uid="{00000000-0005-0000-0000-000015000000}"/>
    <cellStyle name="Normal 6 2" xfId="25" xr:uid="{97D8A97D-A82D-45F8-A708-38F387E172CC}"/>
    <cellStyle name="Normal 6 2 2" xfId="66" xr:uid="{76872AA8-5B30-46B6-8DE7-77FED16DD05C}"/>
    <cellStyle name="Normal 6 2 3" xfId="79" xr:uid="{60BA16A3-B735-457F-9264-F93149E20087}"/>
    <cellStyle name="Normal 7" xfId="26" xr:uid="{667034D7-5E5C-4762-A238-19C1CB66B066}"/>
  </cellStyles>
  <dxfs count="0"/>
  <tableStyles count="0" defaultTableStyle="TableStyleMedium9" defaultPivotStyle="PivotStyleLight16"/>
  <colors>
    <mruColors>
      <color rgb="FFF2A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mayorga_ani_gov_co/Documents/ADRIANA/NOTAS/2024/Saldos%20y%20Movimientos%20a%2031%20de%20marzo%20de%202024.xlsx" TargetMode="External"/><Relationship Id="rId1" Type="http://schemas.openxmlformats.org/officeDocument/2006/relationships/externalLinkPath" Target="Saldos%20y%20Movimientos%20a%2031%20de%20marzo%20d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mayorga_ani_gov_co/Documents/ADRIANA/NOTAS/2024/Copia%20de%20Distrubucion%20cte%20y%20No%20cte%20enero%20a%20marzo%202024.xlsx" TargetMode="External"/><Relationship Id="rId1" Type="http://schemas.openxmlformats.org/officeDocument/2006/relationships/externalLinkPath" Target="Copia%20de%20Distrubucion%20cte%20y%20No%20cte%20enero%20a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ar (93)"/>
    </sheetNames>
    <sheetDataSet>
      <sheetData sheetId="0">
        <row r="10">
          <cell r="A10" t="str">
            <v>1</v>
          </cell>
          <cell r="B10" t="str">
            <v>ACTIVOS</v>
          </cell>
          <cell r="C10">
            <v>85811751770692.797</v>
          </cell>
          <cell r="D10">
            <v>699839675759.59998</v>
          </cell>
          <cell r="E10">
            <v>457716354386.70001</v>
          </cell>
          <cell r="F10">
            <v>86053875092065.703</v>
          </cell>
        </row>
        <row r="11">
          <cell r="A11" t="str">
            <v>1.1</v>
          </cell>
          <cell r="B11" t="str">
            <v>EFECTIVO Y EQUIVALENTES AL EFECTIVO</v>
          </cell>
          <cell r="C11">
            <v>634041105.71000004</v>
          </cell>
          <cell r="D11">
            <v>17014188517.84</v>
          </cell>
          <cell r="E11">
            <v>17122002123.629999</v>
          </cell>
          <cell r="F11">
            <v>526227499.92000002</v>
          </cell>
        </row>
        <row r="12">
          <cell r="A12" t="str">
            <v>1.1.05</v>
          </cell>
          <cell r="B12" t="str">
            <v>CAJA</v>
          </cell>
          <cell r="C12">
            <v>33000000</v>
          </cell>
          <cell r="D12">
            <v>17581000</v>
          </cell>
          <cell r="E12">
            <v>0</v>
          </cell>
          <cell r="F12">
            <v>50581000</v>
          </cell>
        </row>
        <row r="13">
          <cell r="A13" t="str">
            <v>1.1.05.02</v>
          </cell>
          <cell r="B13" t="str">
            <v>Caja menor</v>
          </cell>
          <cell r="C13">
            <v>33000000</v>
          </cell>
          <cell r="D13">
            <v>17581000</v>
          </cell>
          <cell r="E13">
            <v>0</v>
          </cell>
          <cell r="F13">
            <v>50581000</v>
          </cell>
        </row>
        <row r="14">
          <cell r="A14" t="str">
            <v>1.1.05.02.002</v>
          </cell>
          <cell r="B14" t="str">
            <v>Cuenta corriente</v>
          </cell>
          <cell r="C14">
            <v>33000000</v>
          </cell>
          <cell r="D14">
            <v>17581000</v>
          </cell>
          <cell r="E14">
            <v>0</v>
          </cell>
          <cell r="F14">
            <v>50581000</v>
          </cell>
        </row>
        <row r="15">
          <cell r="A15" t="str">
            <v>1.1.10</v>
          </cell>
          <cell r="B15" t="str">
            <v>DEPÓSITOS EN INSTITUCIONES FINANCIERAS</v>
          </cell>
          <cell r="C15">
            <v>598385847.71000004</v>
          </cell>
          <cell r="D15">
            <v>16996607517.84</v>
          </cell>
          <cell r="E15">
            <v>17122002123.629999</v>
          </cell>
          <cell r="F15">
            <v>472991241.92000002</v>
          </cell>
        </row>
        <row r="16">
          <cell r="A16" t="str">
            <v>1.1.10.05</v>
          </cell>
          <cell r="B16" t="str">
            <v>Cuenta corriente</v>
          </cell>
          <cell r="C16">
            <v>287735939.08999997</v>
          </cell>
          <cell r="D16">
            <v>1765166884.4100001</v>
          </cell>
          <cell r="E16">
            <v>1764626109.4100001</v>
          </cell>
          <cell r="F16">
            <v>288276714.08999997</v>
          </cell>
        </row>
        <row r="17">
          <cell r="A17" t="str">
            <v>1.1.10.05.001</v>
          </cell>
          <cell r="B17" t="str">
            <v>Cuenta corriente</v>
          </cell>
          <cell r="C17">
            <v>287735939.08999997</v>
          </cell>
          <cell r="D17">
            <v>1765166884.4100001</v>
          </cell>
          <cell r="E17">
            <v>1764626109.4100001</v>
          </cell>
          <cell r="F17">
            <v>288276714.08999997</v>
          </cell>
        </row>
        <row r="18">
          <cell r="A18" t="str">
            <v>1.1.10.06</v>
          </cell>
          <cell r="B18" t="str">
            <v>Cuenta de ahorro</v>
          </cell>
          <cell r="C18">
            <v>310649908.62</v>
          </cell>
          <cell r="D18">
            <v>15231440633.43</v>
          </cell>
          <cell r="E18">
            <v>15357376014.219999</v>
          </cell>
          <cell r="F18">
            <v>184714527.83000001</v>
          </cell>
        </row>
        <row r="19">
          <cell r="A19" t="str">
            <v>1.1.10.06.001</v>
          </cell>
          <cell r="B19" t="str">
            <v>Cuenta de ahorro</v>
          </cell>
          <cell r="C19">
            <v>310649908.62</v>
          </cell>
          <cell r="D19">
            <v>15231440633.43</v>
          </cell>
          <cell r="E19">
            <v>15357376014.219999</v>
          </cell>
          <cell r="F19">
            <v>184714527.83000001</v>
          </cell>
        </row>
        <row r="20">
          <cell r="A20" t="str">
            <v>1.1.32</v>
          </cell>
          <cell r="B20" t="str">
            <v>EFECTIVO DE USO RESTRINGIDO</v>
          </cell>
          <cell r="C20">
            <v>2655258</v>
          </cell>
          <cell r="D20">
            <v>0</v>
          </cell>
          <cell r="E20">
            <v>0</v>
          </cell>
          <cell r="F20">
            <v>2655258</v>
          </cell>
        </row>
        <row r="21">
          <cell r="A21" t="str">
            <v>1.1.32.10</v>
          </cell>
          <cell r="B21" t="str">
            <v>Depósitos en instituciones financieras</v>
          </cell>
          <cell r="C21">
            <v>2655258</v>
          </cell>
          <cell r="D21">
            <v>0</v>
          </cell>
          <cell r="E21">
            <v>0</v>
          </cell>
          <cell r="F21">
            <v>2655258</v>
          </cell>
        </row>
        <row r="22">
          <cell r="A22" t="str">
            <v>1.1.32.10.001</v>
          </cell>
          <cell r="B22" t="str">
            <v>Cuenta corriente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1.1.32.10.002</v>
          </cell>
          <cell r="B23" t="str">
            <v>Cuenta de ahorro</v>
          </cell>
          <cell r="C23">
            <v>2655258</v>
          </cell>
          <cell r="D23">
            <v>0</v>
          </cell>
          <cell r="E23">
            <v>0</v>
          </cell>
          <cell r="F23">
            <v>2655258</v>
          </cell>
        </row>
        <row r="24">
          <cell r="A24" t="str">
            <v>1.3</v>
          </cell>
          <cell r="B24" t="str">
            <v>CUENTAS POR COBRAR</v>
          </cell>
          <cell r="C24">
            <v>141107864846.73999</v>
          </cell>
          <cell r="D24">
            <v>19057678427.66</v>
          </cell>
          <cell r="E24">
            <v>15018349240.33</v>
          </cell>
          <cell r="F24">
            <v>145147194034.07001</v>
          </cell>
        </row>
        <row r="25">
          <cell r="A25" t="str">
            <v>1.3.11</v>
          </cell>
          <cell r="B25" t="str">
            <v>CONTRIBUCIONES TASAS E INGRESOS NO TRIBUTARIOS</v>
          </cell>
          <cell r="C25">
            <v>85601489906.460007</v>
          </cell>
          <cell r="D25">
            <v>18802455968.07</v>
          </cell>
          <cell r="E25">
            <v>14856021654.219999</v>
          </cell>
          <cell r="F25">
            <v>89547924220.309998</v>
          </cell>
        </row>
        <row r="26">
          <cell r="A26" t="str">
            <v>1.3.11.01</v>
          </cell>
          <cell r="B26" t="str">
            <v>Tasas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1.3.11.01.001</v>
          </cell>
          <cell r="B27" t="str">
            <v>Tasas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1.3.11.02</v>
          </cell>
          <cell r="B28" t="str">
            <v>Multas y sanciones</v>
          </cell>
          <cell r="C28">
            <v>70422801340.449997</v>
          </cell>
          <cell r="D28">
            <v>0</v>
          </cell>
          <cell r="E28">
            <v>0</v>
          </cell>
          <cell r="F28">
            <v>70422801340.449997</v>
          </cell>
        </row>
        <row r="29">
          <cell r="A29" t="str">
            <v>1.3.11.02.001</v>
          </cell>
          <cell r="B29" t="str">
            <v>Multas superintendencias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1.3.11.02.003</v>
          </cell>
          <cell r="B30" t="str">
            <v>Sanciones disciplinarias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1.3.11.02.004</v>
          </cell>
          <cell r="B31" t="str">
            <v>Sanciones contractuales</v>
          </cell>
          <cell r="C31">
            <v>70422801340.449997</v>
          </cell>
          <cell r="D31">
            <v>0</v>
          </cell>
          <cell r="E31">
            <v>0</v>
          </cell>
          <cell r="F31">
            <v>70422801340.449997</v>
          </cell>
        </row>
        <row r="32">
          <cell r="A32" t="str">
            <v>1.3.11.04</v>
          </cell>
          <cell r="B32" t="str">
            <v>Sanciones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1.3.11.04.005</v>
          </cell>
          <cell r="B33" t="str">
            <v>Contractuales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1.3.11.05</v>
          </cell>
          <cell r="B34" t="str">
            <v>Peajes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1.3.11.05.001</v>
          </cell>
          <cell r="B35" t="str">
            <v>Peajes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1.3.11.16</v>
          </cell>
          <cell r="B36" t="str">
            <v>Derechos de tránsito</v>
          </cell>
          <cell r="C36">
            <v>15178688566.01</v>
          </cell>
          <cell r="D36">
            <v>18802455968.07</v>
          </cell>
          <cell r="E36">
            <v>14856021654.219999</v>
          </cell>
          <cell r="F36">
            <v>19125122879.860001</v>
          </cell>
        </row>
        <row r="37">
          <cell r="A37" t="str">
            <v>1.3.11.16.001</v>
          </cell>
          <cell r="B37" t="str">
            <v>Derechos de tránsito</v>
          </cell>
          <cell r="C37">
            <v>15178688566.01</v>
          </cell>
          <cell r="D37">
            <v>18802455968.07</v>
          </cell>
          <cell r="E37">
            <v>14856021654.219999</v>
          </cell>
          <cell r="F37">
            <v>19125122879.860001</v>
          </cell>
        </row>
        <row r="38">
          <cell r="A38" t="str">
            <v>1.3.37</v>
          </cell>
          <cell r="B38" t="str">
            <v>TRANSFERENCIAS POR COBRAR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1.3.37.12</v>
          </cell>
          <cell r="B39" t="str">
            <v>Otras transferencias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1.3.37.12.001</v>
          </cell>
          <cell r="B40" t="str">
            <v>Otras transferencias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1.3.38</v>
          </cell>
          <cell r="B41" t="str">
            <v>SENTENCIAS, LAUDOS ARBITRALES Y CONCILIACIONES EXTRAJUDICIALES A FAVOR DE LA ENTIDAD</v>
          </cell>
          <cell r="C41">
            <v>96503809</v>
          </cell>
          <cell r="D41">
            <v>0</v>
          </cell>
          <cell r="E41">
            <v>0</v>
          </cell>
          <cell r="F41">
            <v>96503809</v>
          </cell>
        </row>
        <row r="42">
          <cell r="A42" t="str">
            <v>1.3.38.01</v>
          </cell>
          <cell r="B42" t="str">
            <v>Sentencias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1.3.38.01.001</v>
          </cell>
          <cell r="B43" t="str">
            <v>Sentencias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1.3.38.02</v>
          </cell>
          <cell r="B44" t="str">
            <v>Laudos arbitrales y conciliaciones extrajudiciales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1.3.38.02.001</v>
          </cell>
          <cell r="B45" t="str">
            <v>Laudos arbitrales y conciliaciones extrajudiciales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1.3.38.05</v>
          </cell>
          <cell r="B46" t="str">
            <v>Costas procesales</v>
          </cell>
          <cell r="C46">
            <v>96503809</v>
          </cell>
          <cell r="D46">
            <v>0</v>
          </cell>
          <cell r="E46">
            <v>0</v>
          </cell>
          <cell r="F46">
            <v>96503809</v>
          </cell>
        </row>
        <row r="47">
          <cell r="A47" t="str">
            <v>1.3.38.05.001</v>
          </cell>
          <cell r="B47" t="str">
            <v>Costas procesales</v>
          </cell>
          <cell r="C47">
            <v>96503809</v>
          </cell>
          <cell r="D47">
            <v>0</v>
          </cell>
          <cell r="E47">
            <v>0</v>
          </cell>
          <cell r="F47">
            <v>96503809</v>
          </cell>
        </row>
        <row r="48">
          <cell r="A48" t="str">
            <v>1.3.84</v>
          </cell>
          <cell r="B48" t="str">
            <v>OTRAS CUENTAS POR COBRAR</v>
          </cell>
          <cell r="C48">
            <v>9325697370.7600002</v>
          </cell>
          <cell r="D48">
            <v>255222459.59</v>
          </cell>
          <cell r="E48">
            <v>162327586.11000001</v>
          </cell>
          <cell r="F48">
            <v>9418592244.2399998</v>
          </cell>
        </row>
        <row r="49">
          <cell r="A49" t="str">
            <v>1.3.84.05</v>
          </cell>
          <cell r="B49" t="str">
            <v>Comisiones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1.3.84.05.001</v>
          </cell>
          <cell r="B50" t="str">
            <v>Comisiones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1.3.84.10</v>
          </cell>
          <cell r="B51" t="str">
            <v>Derechos cobrados por terceros</v>
          </cell>
          <cell r="C51">
            <v>58062345.939999998</v>
          </cell>
          <cell r="D51">
            <v>83392699.590000004</v>
          </cell>
          <cell r="E51">
            <v>917517.11</v>
          </cell>
          <cell r="F51">
            <v>140537528.41999999</v>
          </cell>
        </row>
        <row r="52">
          <cell r="A52" t="str">
            <v>1.3.84.10.001</v>
          </cell>
          <cell r="B52" t="str">
            <v>Derechos cobrados por terceros</v>
          </cell>
          <cell r="C52">
            <v>58062345.939999998</v>
          </cell>
          <cell r="D52">
            <v>83392699.590000004</v>
          </cell>
          <cell r="E52">
            <v>917517.11</v>
          </cell>
          <cell r="F52">
            <v>140537528.41999999</v>
          </cell>
        </row>
        <row r="53">
          <cell r="A53" t="str">
            <v>1.3.84.21</v>
          </cell>
          <cell r="B53" t="str">
            <v>Indemnizaciones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1.3.84.21.001</v>
          </cell>
          <cell r="B54" t="str">
            <v>Indemnizaciones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1.3.84.26</v>
          </cell>
          <cell r="B55" t="str">
            <v>Pago por cuenta de terceros</v>
          </cell>
          <cell r="C55">
            <v>44389620</v>
          </cell>
          <cell r="D55">
            <v>66623645</v>
          </cell>
          <cell r="E55">
            <v>56203954</v>
          </cell>
          <cell r="F55">
            <v>54809311</v>
          </cell>
        </row>
        <row r="56">
          <cell r="A56" t="str">
            <v>1.3.84.26.001</v>
          </cell>
          <cell r="B56" t="str">
            <v>Pago por cuenta de terceros</v>
          </cell>
          <cell r="C56">
            <v>44389620</v>
          </cell>
          <cell r="D56">
            <v>66623645</v>
          </cell>
          <cell r="E56">
            <v>56203954</v>
          </cell>
          <cell r="F56">
            <v>54809311</v>
          </cell>
        </row>
        <row r="57">
          <cell r="A57" t="str">
            <v>1.3.84.27</v>
          </cell>
          <cell r="B57" t="str">
            <v>Recursos de acreedores reintegrados a tesorerías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1.3.84.27.001</v>
          </cell>
          <cell r="B58" t="str">
            <v>Recursos de acreedores reintegrados a tesorerías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1.3.84.36</v>
          </cell>
          <cell r="B59" t="str">
            <v>Otros intereses por cobrar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1.3.84.36.001</v>
          </cell>
          <cell r="B60" t="str">
            <v>Otros intereses por cobrar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1.3.84.39</v>
          </cell>
          <cell r="B61" t="str">
            <v>Arrendamiento operativo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1.3.84.39.001</v>
          </cell>
          <cell r="B62" t="str">
            <v>Arrendamiento operativo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1.3.84.55</v>
          </cell>
          <cell r="B63" t="str">
            <v>Reintegros</v>
          </cell>
          <cell r="C63">
            <v>0</v>
          </cell>
          <cell r="D63">
            <v>105206115</v>
          </cell>
          <cell r="E63">
            <v>105206115</v>
          </cell>
          <cell r="F63">
            <v>0</v>
          </cell>
        </row>
        <row r="64">
          <cell r="A64" t="str">
            <v>1.3.84.55.001</v>
          </cell>
          <cell r="B64" t="str">
            <v>Reintegros</v>
          </cell>
          <cell r="C64">
            <v>0</v>
          </cell>
          <cell r="D64">
            <v>105206115</v>
          </cell>
          <cell r="E64">
            <v>105206115</v>
          </cell>
          <cell r="F64">
            <v>0</v>
          </cell>
        </row>
        <row r="65">
          <cell r="A65" t="str">
            <v>1.3.84.90</v>
          </cell>
          <cell r="B65" t="str">
            <v>Otras cuentas por cobrar</v>
          </cell>
          <cell r="C65">
            <v>9223245404.8199997</v>
          </cell>
          <cell r="D65">
            <v>0</v>
          </cell>
          <cell r="E65">
            <v>0</v>
          </cell>
          <cell r="F65">
            <v>9223245404.8199997</v>
          </cell>
        </row>
        <row r="66">
          <cell r="A66" t="str">
            <v>1.3.84.90.001</v>
          </cell>
          <cell r="B66" t="str">
            <v>Otras cuentas por cobrar</v>
          </cell>
          <cell r="C66">
            <v>9223245404.8199997</v>
          </cell>
          <cell r="D66">
            <v>0</v>
          </cell>
          <cell r="E66">
            <v>0</v>
          </cell>
          <cell r="F66">
            <v>9223245404.8199997</v>
          </cell>
        </row>
        <row r="67">
          <cell r="A67" t="str">
            <v>1.3.84.90.002</v>
          </cell>
          <cell r="B67" t="str">
            <v>Mayores valores pagados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1.3.85</v>
          </cell>
          <cell r="B68" t="str">
            <v>CUENTAS POR COBRAR DE DIFÍCIL RECAUDO</v>
          </cell>
          <cell r="C68">
            <v>387305028593.59998</v>
          </cell>
          <cell r="D68">
            <v>0</v>
          </cell>
          <cell r="E68">
            <v>0</v>
          </cell>
          <cell r="F68">
            <v>387305028593.59998</v>
          </cell>
        </row>
        <row r="69">
          <cell r="A69" t="str">
            <v>1.3.85.20</v>
          </cell>
          <cell r="B69" t="str">
            <v>Sentencias, laudos arbitrales y conciliaciones extrajudiciales a favor</v>
          </cell>
          <cell r="C69">
            <v>384588158996</v>
          </cell>
          <cell r="D69">
            <v>0</v>
          </cell>
          <cell r="E69">
            <v>0</v>
          </cell>
          <cell r="F69">
            <v>384588158996</v>
          </cell>
        </row>
        <row r="70">
          <cell r="A70" t="str">
            <v>1.3.85.20.001</v>
          </cell>
          <cell r="B70" t="str">
            <v>Sentencias, laudos arbitrales y conciliaciones extrajudiciales a favor</v>
          </cell>
          <cell r="C70">
            <v>384588158996</v>
          </cell>
          <cell r="D70">
            <v>0</v>
          </cell>
          <cell r="E70">
            <v>0</v>
          </cell>
          <cell r="F70">
            <v>384588158996</v>
          </cell>
        </row>
        <row r="71">
          <cell r="A71" t="str">
            <v>1.3.85.90</v>
          </cell>
          <cell r="B71" t="str">
            <v>Otras cuentas por cobrar de difícil recaudo</v>
          </cell>
          <cell r="C71">
            <v>2716869597.5999999</v>
          </cell>
          <cell r="D71">
            <v>0</v>
          </cell>
          <cell r="E71">
            <v>0</v>
          </cell>
          <cell r="F71">
            <v>2716869597.5999999</v>
          </cell>
        </row>
        <row r="72">
          <cell r="A72" t="str">
            <v>1.3.85.90.001</v>
          </cell>
          <cell r="B72" t="str">
            <v>Otras cuentas por cobrar de difícil recaudo</v>
          </cell>
          <cell r="C72">
            <v>2716869597.5999999</v>
          </cell>
          <cell r="D72">
            <v>0</v>
          </cell>
          <cell r="E72">
            <v>0</v>
          </cell>
          <cell r="F72">
            <v>2716869597.5999999</v>
          </cell>
        </row>
        <row r="73">
          <cell r="A73" t="str">
            <v>1.3.86</v>
          </cell>
          <cell r="B73" t="str">
            <v>DETERIORO ACUMULADO DE CUENTAS POR COBRAR (CR)</v>
          </cell>
          <cell r="C73">
            <v>-341220854833.08002</v>
          </cell>
          <cell r="D73">
            <v>0</v>
          </cell>
          <cell r="E73">
            <v>0</v>
          </cell>
          <cell r="F73">
            <v>-341220854833.08002</v>
          </cell>
        </row>
        <row r="74">
          <cell r="A74" t="str">
            <v>1.3.86.14</v>
          </cell>
          <cell r="B74" t="str">
            <v>Contribuciones, tasas e ingresos no tributarios</v>
          </cell>
          <cell r="C74">
            <v>-23672926616.049999</v>
          </cell>
          <cell r="D74">
            <v>0</v>
          </cell>
          <cell r="E74">
            <v>0</v>
          </cell>
          <cell r="F74">
            <v>-23672926616.049999</v>
          </cell>
        </row>
        <row r="75">
          <cell r="A75" t="str">
            <v>1.3.86.14.001</v>
          </cell>
          <cell r="B75" t="str">
            <v>Contribuciones, tasas e ingresos no tributarios</v>
          </cell>
          <cell r="C75">
            <v>-23672926616.049999</v>
          </cell>
          <cell r="D75">
            <v>0</v>
          </cell>
          <cell r="E75">
            <v>0</v>
          </cell>
          <cell r="F75">
            <v>-23672926616.049999</v>
          </cell>
        </row>
        <row r="76">
          <cell r="A76" t="str">
            <v>1.3.86.19</v>
          </cell>
          <cell r="B76" t="str">
            <v>Sentencias, laudos arbitrales y conciliaciones extrajudiciales a favor</v>
          </cell>
          <cell r="C76">
            <v>-315336296319.13</v>
          </cell>
          <cell r="D76">
            <v>0</v>
          </cell>
          <cell r="E76">
            <v>0</v>
          </cell>
          <cell r="F76">
            <v>-315336296319.13</v>
          </cell>
        </row>
        <row r="77">
          <cell r="A77" t="str">
            <v>1.3.86.19.001</v>
          </cell>
          <cell r="B77" t="str">
            <v>Sentencias, laudos arbitrales y conciliaciones extrajudiciales a favor</v>
          </cell>
          <cell r="C77">
            <v>-315336296319.13</v>
          </cell>
          <cell r="D77">
            <v>0</v>
          </cell>
          <cell r="E77">
            <v>0</v>
          </cell>
          <cell r="F77">
            <v>-315336296319.13</v>
          </cell>
        </row>
        <row r="78">
          <cell r="A78" t="str">
            <v>1.3.86.90</v>
          </cell>
          <cell r="B78" t="str">
            <v>Otras cuentas por cobrar</v>
          </cell>
          <cell r="C78">
            <v>-2211631897.9000001</v>
          </cell>
          <cell r="D78">
            <v>0</v>
          </cell>
          <cell r="E78">
            <v>0</v>
          </cell>
          <cell r="F78">
            <v>-2211631897.9000001</v>
          </cell>
        </row>
        <row r="79">
          <cell r="A79" t="str">
            <v>1.3.86.90.001</v>
          </cell>
          <cell r="B79" t="str">
            <v>Otras cuentas por cobrar</v>
          </cell>
          <cell r="C79">
            <v>-2211631897.9000001</v>
          </cell>
          <cell r="D79">
            <v>0</v>
          </cell>
          <cell r="E79">
            <v>0</v>
          </cell>
          <cell r="F79">
            <v>-2211631897.9000001</v>
          </cell>
        </row>
        <row r="80">
          <cell r="A80" t="str">
            <v>1.5</v>
          </cell>
          <cell r="B80" t="str">
            <v>INVENTARIOS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1.5.14</v>
          </cell>
          <cell r="B81" t="str">
            <v>MATERIALES Y SUMINISTROS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1.5.14.09</v>
          </cell>
          <cell r="B82" t="str">
            <v>Repuestos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1.5.14.09.001</v>
          </cell>
          <cell r="B83" t="str">
            <v>Repuestos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1.6</v>
          </cell>
          <cell r="B84" t="str">
            <v>PROPIEDADES, PLANTA Y EQUIPO</v>
          </cell>
          <cell r="C84">
            <v>3041864659864.1802</v>
          </cell>
          <cell r="D84">
            <v>139960896</v>
          </cell>
          <cell r="E84">
            <v>33051034.52</v>
          </cell>
          <cell r="F84">
            <v>3041971569725.6602</v>
          </cell>
        </row>
        <row r="85">
          <cell r="A85" t="str">
            <v>1.6.35</v>
          </cell>
          <cell r="B85" t="str">
            <v>BIENES MUEBLES EN BODEGA</v>
          </cell>
          <cell r="C85">
            <v>188805387.97999999</v>
          </cell>
          <cell r="D85">
            <v>0</v>
          </cell>
          <cell r="E85">
            <v>0</v>
          </cell>
          <cell r="F85">
            <v>188805387.97999999</v>
          </cell>
        </row>
        <row r="86">
          <cell r="A86" t="str">
            <v>1.6.35.01</v>
          </cell>
          <cell r="B86" t="str">
            <v>Maquinaria y equipo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1.6.35.01.004</v>
          </cell>
          <cell r="B87" t="str">
            <v>Maquinaria industrial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1.6.35.01.012</v>
          </cell>
          <cell r="B88" t="str">
            <v>Equipo de ayuda audiovisual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1.6.35.01.016</v>
          </cell>
          <cell r="B89" t="str">
            <v>Otra maquinaria y equipo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1.6.35.03</v>
          </cell>
          <cell r="B90" t="str">
            <v>Muebles, enseres y equipo de oficina</v>
          </cell>
          <cell r="C90">
            <v>186605387.99000001</v>
          </cell>
          <cell r="D90">
            <v>0</v>
          </cell>
          <cell r="E90">
            <v>0</v>
          </cell>
          <cell r="F90">
            <v>186605387.99000001</v>
          </cell>
        </row>
        <row r="91">
          <cell r="A91" t="str">
            <v>1.6.35.03.001</v>
          </cell>
          <cell r="B91" t="str">
            <v>Muebles y enseres</v>
          </cell>
          <cell r="C91">
            <v>160702122</v>
          </cell>
          <cell r="D91">
            <v>0</v>
          </cell>
          <cell r="E91">
            <v>0</v>
          </cell>
          <cell r="F91">
            <v>160702122</v>
          </cell>
        </row>
        <row r="92">
          <cell r="A92" t="str">
            <v>1.6.35.03.002</v>
          </cell>
          <cell r="B92" t="str">
            <v>Equipo y máquina de oficina</v>
          </cell>
          <cell r="C92">
            <v>25903265.989999998</v>
          </cell>
          <cell r="D92">
            <v>0</v>
          </cell>
          <cell r="E92">
            <v>0</v>
          </cell>
          <cell r="F92">
            <v>25903265.989999998</v>
          </cell>
        </row>
        <row r="93">
          <cell r="A93" t="str">
            <v>1.6.35.04</v>
          </cell>
          <cell r="B93" t="str">
            <v>Equipos de comunicación y computación</v>
          </cell>
          <cell r="C93">
            <v>2199999.9900000002</v>
          </cell>
          <cell r="D93">
            <v>0</v>
          </cell>
          <cell r="E93">
            <v>0</v>
          </cell>
          <cell r="F93">
            <v>2199999.9900000002</v>
          </cell>
        </row>
        <row r="94">
          <cell r="A94" t="str">
            <v>1.6.35.04.001</v>
          </cell>
          <cell r="B94" t="str">
            <v>Equipo de comunicación</v>
          </cell>
          <cell r="C94">
            <v>2199999.9900000002</v>
          </cell>
          <cell r="D94">
            <v>0</v>
          </cell>
          <cell r="E94">
            <v>0</v>
          </cell>
          <cell r="F94">
            <v>2199999.9900000002</v>
          </cell>
        </row>
        <row r="95">
          <cell r="A95" t="str">
            <v>1.6.35.04.002</v>
          </cell>
          <cell r="B95" t="str">
            <v>Equipo de computación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1.6.35.11</v>
          </cell>
          <cell r="B96" t="str">
            <v>Equipos de comedor, cocina, despensa y hotelería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1.6.35.11.002</v>
          </cell>
          <cell r="B97" t="str">
            <v>Equipo de restaurante y cafetería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1.6.37</v>
          </cell>
          <cell r="B98" t="str">
            <v>PROPIEDADES, PLANTA Y EQUIPO NO EXPLOTADOS</v>
          </cell>
          <cell r="C98">
            <v>30514350.57</v>
          </cell>
          <cell r="D98">
            <v>0</v>
          </cell>
          <cell r="E98">
            <v>0</v>
          </cell>
          <cell r="F98">
            <v>30514350.57</v>
          </cell>
        </row>
        <row r="99">
          <cell r="A99" t="str">
            <v>1.6.37.07</v>
          </cell>
          <cell r="B99" t="str">
            <v>Maquinaria y equipo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1.6.37.07.011</v>
          </cell>
          <cell r="B100" t="str">
            <v>Equipo de centros de control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1.6.37.09</v>
          </cell>
          <cell r="B101" t="str">
            <v>Muebles, enseres y equipo de oficina</v>
          </cell>
          <cell r="C101">
            <v>0.4</v>
          </cell>
          <cell r="D101">
            <v>0</v>
          </cell>
          <cell r="E101">
            <v>0</v>
          </cell>
          <cell r="F101">
            <v>0.4</v>
          </cell>
        </row>
        <row r="102">
          <cell r="A102" t="str">
            <v>1.6.37.09.001</v>
          </cell>
          <cell r="B102" t="str">
            <v>Muebles y enseres</v>
          </cell>
          <cell r="C102">
            <v>0.4</v>
          </cell>
          <cell r="D102">
            <v>0</v>
          </cell>
          <cell r="E102">
            <v>0</v>
          </cell>
          <cell r="F102">
            <v>0.4</v>
          </cell>
        </row>
        <row r="103">
          <cell r="A103" t="str">
            <v>1.6.37.09.002</v>
          </cell>
          <cell r="B103" t="str">
            <v>Equipo y máquina de oficina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1.6.37.10</v>
          </cell>
          <cell r="B104" t="str">
            <v>Equipos de comunicación y computación</v>
          </cell>
          <cell r="C104">
            <v>30514350.170000002</v>
          </cell>
          <cell r="D104">
            <v>0</v>
          </cell>
          <cell r="E104">
            <v>0</v>
          </cell>
          <cell r="F104">
            <v>30514350.170000002</v>
          </cell>
        </row>
        <row r="105">
          <cell r="A105" t="str">
            <v>1.6.37.10.001</v>
          </cell>
          <cell r="B105" t="str">
            <v>Equipo de comunicación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1.6.37.10.002</v>
          </cell>
          <cell r="B106" t="str">
            <v>Equipo de computación</v>
          </cell>
          <cell r="C106">
            <v>30514350.170000002</v>
          </cell>
          <cell r="D106">
            <v>0</v>
          </cell>
          <cell r="E106">
            <v>0</v>
          </cell>
          <cell r="F106">
            <v>30514350.170000002</v>
          </cell>
        </row>
        <row r="107">
          <cell r="A107" t="str">
            <v>1.6.37.11</v>
          </cell>
          <cell r="B107" t="str">
            <v>Equipos de transporte, tracción y elevación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1.6.37.11.002</v>
          </cell>
          <cell r="B108" t="str">
            <v>Terrestre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1.6.37.12</v>
          </cell>
          <cell r="B109" t="str">
            <v>Equipos de comedor, cocina, despensa y hotelería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1.6.37.12.002</v>
          </cell>
          <cell r="B110" t="str">
            <v>Equipo de restaurante y cafetería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1.6.50</v>
          </cell>
          <cell r="B111" t="str">
            <v>REDES, LÍNEAS Y CABLES</v>
          </cell>
          <cell r="C111">
            <v>323732673</v>
          </cell>
          <cell r="D111">
            <v>0</v>
          </cell>
          <cell r="E111">
            <v>0</v>
          </cell>
          <cell r="F111">
            <v>323732673</v>
          </cell>
        </row>
        <row r="112">
          <cell r="A112" t="str">
            <v>1.6.50.10</v>
          </cell>
          <cell r="B112" t="str">
            <v>Líneas y cables de telecomunicaciones</v>
          </cell>
          <cell r="C112">
            <v>323732673</v>
          </cell>
          <cell r="D112">
            <v>0</v>
          </cell>
          <cell r="E112">
            <v>0</v>
          </cell>
          <cell r="F112">
            <v>323732673</v>
          </cell>
        </row>
        <row r="113">
          <cell r="A113" t="str">
            <v>1.6.50.10.001</v>
          </cell>
          <cell r="B113" t="str">
            <v>Líneas y cables de telecomunicaciones</v>
          </cell>
          <cell r="C113">
            <v>323732673</v>
          </cell>
          <cell r="D113">
            <v>0</v>
          </cell>
          <cell r="E113">
            <v>0</v>
          </cell>
          <cell r="F113">
            <v>323732673</v>
          </cell>
        </row>
        <row r="114">
          <cell r="A114" t="str">
            <v>1.6.55</v>
          </cell>
          <cell r="B114" t="str">
            <v>MAQUINARIA Y EQUIPO</v>
          </cell>
          <cell r="C114">
            <v>679700034.44000006</v>
          </cell>
          <cell r="D114">
            <v>0</v>
          </cell>
          <cell r="E114">
            <v>0</v>
          </cell>
          <cell r="F114">
            <v>679700034.44000006</v>
          </cell>
        </row>
        <row r="115">
          <cell r="A115" t="str">
            <v>1.6.55.20</v>
          </cell>
          <cell r="B115" t="str">
            <v>Equipo de centros de control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1.6.55.20.001</v>
          </cell>
          <cell r="B116" t="str">
            <v>Equipo de centros de control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1.6.55.90</v>
          </cell>
          <cell r="B117" t="str">
            <v>Otra maquinaria y equipo</v>
          </cell>
          <cell r="C117">
            <v>679700034.44000006</v>
          </cell>
          <cell r="D117">
            <v>0</v>
          </cell>
          <cell r="E117">
            <v>0</v>
          </cell>
          <cell r="F117">
            <v>679700034.44000006</v>
          </cell>
        </row>
        <row r="118">
          <cell r="A118" t="str">
            <v>1.6.55.90.001</v>
          </cell>
          <cell r="B118" t="str">
            <v>Otra maquinaria y equipo</v>
          </cell>
          <cell r="C118">
            <v>679700034.44000006</v>
          </cell>
          <cell r="D118">
            <v>0</v>
          </cell>
          <cell r="E118">
            <v>0</v>
          </cell>
          <cell r="F118">
            <v>679700034.44000006</v>
          </cell>
        </row>
        <row r="119">
          <cell r="A119" t="str">
            <v>1.6.60</v>
          </cell>
          <cell r="B119" t="str">
            <v>EQUIPO MÉDICO Y CIENTÍFICO</v>
          </cell>
          <cell r="C119">
            <v>843400</v>
          </cell>
          <cell r="D119">
            <v>0</v>
          </cell>
          <cell r="E119">
            <v>0</v>
          </cell>
          <cell r="F119">
            <v>843400</v>
          </cell>
        </row>
        <row r="120">
          <cell r="A120" t="str">
            <v>1.6.60.90</v>
          </cell>
          <cell r="B120" t="str">
            <v>Otro equipo médico y científico</v>
          </cell>
          <cell r="C120">
            <v>843400</v>
          </cell>
          <cell r="D120">
            <v>0</v>
          </cell>
          <cell r="E120">
            <v>0</v>
          </cell>
          <cell r="F120">
            <v>843400</v>
          </cell>
        </row>
        <row r="121">
          <cell r="A121" t="str">
            <v>1.6.60.90.001</v>
          </cell>
          <cell r="B121" t="str">
            <v>Otro equipo médico y científico</v>
          </cell>
          <cell r="C121">
            <v>843400</v>
          </cell>
          <cell r="D121">
            <v>0</v>
          </cell>
          <cell r="E121">
            <v>0</v>
          </cell>
          <cell r="F121">
            <v>843400</v>
          </cell>
        </row>
        <row r="122">
          <cell r="A122" t="str">
            <v>1.6.65</v>
          </cell>
          <cell r="B122" t="str">
            <v>MUEBLES, ENSERES Y EQUIPO DE OFICINA</v>
          </cell>
          <cell r="C122">
            <v>7060486969.5299997</v>
          </cell>
          <cell r="D122">
            <v>0</v>
          </cell>
          <cell r="E122">
            <v>0</v>
          </cell>
          <cell r="F122">
            <v>7060486969.5299997</v>
          </cell>
        </row>
        <row r="123">
          <cell r="A123" t="str">
            <v>1.6.65.01</v>
          </cell>
          <cell r="B123" t="str">
            <v>Muebles y enseres</v>
          </cell>
          <cell r="C123">
            <v>6153568351.5299997</v>
          </cell>
          <cell r="D123">
            <v>0</v>
          </cell>
          <cell r="E123">
            <v>0</v>
          </cell>
          <cell r="F123">
            <v>6153568351.5299997</v>
          </cell>
        </row>
        <row r="124">
          <cell r="A124" t="str">
            <v>1.6.65.01.001</v>
          </cell>
          <cell r="B124" t="str">
            <v>Muebles y enseres</v>
          </cell>
          <cell r="C124">
            <v>6153568351.5299997</v>
          </cell>
          <cell r="D124">
            <v>0</v>
          </cell>
          <cell r="E124">
            <v>0</v>
          </cell>
          <cell r="F124">
            <v>6153568351.5299997</v>
          </cell>
        </row>
        <row r="125">
          <cell r="A125" t="str">
            <v>1.6.65.02</v>
          </cell>
          <cell r="B125" t="str">
            <v>Equipo y máquina de oficina</v>
          </cell>
          <cell r="C125">
            <v>906918618</v>
          </cell>
          <cell r="D125">
            <v>0</v>
          </cell>
          <cell r="E125">
            <v>0</v>
          </cell>
          <cell r="F125">
            <v>906918618</v>
          </cell>
        </row>
        <row r="126">
          <cell r="A126" t="str">
            <v>1.6.65.02.001</v>
          </cell>
          <cell r="B126" t="str">
            <v>Equipo y máquina de oficina</v>
          </cell>
          <cell r="C126">
            <v>906918618</v>
          </cell>
          <cell r="D126">
            <v>0</v>
          </cell>
          <cell r="E126">
            <v>0</v>
          </cell>
          <cell r="F126">
            <v>906918618</v>
          </cell>
        </row>
        <row r="127">
          <cell r="A127" t="str">
            <v>1.6.70</v>
          </cell>
          <cell r="B127" t="str">
            <v>EQUIPOS DE COMUNICACIÓN Y COMPUTACIÓN</v>
          </cell>
          <cell r="C127">
            <v>5816924792.9899998</v>
          </cell>
          <cell r="D127">
            <v>0</v>
          </cell>
          <cell r="E127">
            <v>0</v>
          </cell>
          <cell r="F127">
            <v>5816924792.9899998</v>
          </cell>
        </row>
        <row r="128">
          <cell r="A128" t="str">
            <v>1.6.70.01</v>
          </cell>
          <cell r="B128" t="str">
            <v>Equipo de comunicación</v>
          </cell>
          <cell r="C128">
            <v>664196244.33000004</v>
          </cell>
          <cell r="D128">
            <v>0</v>
          </cell>
          <cell r="E128">
            <v>0</v>
          </cell>
          <cell r="F128">
            <v>664196244.33000004</v>
          </cell>
        </row>
        <row r="129">
          <cell r="A129" t="str">
            <v>1.6.70.01.001</v>
          </cell>
          <cell r="B129" t="str">
            <v>Equipo de comunicación</v>
          </cell>
          <cell r="C129">
            <v>664196244.33000004</v>
          </cell>
          <cell r="D129">
            <v>0</v>
          </cell>
          <cell r="E129">
            <v>0</v>
          </cell>
          <cell r="F129">
            <v>664196244.33000004</v>
          </cell>
        </row>
        <row r="130">
          <cell r="A130" t="str">
            <v>1.6.70.02</v>
          </cell>
          <cell r="B130" t="str">
            <v>Equipo de computación</v>
          </cell>
          <cell r="C130">
            <v>5152728548.6599998</v>
          </cell>
          <cell r="D130">
            <v>0</v>
          </cell>
          <cell r="E130">
            <v>0</v>
          </cell>
          <cell r="F130">
            <v>5152728548.6599998</v>
          </cell>
        </row>
        <row r="131">
          <cell r="A131" t="str">
            <v>1.6.70.02.001</v>
          </cell>
          <cell r="B131" t="str">
            <v>Equipo de computación</v>
          </cell>
          <cell r="C131">
            <v>5152728548.6599998</v>
          </cell>
          <cell r="D131">
            <v>0</v>
          </cell>
          <cell r="E131">
            <v>0</v>
          </cell>
          <cell r="F131">
            <v>5152728548.6599998</v>
          </cell>
        </row>
        <row r="132">
          <cell r="A132" t="str">
            <v>1.6.75</v>
          </cell>
          <cell r="B132" t="str">
            <v>EQUIPOS DE TRANSPORTE, TRACCIÓN Y ELEVACIÓN</v>
          </cell>
          <cell r="C132">
            <v>826082828.39999998</v>
          </cell>
          <cell r="D132">
            <v>0</v>
          </cell>
          <cell r="E132">
            <v>0</v>
          </cell>
          <cell r="F132">
            <v>826082828.39999998</v>
          </cell>
        </row>
        <row r="133">
          <cell r="A133" t="str">
            <v>1.6.75.02</v>
          </cell>
          <cell r="B133" t="str">
            <v>Terrestre</v>
          </cell>
          <cell r="C133">
            <v>826082828.39999998</v>
          </cell>
          <cell r="D133">
            <v>0</v>
          </cell>
          <cell r="E133">
            <v>0</v>
          </cell>
          <cell r="F133">
            <v>826082828.39999998</v>
          </cell>
        </row>
        <row r="134">
          <cell r="A134" t="str">
            <v>1.6.75.02.001</v>
          </cell>
          <cell r="B134" t="str">
            <v>Terrestre</v>
          </cell>
          <cell r="C134">
            <v>826082828.39999998</v>
          </cell>
          <cell r="D134">
            <v>0</v>
          </cell>
          <cell r="E134">
            <v>0</v>
          </cell>
          <cell r="F134">
            <v>826082828.39999998</v>
          </cell>
        </row>
        <row r="135">
          <cell r="A135" t="str">
            <v>1.6.80</v>
          </cell>
          <cell r="B135" t="str">
            <v>EQUIPOS DE COMEDOR, COCINA, DESPENSA Y HOTELERÍA</v>
          </cell>
          <cell r="C135">
            <v>9576519.9000000004</v>
          </cell>
          <cell r="D135">
            <v>0</v>
          </cell>
          <cell r="E135">
            <v>0</v>
          </cell>
          <cell r="F135">
            <v>9576519.9000000004</v>
          </cell>
        </row>
        <row r="136">
          <cell r="A136" t="str">
            <v>1.6.80.02</v>
          </cell>
          <cell r="B136" t="str">
            <v>Equipo de restaurante y cafetería</v>
          </cell>
          <cell r="C136">
            <v>9576519.9000000004</v>
          </cell>
          <cell r="D136">
            <v>0</v>
          </cell>
          <cell r="E136">
            <v>0</v>
          </cell>
          <cell r="F136">
            <v>9576519.9000000004</v>
          </cell>
        </row>
        <row r="137">
          <cell r="A137" t="str">
            <v>1.6.80.02.001</v>
          </cell>
          <cell r="B137" t="str">
            <v>Equipo de restaurante y cafetería</v>
          </cell>
          <cell r="C137">
            <v>9576519.9000000004</v>
          </cell>
          <cell r="D137">
            <v>0</v>
          </cell>
          <cell r="E137">
            <v>0</v>
          </cell>
          <cell r="F137">
            <v>9576519.9000000004</v>
          </cell>
        </row>
        <row r="138">
          <cell r="A138" t="str">
            <v>1.6.83</v>
          </cell>
          <cell r="B138" t="str">
            <v>PROPIEDADES, PLANTA Y EQUIPO EN CONCESIÓN</v>
          </cell>
          <cell r="C138">
            <v>3046529823326.9302</v>
          </cell>
          <cell r="D138">
            <v>139960896</v>
          </cell>
          <cell r="E138">
            <v>33051034.52</v>
          </cell>
          <cell r="F138">
            <v>3046636733188.4102</v>
          </cell>
        </row>
        <row r="139">
          <cell r="A139" t="str">
            <v>1.6.83.01</v>
          </cell>
          <cell r="B139" t="str">
            <v>Terrenos</v>
          </cell>
          <cell r="C139">
            <v>52513513120</v>
          </cell>
          <cell r="D139">
            <v>0</v>
          </cell>
          <cell r="E139">
            <v>0</v>
          </cell>
          <cell r="F139">
            <v>52513513120</v>
          </cell>
        </row>
        <row r="140">
          <cell r="A140" t="str">
            <v>1.6.83.01.001</v>
          </cell>
          <cell r="B140" t="str">
            <v>Urbanos</v>
          </cell>
          <cell r="C140">
            <v>52513513120</v>
          </cell>
          <cell r="D140">
            <v>0</v>
          </cell>
          <cell r="E140">
            <v>0</v>
          </cell>
          <cell r="F140">
            <v>52513513120</v>
          </cell>
        </row>
        <row r="141">
          <cell r="A141" t="str">
            <v>1.6.83.02</v>
          </cell>
          <cell r="B141" t="str">
            <v>Edificaciones</v>
          </cell>
          <cell r="C141">
            <v>87631490310.259995</v>
          </cell>
          <cell r="D141">
            <v>0</v>
          </cell>
          <cell r="E141">
            <v>0</v>
          </cell>
          <cell r="F141">
            <v>87631490310.259995</v>
          </cell>
        </row>
        <row r="142">
          <cell r="A142" t="str">
            <v>1.6.83.02.001</v>
          </cell>
          <cell r="B142" t="str">
            <v>Edificios y casas</v>
          </cell>
          <cell r="C142">
            <v>9434825950</v>
          </cell>
          <cell r="D142">
            <v>0</v>
          </cell>
          <cell r="E142">
            <v>0</v>
          </cell>
          <cell r="F142">
            <v>9434825950</v>
          </cell>
        </row>
        <row r="143">
          <cell r="A143" t="str">
            <v>1.6.83.02.014</v>
          </cell>
          <cell r="B143" t="str">
            <v>Casetas y campamentos</v>
          </cell>
          <cell r="C143">
            <v>19810356694.07</v>
          </cell>
          <cell r="D143">
            <v>0</v>
          </cell>
          <cell r="E143">
            <v>0</v>
          </cell>
          <cell r="F143">
            <v>19810356694.07</v>
          </cell>
        </row>
        <row r="144">
          <cell r="A144" t="str">
            <v>1.6.83.02.016</v>
          </cell>
          <cell r="B144" t="str">
            <v>Bodegas</v>
          </cell>
          <cell r="C144">
            <v>58386307666.190002</v>
          </cell>
          <cell r="D144">
            <v>0</v>
          </cell>
          <cell r="E144">
            <v>0</v>
          </cell>
          <cell r="F144">
            <v>58386307666.190002</v>
          </cell>
        </row>
        <row r="145">
          <cell r="A145" t="str">
            <v>1.6.83.03</v>
          </cell>
          <cell r="B145" t="str">
            <v>Plantas, ductos y túneles</v>
          </cell>
          <cell r="C145">
            <v>4529985016.3000002</v>
          </cell>
          <cell r="D145">
            <v>21747159</v>
          </cell>
          <cell r="E145">
            <v>0</v>
          </cell>
          <cell r="F145">
            <v>4551732175.3000002</v>
          </cell>
        </row>
        <row r="146">
          <cell r="A146" t="str">
            <v>1.6.83.03.001</v>
          </cell>
          <cell r="B146" t="str">
            <v>Plantas de generación</v>
          </cell>
          <cell r="C146">
            <v>4529985016.3000002</v>
          </cell>
          <cell r="D146">
            <v>21747159</v>
          </cell>
          <cell r="E146">
            <v>0</v>
          </cell>
          <cell r="F146">
            <v>4551732175.3000002</v>
          </cell>
        </row>
        <row r="147">
          <cell r="A147" t="str">
            <v>1.6.83.04</v>
          </cell>
          <cell r="B147" t="str">
            <v>Redes, líneas y cables</v>
          </cell>
          <cell r="C147">
            <v>22122987906.310001</v>
          </cell>
          <cell r="D147">
            <v>0</v>
          </cell>
          <cell r="E147">
            <v>0</v>
          </cell>
          <cell r="F147">
            <v>22122987906.310001</v>
          </cell>
        </row>
        <row r="148">
          <cell r="A148" t="str">
            <v>1.6.83.04.007</v>
          </cell>
          <cell r="B148" t="str">
            <v>Líneas y cables de transmisión</v>
          </cell>
          <cell r="C148">
            <v>920716673.48000002</v>
          </cell>
          <cell r="D148">
            <v>0</v>
          </cell>
          <cell r="E148">
            <v>0</v>
          </cell>
          <cell r="F148">
            <v>920716673.48000002</v>
          </cell>
        </row>
        <row r="149">
          <cell r="A149" t="str">
            <v>1.6.83.04.009</v>
          </cell>
          <cell r="B149" t="str">
            <v>Líneas y cables de telecomunicaciones</v>
          </cell>
          <cell r="C149">
            <v>1709600828.3800001</v>
          </cell>
          <cell r="D149">
            <v>0</v>
          </cell>
          <cell r="E149">
            <v>0</v>
          </cell>
          <cell r="F149">
            <v>1709600828.3800001</v>
          </cell>
        </row>
        <row r="150">
          <cell r="A150" t="str">
            <v>1.6.83.04.011</v>
          </cell>
          <cell r="B150" t="str">
            <v>Otras redes, líneas y cables</v>
          </cell>
          <cell r="C150">
            <v>19492670404.450001</v>
          </cell>
          <cell r="D150">
            <v>0</v>
          </cell>
          <cell r="E150">
            <v>0</v>
          </cell>
          <cell r="F150">
            <v>19492670404.450001</v>
          </cell>
        </row>
        <row r="151">
          <cell r="A151" t="str">
            <v>1.6.83.05</v>
          </cell>
          <cell r="B151" t="str">
            <v>Maquinaria y equipo</v>
          </cell>
          <cell r="C151">
            <v>1026649332666.03</v>
          </cell>
          <cell r="D151">
            <v>0</v>
          </cell>
          <cell r="E151">
            <v>0</v>
          </cell>
          <cell r="F151">
            <v>1026649332666.03</v>
          </cell>
        </row>
        <row r="152">
          <cell r="A152" t="str">
            <v>1.6.83.05.001</v>
          </cell>
          <cell r="B152" t="str">
            <v>Equipo de construcción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 t="str">
            <v>1.6.83.05.004</v>
          </cell>
          <cell r="B153" t="str">
            <v>Maquinaria industrial</v>
          </cell>
          <cell r="C153">
            <v>221199922421.64001</v>
          </cell>
          <cell r="D153">
            <v>0</v>
          </cell>
          <cell r="E153">
            <v>0</v>
          </cell>
          <cell r="F153">
            <v>221199922421.64001</v>
          </cell>
        </row>
        <row r="154">
          <cell r="A154" t="str">
            <v>1.6.83.05.009</v>
          </cell>
          <cell r="B154" t="str">
            <v>Herramientas y accesorios</v>
          </cell>
          <cell r="C154">
            <v>7386405790</v>
          </cell>
          <cell r="D154">
            <v>0</v>
          </cell>
          <cell r="E154">
            <v>0</v>
          </cell>
          <cell r="F154">
            <v>7386405790</v>
          </cell>
        </row>
        <row r="155">
          <cell r="A155" t="str">
            <v>1.6.83.05.010</v>
          </cell>
          <cell r="B155" t="str">
            <v>Equipo para estaciones de bombeo</v>
          </cell>
          <cell r="C155">
            <v>3769632768</v>
          </cell>
          <cell r="D155">
            <v>0</v>
          </cell>
          <cell r="E155">
            <v>0</v>
          </cell>
          <cell r="F155">
            <v>3769632768</v>
          </cell>
        </row>
        <row r="156">
          <cell r="A156" t="str">
            <v>1.6.83.05.011</v>
          </cell>
          <cell r="B156" t="str">
            <v>Equipo de centros de control</v>
          </cell>
          <cell r="C156">
            <v>47606851426.639999</v>
          </cell>
          <cell r="D156">
            <v>0</v>
          </cell>
          <cell r="E156">
            <v>0</v>
          </cell>
          <cell r="F156">
            <v>47606851426.639999</v>
          </cell>
        </row>
        <row r="157">
          <cell r="A157" t="str">
            <v>1.6.83.05.012</v>
          </cell>
          <cell r="B157" t="str">
            <v>Equipo de ayuda audiovisual</v>
          </cell>
          <cell r="C157">
            <v>208974855.05000001</v>
          </cell>
          <cell r="D157">
            <v>0</v>
          </cell>
          <cell r="E157">
            <v>0</v>
          </cell>
          <cell r="F157">
            <v>208974855.05000001</v>
          </cell>
        </row>
        <row r="158">
          <cell r="A158" t="str">
            <v>1.6.83.05.014</v>
          </cell>
          <cell r="B158" t="str">
            <v>Maquinaria y equipo de propiedad de terceros</v>
          </cell>
          <cell r="C158">
            <v>159824068113</v>
          </cell>
          <cell r="D158">
            <v>0</v>
          </cell>
          <cell r="E158">
            <v>0</v>
          </cell>
          <cell r="F158">
            <v>159824068113</v>
          </cell>
        </row>
        <row r="159">
          <cell r="A159" t="str">
            <v>1.6.83.05.015</v>
          </cell>
          <cell r="B159" t="str">
            <v>Equipo de seguridad y rescate</v>
          </cell>
          <cell r="C159">
            <v>7878280984.0900002</v>
          </cell>
          <cell r="D159">
            <v>0</v>
          </cell>
          <cell r="E159">
            <v>0</v>
          </cell>
          <cell r="F159">
            <v>7878280984.0900002</v>
          </cell>
        </row>
        <row r="160">
          <cell r="A160" t="str">
            <v>1.6.83.05.016</v>
          </cell>
          <cell r="B160" t="str">
            <v>Otra maquinaria y equipo</v>
          </cell>
          <cell r="C160">
            <v>578775196307.60999</v>
          </cell>
          <cell r="D160">
            <v>0</v>
          </cell>
          <cell r="E160">
            <v>0</v>
          </cell>
          <cell r="F160">
            <v>578775196307.60999</v>
          </cell>
        </row>
        <row r="161">
          <cell r="A161" t="str">
            <v>1.6.83.06</v>
          </cell>
          <cell r="B161" t="str">
            <v>Equipo médico y científico</v>
          </cell>
          <cell r="C161">
            <v>326814329</v>
          </cell>
          <cell r="D161">
            <v>0</v>
          </cell>
          <cell r="E161">
            <v>0</v>
          </cell>
          <cell r="F161">
            <v>326814329</v>
          </cell>
        </row>
        <row r="162">
          <cell r="A162" t="str">
            <v>1.6.83.06.008</v>
          </cell>
          <cell r="B162" t="str">
            <v>Equipo de servicio ambulatorio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 t="str">
            <v>1.6.83.06.009</v>
          </cell>
          <cell r="B163" t="str">
            <v>Equipo médico y científico de propiedad de terceros</v>
          </cell>
          <cell r="C163">
            <v>326814329</v>
          </cell>
          <cell r="D163">
            <v>0</v>
          </cell>
          <cell r="E163">
            <v>0</v>
          </cell>
          <cell r="F163">
            <v>326814329</v>
          </cell>
        </row>
        <row r="164">
          <cell r="A164" t="str">
            <v>1.6.83.07</v>
          </cell>
          <cell r="B164" t="str">
            <v>Muebles, enseres y equipo de oficina</v>
          </cell>
          <cell r="C164">
            <v>30963139294.099998</v>
          </cell>
          <cell r="D164">
            <v>0</v>
          </cell>
          <cell r="E164">
            <v>14214127.85</v>
          </cell>
          <cell r="F164">
            <v>30948925166.25</v>
          </cell>
        </row>
        <row r="165">
          <cell r="A165" t="str">
            <v>1.6.83.07.001</v>
          </cell>
          <cell r="B165" t="str">
            <v>Muebles y enseres</v>
          </cell>
          <cell r="C165">
            <v>17269406449.369999</v>
          </cell>
          <cell r="D165">
            <v>0</v>
          </cell>
          <cell r="E165">
            <v>14214127.85</v>
          </cell>
          <cell r="F165">
            <v>17255192321.52</v>
          </cell>
        </row>
        <row r="166">
          <cell r="A166" t="str">
            <v>1.6.83.07.002</v>
          </cell>
          <cell r="B166" t="str">
            <v>Equipo y máquina de oficina</v>
          </cell>
          <cell r="C166">
            <v>5770746.7300000004</v>
          </cell>
          <cell r="D166">
            <v>0</v>
          </cell>
          <cell r="E166">
            <v>0</v>
          </cell>
          <cell r="F166">
            <v>5770746.7300000004</v>
          </cell>
        </row>
        <row r="167">
          <cell r="A167" t="str">
            <v>1.6.83.07.004</v>
          </cell>
          <cell r="B167" t="str">
            <v>Muebles, enseres y equipo de oficina de propiedad de terceros</v>
          </cell>
          <cell r="C167">
            <v>13672247845</v>
          </cell>
          <cell r="D167">
            <v>0</v>
          </cell>
          <cell r="E167">
            <v>0</v>
          </cell>
          <cell r="F167">
            <v>13672247845</v>
          </cell>
        </row>
        <row r="168">
          <cell r="A168" t="str">
            <v>1.6.83.07.005</v>
          </cell>
          <cell r="B168" t="str">
            <v>Otros muebles, enseres y equipo de oficina</v>
          </cell>
          <cell r="C168">
            <v>15714253</v>
          </cell>
          <cell r="D168">
            <v>0</v>
          </cell>
          <cell r="E168">
            <v>0</v>
          </cell>
          <cell r="F168">
            <v>15714253</v>
          </cell>
        </row>
        <row r="169">
          <cell r="A169" t="str">
            <v>1.6.83.08</v>
          </cell>
          <cell r="B169" t="str">
            <v>Equipos de comunicación y computación</v>
          </cell>
          <cell r="C169">
            <v>129866572358.36</v>
          </cell>
          <cell r="D169">
            <v>0</v>
          </cell>
          <cell r="E169">
            <v>18836906.670000002</v>
          </cell>
          <cell r="F169">
            <v>129847735451.69</v>
          </cell>
        </row>
        <row r="170">
          <cell r="A170" t="str">
            <v>1.6.83.08.001</v>
          </cell>
          <cell r="B170" t="str">
            <v>Equipo de comunicación</v>
          </cell>
          <cell r="C170">
            <v>36519158628.410004</v>
          </cell>
          <cell r="D170">
            <v>0</v>
          </cell>
          <cell r="E170">
            <v>0</v>
          </cell>
          <cell r="F170">
            <v>36519158628.410004</v>
          </cell>
        </row>
        <row r="171">
          <cell r="A171" t="str">
            <v>1.6.83.08.002</v>
          </cell>
          <cell r="B171" t="str">
            <v>Equipo de computación</v>
          </cell>
          <cell r="C171">
            <v>30134910672.330002</v>
          </cell>
          <cell r="D171">
            <v>0</v>
          </cell>
          <cell r="E171">
            <v>0</v>
          </cell>
          <cell r="F171">
            <v>30134910672.330002</v>
          </cell>
        </row>
        <row r="172">
          <cell r="A172" t="str">
            <v>1.6.83.08.003</v>
          </cell>
          <cell r="B172" t="str">
            <v>Satélites y antenas</v>
          </cell>
          <cell r="C172">
            <v>314360581.41000003</v>
          </cell>
          <cell r="D172">
            <v>0</v>
          </cell>
          <cell r="E172">
            <v>0</v>
          </cell>
          <cell r="F172">
            <v>314360581.41000003</v>
          </cell>
        </row>
        <row r="173">
          <cell r="A173" t="str">
            <v>1.6.83.08.004</v>
          </cell>
          <cell r="B173" t="str">
            <v>Equipos de radares</v>
          </cell>
          <cell r="C173">
            <v>10418640549.25</v>
          </cell>
          <cell r="D173">
            <v>0</v>
          </cell>
          <cell r="E173">
            <v>18836906.670000002</v>
          </cell>
          <cell r="F173">
            <v>10399803642.58</v>
          </cell>
        </row>
        <row r="174">
          <cell r="A174" t="str">
            <v>1.6.83.08.006</v>
          </cell>
          <cell r="B174" t="str">
            <v>Equipos de comunicación y computación de propiedad de terceros</v>
          </cell>
          <cell r="C174">
            <v>44112227904</v>
          </cell>
          <cell r="D174">
            <v>0</v>
          </cell>
          <cell r="E174">
            <v>0</v>
          </cell>
          <cell r="F174">
            <v>44112227904</v>
          </cell>
        </row>
        <row r="175">
          <cell r="A175" t="str">
            <v>1.6.83.08.007</v>
          </cell>
          <cell r="B175" t="str">
            <v>Otros equipos de comunicación y computación</v>
          </cell>
          <cell r="C175">
            <v>8367274022.96</v>
          </cell>
          <cell r="D175">
            <v>0</v>
          </cell>
          <cell r="E175">
            <v>0</v>
          </cell>
          <cell r="F175">
            <v>8367274022.96</v>
          </cell>
        </row>
        <row r="176">
          <cell r="A176" t="str">
            <v>1.6.83.09</v>
          </cell>
          <cell r="B176" t="str">
            <v>Equipos de transporte, tracción y elevación</v>
          </cell>
          <cell r="C176">
            <v>1682914781021.5701</v>
          </cell>
          <cell r="D176">
            <v>118213737</v>
          </cell>
          <cell r="E176">
            <v>0</v>
          </cell>
          <cell r="F176">
            <v>1683032994758.5701</v>
          </cell>
        </row>
        <row r="177">
          <cell r="A177" t="str">
            <v>1.6.83.09.002</v>
          </cell>
          <cell r="B177" t="str">
            <v>Terrestre</v>
          </cell>
          <cell r="C177">
            <v>161702063164.47</v>
          </cell>
          <cell r="D177">
            <v>118213737</v>
          </cell>
          <cell r="E177">
            <v>0</v>
          </cell>
          <cell r="F177">
            <v>161820276901.47</v>
          </cell>
        </row>
        <row r="178">
          <cell r="A178" t="str">
            <v>1.6.83.09.003</v>
          </cell>
          <cell r="B178" t="str">
            <v>Marítimo y fluvial</v>
          </cell>
          <cell r="C178">
            <v>179095967476.89001</v>
          </cell>
          <cell r="D178">
            <v>0</v>
          </cell>
          <cell r="E178">
            <v>0</v>
          </cell>
          <cell r="F178">
            <v>179095967476.89001</v>
          </cell>
        </row>
        <row r="179">
          <cell r="A179" t="str">
            <v>1.6.83.09.004</v>
          </cell>
          <cell r="B179" t="str">
            <v>De tracción</v>
          </cell>
          <cell r="C179">
            <v>13299155284.82</v>
          </cell>
          <cell r="D179">
            <v>0</v>
          </cell>
          <cell r="E179">
            <v>0</v>
          </cell>
          <cell r="F179">
            <v>13299155284.82</v>
          </cell>
        </row>
        <row r="180">
          <cell r="A180" t="str">
            <v>1.6.83.09.005</v>
          </cell>
          <cell r="B180" t="str">
            <v>De elevación</v>
          </cell>
          <cell r="C180">
            <v>1297658418941.3899</v>
          </cell>
          <cell r="D180">
            <v>0</v>
          </cell>
          <cell r="E180">
            <v>0</v>
          </cell>
          <cell r="F180">
            <v>1297658418941.3899</v>
          </cell>
        </row>
        <row r="181">
          <cell r="A181" t="str">
            <v>1.6.83.09.007</v>
          </cell>
          <cell r="B181" t="str">
            <v>Equipos de transporte, tracción y elevación de propiedad de terceros</v>
          </cell>
          <cell r="C181">
            <v>31159176154</v>
          </cell>
          <cell r="D181">
            <v>0</v>
          </cell>
          <cell r="E181">
            <v>0</v>
          </cell>
          <cell r="F181">
            <v>31159176154</v>
          </cell>
        </row>
        <row r="182">
          <cell r="A182" t="str">
            <v>1.6.83.10</v>
          </cell>
          <cell r="B182" t="str">
            <v>Construcciones en curso</v>
          </cell>
          <cell r="C182">
            <v>9011207305</v>
          </cell>
          <cell r="D182">
            <v>0</v>
          </cell>
          <cell r="E182">
            <v>0</v>
          </cell>
          <cell r="F182">
            <v>9011207305</v>
          </cell>
        </row>
        <row r="183">
          <cell r="A183" t="str">
            <v>1.6.83.10.004</v>
          </cell>
          <cell r="B183" t="str">
            <v>Construcciones en curso - otras construcciones en curso</v>
          </cell>
          <cell r="C183">
            <v>9011207305</v>
          </cell>
          <cell r="D183">
            <v>0</v>
          </cell>
          <cell r="E183">
            <v>0</v>
          </cell>
          <cell r="F183">
            <v>9011207305</v>
          </cell>
        </row>
        <row r="184">
          <cell r="A184" t="str">
            <v>1.6.85</v>
          </cell>
          <cell r="B184" t="str">
            <v>DEPRECIACIÓN ACUMULADA DE PROPIEDADES, PLANTA Y EQUIPO (CR)</v>
          </cell>
          <cell r="C184">
            <v>-19601830419.560001</v>
          </cell>
          <cell r="D184">
            <v>0</v>
          </cell>
          <cell r="E184">
            <v>0</v>
          </cell>
          <cell r="F184">
            <v>-19601830419.560001</v>
          </cell>
        </row>
        <row r="185">
          <cell r="A185" t="str">
            <v>1.6.85.03</v>
          </cell>
          <cell r="B185" t="str">
            <v>Redes, líneas y cables</v>
          </cell>
          <cell r="C185">
            <v>-323732673</v>
          </cell>
          <cell r="D185">
            <v>0</v>
          </cell>
          <cell r="E185">
            <v>0</v>
          </cell>
          <cell r="F185">
            <v>-323732673</v>
          </cell>
        </row>
        <row r="186">
          <cell r="A186" t="str">
            <v>1.6.85.03.009</v>
          </cell>
          <cell r="B186" t="str">
            <v>Líneas y cables de telecomunicaciones</v>
          </cell>
          <cell r="C186">
            <v>-323732673</v>
          </cell>
          <cell r="D186">
            <v>0</v>
          </cell>
          <cell r="E186">
            <v>0</v>
          </cell>
          <cell r="F186">
            <v>-323732673</v>
          </cell>
        </row>
        <row r="187">
          <cell r="A187" t="str">
            <v>1.6.85.04</v>
          </cell>
          <cell r="B187" t="str">
            <v>Maquinaria y equipo</v>
          </cell>
          <cell r="C187">
            <v>-544102052.96000004</v>
          </cell>
          <cell r="D187">
            <v>0</v>
          </cell>
          <cell r="E187">
            <v>0</v>
          </cell>
          <cell r="F187">
            <v>-544102052.96000004</v>
          </cell>
        </row>
        <row r="188">
          <cell r="A188" t="str">
            <v>1.6.85.04.016</v>
          </cell>
          <cell r="B188" t="str">
            <v>Otra maquinaria y equipo</v>
          </cell>
          <cell r="C188">
            <v>-544102052.96000004</v>
          </cell>
          <cell r="D188">
            <v>0</v>
          </cell>
          <cell r="E188">
            <v>0</v>
          </cell>
          <cell r="F188">
            <v>-544102052.96000004</v>
          </cell>
        </row>
        <row r="189">
          <cell r="A189" t="str">
            <v>1.6.85.05</v>
          </cell>
          <cell r="B189" t="str">
            <v>Equipo médico y científico</v>
          </cell>
          <cell r="C189">
            <v>-843400</v>
          </cell>
          <cell r="D189">
            <v>0</v>
          </cell>
          <cell r="E189">
            <v>0</v>
          </cell>
          <cell r="F189">
            <v>-843400</v>
          </cell>
        </row>
        <row r="190">
          <cell r="A190" t="str">
            <v>1.6.85.05.001</v>
          </cell>
          <cell r="B190" t="str">
            <v>Equipo de investigación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1.6.85.05.002</v>
          </cell>
          <cell r="B191" t="str">
            <v>Equipo de laboratorio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1.6.85.05.010</v>
          </cell>
          <cell r="B192" t="str">
            <v>Otro equipo médico y científico</v>
          </cell>
          <cell r="C192">
            <v>-843400</v>
          </cell>
          <cell r="D192">
            <v>0</v>
          </cell>
          <cell r="E192">
            <v>0</v>
          </cell>
          <cell r="F192">
            <v>-843400</v>
          </cell>
        </row>
        <row r="193">
          <cell r="A193" t="str">
            <v>1.6.85.06</v>
          </cell>
          <cell r="B193" t="str">
            <v>Muebles, enseres y equipo de oficina</v>
          </cell>
          <cell r="C193">
            <v>-6450032495.2600002</v>
          </cell>
          <cell r="D193">
            <v>0</v>
          </cell>
          <cell r="E193">
            <v>0</v>
          </cell>
          <cell r="F193">
            <v>-6450032495.2600002</v>
          </cell>
        </row>
        <row r="194">
          <cell r="A194" t="str">
            <v>1.6.85.06.001</v>
          </cell>
          <cell r="B194" t="str">
            <v>Muebles y enseres</v>
          </cell>
          <cell r="C194">
            <v>-5707455793.54</v>
          </cell>
          <cell r="D194">
            <v>0</v>
          </cell>
          <cell r="E194">
            <v>0</v>
          </cell>
          <cell r="F194">
            <v>-5707455793.54</v>
          </cell>
        </row>
        <row r="195">
          <cell r="A195" t="str">
            <v>1.6.85.06.002</v>
          </cell>
          <cell r="B195" t="str">
            <v>Equipo y máquina de oficina</v>
          </cell>
          <cell r="C195">
            <v>-742576701.72000003</v>
          </cell>
          <cell r="D195">
            <v>0</v>
          </cell>
          <cell r="E195">
            <v>0</v>
          </cell>
          <cell r="F195">
            <v>-742576701.72000003</v>
          </cell>
        </row>
        <row r="196">
          <cell r="A196" t="str">
            <v>1.6.85.07</v>
          </cell>
          <cell r="B196" t="str">
            <v>Equipos de comunicación y computación</v>
          </cell>
          <cell r="C196">
            <v>-4707899006.0600004</v>
          </cell>
          <cell r="D196">
            <v>0</v>
          </cell>
          <cell r="E196">
            <v>0</v>
          </cell>
          <cell r="F196">
            <v>-4707899006.0600004</v>
          </cell>
        </row>
        <row r="197">
          <cell r="A197" t="str">
            <v>1.6.85.07.001</v>
          </cell>
          <cell r="B197" t="str">
            <v>Equipo de comunicación</v>
          </cell>
          <cell r="C197">
            <v>-530399577.69999999</v>
          </cell>
          <cell r="D197">
            <v>0</v>
          </cell>
          <cell r="E197">
            <v>0</v>
          </cell>
          <cell r="F197">
            <v>-530399577.69999999</v>
          </cell>
        </row>
        <row r="198">
          <cell r="A198" t="str">
            <v>1.6.85.07.002</v>
          </cell>
          <cell r="B198" t="str">
            <v>Equipo de computación</v>
          </cell>
          <cell r="C198">
            <v>-4177499428.3600001</v>
          </cell>
          <cell r="D198">
            <v>0</v>
          </cell>
          <cell r="E198">
            <v>0</v>
          </cell>
          <cell r="F198">
            <v>-4177499428.3600001</v>
          </cell>
        </row>
        <row r="199">
          <cell r="A199" t="str">
            <v>1.6.85.08</v>
          </cell>
          <cell r="B199" t="str">
            <v>Equipos de transporte, tracción y elevación</v>
          </cell>
          <cell r="C199">
            <v>-784752615.25</v>
          </cell>
          <cell r="D199">
            <v>0</v>
          </cell>
          <cell r="E199">
            <v>0</v>
          </cell>
          <cell r="F199">
            <v>-784752615.25</v>
          </cell>
        </row>
        <row r="200">
          <cell r="A200" t="str">
            <v>1.6.85.08.001</v>
          </cell>
          <cell r="B200" t="str">
            <v>Aéreo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1.6.85.08.002</v>
          </cell>
          <cell r="B201" t="str">
            <v>Terrestre</v>
          </cell>
          <cell r="C201">
            <v>-784752615.25</v>
          </cell>
          <cell r="D201">
            <v>0</v>
          </cell>
          <cell r="E201">
            <v>0</v>
          </cell>
          <cell r="F201">
            <v>-784752615.25</v>
          </cell>
        </row>
        <row r="202">
          <cell r="A202" t="str">
            <v>1.6.85.09</v>
          </cell>
          <cell r="B202" t="str">
            <v>Equipos de comedor, cocina, despensa y hotelería</v>
          </cell>
          <cell r="C202">
            <v>-8665532.5299999993</v>
          </cell>
          <cell r="D202">
            <v>0</v>
          </cell>
          <cell r="E202">
            <v>0</v>
          </cell>
          <cell r="F202">
            <v>-8665532.5299999993</v>
          </cell>
        </row>
        <row r="203">
          <cell r="A203" t="str">
            <v>1.6.85.09.002</v>
          </cell>
          <cell r="B203" t="str">
            <v>Equipo de restaurante y cafetería</v>
          </cell>
          <cell r="C203">
            <v>-8665532.5299999993</v>
          </cell>
          <cell r="D203">
            <v>0</v>
          </cell>
          <cell r="E203">
            <v>0</v>
          </cell>
          <cell r="F203">
            <v>-8665532.5299999993</v>
          </cell>
        </row>
        <row r="204">
          <cell r="A204" t="str">
            <v>1.6.85.13</v>
          </cell>
          <cell r="B204" t="str">
            <v>Bienes muebles en bodega</v>
          </cell>
          <cell r="C204">
            <v>-916666.65</v>
          </cell>
          <cell r="D204">
            <v>0</v>
          </cell>
          <cell r="E204">
            <v>0</v>
          </cell>
          <cell r="F204">
            <v>-916666.65</v>
          </cell>
        </row>
        <row r="205">
          <cell r="A205" t="str">
            <v>1.6.85.13.033</v>
          </cell>
          <cell r="B205" t="str">
            <v>Equipos de comunicación y computación - equipo de comunicación</v>
          </cell>
          <cell r="C205">
            <v>-916666.65</v>
          </cell>
          <cell r="D205">
            <v>0</v>
          </cell>
          <cell r="E205">
            <v>0</v>
          </cell>
          <cell r="F205">
            <v>-916666.65</v>
          </cell>
        </row>
        <row r="206">
          <cell r="A206" t="str">
            <v>1.6.85.13.034</v>
          </cell>
          <cell r="B206" t="str">
            <v>Equipos de comunicación y computación - equipo de computación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1.6.85.15</v>
          </cell>
          <cell r="B207" t="str">
            <v>Propiedades, planta y equipo no explotados</v>
          </cell>
          <cell r="C207">
            <v>-30514350.170000002</v>
          </cell>
          <cell r="D207">
            <v>0</v>
          </cell>
          <cell r="E207">
            <v>0</v>
          </cell>
          <cell r="F207">
            <v>-30514350.170000002</v>
          </cell>
        </row>
        <row r="208">
          <cell r="A208" t="str">
            <v>1.6.85.15.074</v>
          </cell>
          <cell r="B208" t="str">
            <v>Maquinaria y equipo - equipo de centros de control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1.6.85.15.090</v>
          </cell>
          <cell r="B209" t="str">
            <v>Muebles, enseres y equipo de oficina - muebles y enseres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 t="str">
            <v>1.6.85.15.091</v>
          </cell>
          <cell r="B210" t="str">
            <v>Muebles, enseres y equipo de oficina - equipo y máquina de oficina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1.6.85.15.096</v>
          </cell>
          <cell r="B211" t="str">
            <v>Equipos de comunicación y computación - equipo de comunicación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1.6.85.15.097</v>
          </cell>
          <cell r="B212" t="str">
            <v>Equipos de comunicación y computación - equipo de computación</v>
          </cell>
          <cell r="C212">
            <v>-30514350.170000002</v>
          </cell>
          <cell r="D212">
            <v>0</v>
          </cell>
          <cell r="E212">
            <v>0</v>
          </cell>
          <cell r="F212">
            <v>-30514350.170000002</v>
          </cell>
        </row>
        <row r="213">
          <cell r="A213" t="str">
            <v>1.6.85.15.104</v>
          </cell>
          <cell r="B213" t="str">
            <v>Equipo de transporte, tracción y elevación - terrestre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 t="str">
            <v>1.6.85.15.112</v>
          </cell>
          <cell r="B214" t="str">
            <v>Equipos de comedor, cocina, despensa y hotelería - equipo de restaurante y cafetería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1.6.85.16</v>
          </cell>
          <cell r="B215" t="str">
            <v>Propiedades, planta y equipo en concesión</v>
          </cell>
          <cell r="C215">
            <v>-6750371627.6800003</v>
          </cell>
          <cell r="D215">
            <v>0</v>
          </cell>
          <cell r="E215">
            <v>0</v>
          </cell>
          <cell r="F215">
            <v>-6750371627.6800003</v>
          </cell>
        </row>
        <row r="216">
          <cell r="A216" t="str">
            <v>1.6.85.16.022</v>
          </cell>
          <cell r="B216" t="str">
            <v>Edificaciones - bodegas</v>
          </cell>
          <cell r="C216">
            <v>-1164989199.5799999</v>
          </cell>
          <cell r="D216">
            <v>0</v>
          </cell>
          <cell r="E216">
            <v>0</v>
          </cell>
          <cell r="F216">
            <v>-1164989199.5799999</v>
          </cell>
        </row>
        <row r="217">
          <cell r="A217" t="str">
            <v>1.6.85.16.063</v>
          </cell>
          <cell r="B217" t="str">
            <v>Maquinaria y equipo - maquinaria industrial</v>
          </cell>
          <cell r="C217">
            <v>-5585382428.1000004</v>
          </cell>
          <cell r="D217">
            <v>0</v>
          </cell>
          <cell r="E217">
            <v>0</v>
          </cell>
          <cell r="F217">
            <v>-5585382428.1000004</v>
          </cell>
        </row>
        <row r="218">
          <cell r="A218" t="str">
            <v>1.7</v>
          </cell>
          <cell r="B218" t="str">
            <v>BIENES DE USO PÚBLICO E HISTÓRICOS Y CULTURALES</v>
          </cell>
          <cell r="C218">
            <v>64049187026339.5</v>
          </cell>
          <cell r="D218">
            <v>74728668084.229996</v>
          </cell>
          <cell r="E218">
            <v>59540493906.779999</v>
          </cell>
          <cell r="F218">
            <v>64064375200517</v>
          </cell>
        </row>
        <row r="219">
          <cell r="A219" t="str">
            <v>1.7.05</v>
          </cell>
          <cell r="B219" t="str">
            <v>BIENES DE USO PÚBLICO EN CONSTRUCCIÓN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1.7.05.01</v>
          </cell>
          <cell r="B220" t="str">
            <v>Red carretera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1.7.05.01.001</v>
          </cell>
          <cell r="B221" t="str">
            <v>Red carretera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1.7.05.12</v>
          </cell>
          <cell r="B222" t="str">
            <v>Red férrea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1.7.05.12.001</v>
          </cell>
          <cell r="B223" t="str">
            <v>Red férrea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 t="str">
            <v>1.7.06</v>
          </cell>
          <cell r="B224" t="str">
            <v>BIENES DE USO PÚBLICO EN CONSTRUCCIÓN - CONCESIONES</v>
          </cell>
          <cell r="C224">
            <v>37240835520173.102</v>
          </cell>
          <cell r="D224">
            <v>64362673584.400002</v>
          </cell>
          <cell r="E224">
            <v>50007669835.580002</v>
          </cell>
          <cell r="F224">
            <v>37255190523921.898</v>
          </cell>
        </row>
        <row r="225">
          <cell r="A225" t="str">
            <v>1.7.06.01</v>
          </cell>
          <cell r="B225" t="str">
            <v>Red carretera</v>
          </cell>
          <cell r="C225">
            <v>34540680216446.898</v>
          </cell>
          <cell r="D225">
            <v>14355003748.82</v>
          </cell>
          <cell r="E225">
            <v>50007669835.580002</v>
          </cell>
          <cell r="F225">
            <v>34505027550360.199</v>
          </cell>
        </row>
        <row r="226">
          <cell r="A226" t="str">
            <v>1.7.06.01.001</v>
          </cell>
          <cell r="B226" t="str">
            <v>Red carretera</v>
          </cell>
          <cell r="C226">
            <v>34540680216446.898</v>
          </cell>
          <cell r="D226">
            <v>14355003748.82</v>
          </cell>
          <cell r="E226">
            <v>50007669835.580002</v>
          </cell>
          <cell r="F226">
            <v>34505027550360.199</v>
          </cell>
        </row>
        <row r="227">
          <cell r="A227" t="str">
            <v>1.7.06.02</v>
          </cell>
          <cell r="B227" t="str">
            <v>Red férrea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1.7.06.02.001</v>
          </cell>
          <cell r="B228" t="str">
            <v>Red férrea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1.7.06.04</v>
          </cell>
          <cell r="B229" t="str">
            <v>Red marítima</v>
          </cell>
          <cell r="C229">
            <v>1153596207506.22</v>
          </cell>
          <cell r="D229">
            <v>0</v>
          </cell>
          <cell r="E229">
            <v>0</v>
          </cell>
          <cell r="F229">
            <v>1153596207506.22</v>
          </cell>
        </row>
        <row r="230">
          <cell r="A230" t="str">
            <v>1.7.06.04.001</v>
          </cell>
          <cell r="B230" t="str">
            <v>Red marítima</v>
          </cell>
          <cell r="C230">
            <v>1153596207506.22</v>
          </cell>
          <cell r="D230">
            <v>0</v>
          </cell>
          <cell r="E230">
            <v>0</v>
          </cell>
          <cell r="F230">
            <v>1153596207506.22</v>
          </cell>
        </row>
        <row r="231">
          <cell r="A231" t="str">
            <v>1.7.06.05</v>
          </cell>
          <cell r="B231" t="str">
            <v>Red aeroportuaria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1.7.06.05.001</v>
          </cell>
          <cell r="B232" t="str">
            <v>Red aeroportuaria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1.7.06.06</v>
          </cell>
          <cell r="B233" t="str">
            <v>Terrenos</v>
          </cell>
          <cell r="C233">
            <v>1546559096219.9199</v>
          </cell>
          <cell r="D233">
            <v>50007669835.580002</v>
          </cell>
          <cell r="E233">
            <v>0</v>
          </cell>
          <cell r="F233">
            <v>1596566766055.5</v>
          </cell>
        </row>
        <row r="234">
          <cell r="A234" t="str">
            <v>1.7.06.06.001</v>
          </cell>
          <cell r="B234" t="str">
            <v>Terrenos</v>
          </cell>
          <cell r="C234">
            <v>1546559096219.9199</v>
          </cell>
          <cell r="D234">
            <v>50007669835.580002</v>
          </cell>
          <cell r="E234">
            <v>0</v>
          </cell>
          <cell r="F234">
            <v>1596566766055.5</v>
          </cell>
        </row>
        <row r="235">
          <cell r="A235" t="str">
            <v>1.7.10</v>
          </cell>
          <cell r="B235" t="str">
            <v>BIENES DE USO PÚBLICO EN SERVICIO</v>
          </cell>
          <cell r="C235">
            <v>1887555817537.6599</v>
          </cell>
          <cell r="D235">
            <v>3308193923.0900002</v>
          </cell>
          <cell r="E235">
            <v>0</v>
          </cell>
          <cell r="F235">
            <v>1890864011460.75</v>
          </cell>
        </row>
        <row r="236">
          <cell r="A236" t="str">
            <v>1.7.10.06</v>
          </cell>
          <cell r="B236" t="str">
            <v>Red férrea</v>
          </cell>
          <cell r="C236">
            <v>1887555817537.6599</v>
          </cell>
          <cell r="D236">
            <v>3308193923.0900002</v>
          </cell>
          <cell r="E236">
            <v>0</v>
          </cell>
          <cell r="F236">
            <v>1890864011460.75</v>
          </cell>
        </row>
        <row r="237">
          <cell r="A237" t="str">
            <v>1.7.10.06.001</v>
          </cell>
          <cell r="B237" t="str">
            <v>Red férrea</v>
          </cell>
          <cell r="C237">
            <v>1887555817537.6599</v>
          </cell>
          <cell r="D237">
            <v>3308193923.0900002</v>
          </cell>
          <cell r="E237">
            <v>0</v>
          </cell>
          <cell r="F237">
            <v>1890864011460.75</v>
          </cell>
        </row>
        <row r="238">
          <cell r="A238" t="str">
            <v>1.7.11</v>
          </cell>
          <cell r="B238" t="str">
            <v>BIENES DE USO PÚBLICO EN SERVICIO - CONCESIONES</v>
          </cell>
          <cell r="C238">
            <v>25872398659091.5</v>
          </cell>
          <cell r="D238">
            <v>7057800576.7399998</v>
          </cell>
          <cell r="E238">
            <v>7164710438.2200003</v>
          </cell>
          <cell r="F238">
            <v>25872291749230.102</v>
          </cell>
        </row>
        <row r="239">
          <cell r="A239" t="str">
            <v>1.7.11.01</v>
          </cell>
          <cell r="B239" t="str">
            <v>Red carretera</v>
          </cell>
          <cell r="C239">
            <v>16880737154557.4</v>
          </cell>
          <cell r="D239">
            <v>0</v>
          </cell>
          <cell r="E239">
            <v>7164710438.2200003</v>
          </cell>
          <cell r="F239">
            <v>16873572444119.1</v>
          </cell>
        </row>
        <row r="240">
          <cell r="A240" t="str">
            <v>1.7.11.01.001</v>
          </cell>
          <cell r="B240" t="str">
            <v>Red carretera</v>
          </cell>
          <cell r="C240">
            <v>16880737154557.4</v>
          </cell>
          <cell r="D240">
            <v>0</v>
          </cell>
          <cell r="E240">
            <v>7164710438.2200003</v>
          </cell>
          <cell r="F240">
            <v>16873572444119.1</v>
          </cell>
        </row>
        <row r="241">
          <cell r="A241" t="str">
            <v>1.7.11.02</v>
          </cell>
          <cell r="B241" t="str">
            <v>Red férrea</v>
          </cell>
          <cell r="C241">
            <v>2028541674575.6399</v>
          </cell>
          <cell r="D241">
            <v>0</v>
          </cell>
          <cell r="E241">
            <v>0</v>
          </cell>
          <cell r="F241">
            <v>2028541674575.6399</v>
          </cell>
        </row>
        <row r="242">
          <cell r="A242" t="str">
            <v>1.7.11.02.001</v>
          </cell>
          <cell r="B242" t="str">
            <v>Red férrea</v>
          </cell>
          <cell r="C242">
            <v>2028541674575.6399</v>
          </cell>
          <cell r="D242">
            <v>0</v>
          </cell>
          <cell r="E242">
            <v>0</v>
          </cell>
          <cell r="F242">
            <v>2028541674575.6399</v>
          </cell>
        </row>
        <row r="243">
          <cell r="A243" t="str">
            <v>1.7.11.04</v>
          </cell>
          <cell r="B243" t="str">
            <v>Red marítima</v>
          </cell>
          <cell r="C243">
            <v>5338065371568.3203</v>
          </cell>
          <cell r="D243">
            <v>0</v>
          </cell>
          <cell r="E243">
            <v>0</v>
          </cell>
          <cell r="F243">
            <v>5338065371568.3203</v>
          </cell>
        </row>
        <row r="244">
          <cell r="A244" t="str">
            <v>1.7.11.04.001</v>
          </cell>
          <cell r="B244" t="str">
            <v>Red marítima</v>
          </cell>
          <cell r="C244">
            <v>5338065371568.3203</v>
          </cell>
          <cell r="D244">
            <v>0</v>
          </cell>
          <cell r="E244">
            <v>0</v>
          </cell>
          <cell r="F244">
            <v>5338065371568.3203</v>
          </cell>
        </row>
        <row r="245">
          <cell r="A245" t="str">
            <v>1.7.11.05</v>
          </cell>
          <cell r="B245" t="str">
            <v>Red aeroportuaria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1.7.11.05.001</v>
          </cell>
          <cell r="B246" t="str">
            <v>Red aeroportuaria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1.7.11.06</v>
          </cell>
          <cell r="B247" t="str">
            <v>Terrenos</v>
          </cell>
          <cell r="C247">
            <v>1625054458390.22</v>
          </cell>
          <cell r="D247">
            <v>7057800576.7399998</v>
          </cell>
          <cell r="E247">
            <v>0</v>
          </cell>
          <cell r="F247">
            <v>1632112258966.96</v>
          </cell>
        </row>
        <row r="248">
          <cell r="A248" t="str">
            <v>1.7.11.06.001</v>
          </cell>
          <cell r="B248" t="str">
            <v>Terrenos</v>
          </cell>
          <cell r="C248">
            <v>1625054458390.22</v>
          </cell>
          <cell r="D248">
            <v>7057800576.7399998</v>
          </cell>
          <cell r="E248">
            <v>0</v>
          </cell>
          <cell r="F248">
            <v>1632112258966.96</v>
          </cell>
        </row>
        <row r="249">
          <cell r="A249" t="str">
            <v>1.7.85</v>
          </cell>
          <cell r="B249" t="str">
            <v>DEPRECIACIÓN ACUMULADA DE BIENES DE USO PÚBLICO EN SERVICIO (CR)</v>
          </cell>
          <cell r="C249">
            <v>-748658127307.07996</v>
          </cell>
          <cell r="D249">
            <v>0</v>
          </cell>
          <cell r="E249">
            <v>2368113632.98</v>
          </cell>
          <cell r="F249">
            <v>-751026240940.06006</v>
          </cell>
        </row>
        <row r="250">
          <cell r="A250" t="str">
            <v>1.7.85.06</v>
          </cell>
          <cell r="B250" t="str">
            <v>Red férrea</v>
          </cell>
          <cell r="C250">
            <v>-748658127307.07996</v>
          </cell>
          <cell r="D250">
            <v>0</v>
          </cell>
          <cell r="E250">
            <v>2368113632.98</v>
          </cell>
          <cell r="F250">
            <v>-751026240940.06006</v>
          </cell>
        </row>
        <row r="251">
          <cell r="A251" t="str">
            <v>1.7.85.06.001</v>
          </cell>
          <cell r="B251" t="str">
            <v>Red férrea en servicio</v>
          </cell>
          <cell r="C251">
            <v>-748658127307.07996</v>
          </cell>
          <cell r="D251">
            <v>0</v>
          </cell>
          <cell r="E251">
            <v>2368113632.98</v>
          </cell>
          <cell r="F251">
            <v>-751026240940.06006</v>
          </cell>
        </row>
        <row r="252">
          <cell r="A252" t="str">
            <v>1.7.85.06.003</v>
          </cell>
          <cell r="B252" t="str">
            <v>Red férrea entregados a terceros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1.7.87</v>
          </cell>
          <cell r="B253" t="str">
            <v>DEPRECIACIÓN ACUMULADA DE BIENES DE USO PÚBLICO EN SERVICIO - CONCESIONES (CR)</v>
          </cell>
          <cell r="C253">
            <v>-202944843155.70999</v>
          </cell>
          <cell r="D253">
            <v>0</v>
          </cell>
          <cell r="E253">
            <v>0</v>
          </cell>
          <cell r="F253">
            <v>-202944843155.70999</v>
          </cell>
        </row>
        <row r="254">
          <cell r="A254" t="str">
            <v>1.7.87.02</v>
          </cell>
          <cell r="B254" t="str">
            <v>Red férrea</v>
          </cell>
          <cell r="C254">
            <v>-202944843155.70999</v>
          </cell>
          <cell r="D254">
            <v>0</v>
          </cell>
          <cell r="E254">
            <v>0</v>
          </cell>
          <cell r="F254">
            <v>-202944843155.70999</v>
          </cell>
        </row>
        <row r="255">
          <cell r="A255" t="str">
            <v>1.7.87.02.001</v>
          </cell>
          <cell r="B255" t="str">
            <v>Red férrea</v>
          </cell>
          <cell r="C255">
            <v>-202944843155.70999</v>
          </cell>
          <cell r="D255">
            <v>0</v>
          </cell>
          <cell r="E255">
            <v>0</v>
          </cell>
          <cell r="F255">
            <v>-202944843155.70999</v>
          </cell>
        </row>
        <row r="256">
          <cell r="A256" t="str">
            <v>1.7.91</v>
          </cell>
          <cell r="B256" t="str">
            <v>DETERIORO ACUMULADO DE BIENES DE USO PÚBLICO - CONCESIONES (CR)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1.7.91.01</v>
          </cell>
          <cell r="B257" t="str">
            <v>Red carretera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1.7.91.01.001</v>
          </cell>
          <cell r="B258" t="str">
            <v>Red carretera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1.9</v>
          </cell>
          <cell r="B259" t="str">
            <v>OTROS ACTIVOS</v>
          </cell>
          <cell r="C259">
            <v>18578958178536.602</v>
          </cell>
          <cell r="D259">
            <v>588899179833.87</v>
          </cell>
          <cell r="E259">
            <v>366002458081.44</v>
          </cell>
          <cell r="F259">
            <v>18801854900289.102</v>
          </cell>
        </row>
        <row r="260">
          <cell r="A260" t="str">
            <v>1.9.05</v>
          </cell>
          <cell r="B260" t="str">
            <v>BIENES Y SERVICIOS PAGADOS POR ANTICIPADO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1.9.05.01</v>
          </cell>
          <cell r="B261" t="str">
            <v>Seguros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1.9.05.01.001</v>
          </cell>
          <cell r="B262" t="str">
            <v>Seguros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1.9.05.05</v>
          </cell>
          <cell r="B263" t="str">
            <v>Impresos, publicaciones, suscripciones y afiliaciones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1.9.05.05.001</v>
          </cell>
          <cell r="B264" t="str">
            <v>Impresos, publicaciones, suscripciones y afiliaciones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1.9.05.14</v>
          </cell>
          <cell r="B265" t="str">
            <v>Bienes y servicios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1.9.05.14.001</v>
          </cell>
          <cell r="B266" t="str">
            <v>Bienes y servicios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1.9.06</v>
          </cell>
          <cell r="B267" t="str">
            <v>AVANCES Y ANTICIPOS ENTREGADOS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1.9.06.03</v>
          </cell>
          <cell r="B268" t="str">
            <v>Avances para viáticos y gastos de viaje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1.9.06.03.001</v>
          </cell>
          <cell r="B269" t="str">
            <v>Avances para viáticos y gastos de viaje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 t="str">
            <v>1.9.06.04</v>
          </cell>
          <cell r="B270" t="str">
            <v>Anticipo para adquisición de bienes y servicios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1.9.06.04.001</v>
          </cell>
          <cell r="B271" t="str">
            <v>Adquisición de bienes y servicios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1.9.08</v>
          </cell>
          <cell r="B272" t="str">
            <v>RECURSOS ENTREGADOS EN ADMINISTRACIÓN</v>
          </cell>
          <cell r="C272">
            <v>7272164450316.96</v>
          </cell>
          <cell r="D272">
            <v>455681700509.35999</v>
          </cell>
          <cell r="E272">
            <v>365936080162.70001</v>
          </cell>
          <cell r="F272">
            <v>7361910070663.6201</v>
          </cell>
        </row>
        <row r="273">
          <cell r="A273" t="str">
            <v>1.9.08.01</v>
          </cell>
          <cell r="B273" t="str">
            <v>En administración</v>
          </cell>
          <cell r="C273">
            <v>560926121190.09998</v>
          </cell>
          <cell r="D273">
            <v>88658341088.130005</v>
          </cell>
          <cell r="E273">
            <v>104510019392.78</v>
          </cell>
          <cell r="F273">
            <v>545074442885.45001</v>
          </cell>
        </row>
        <row r="274">
          <cell r="A274" t="str">
            <v>1.9.08.01.001</v>
          </cell>
          <cell r="B274" t="str">
            <v>En administración</v>
          </cell>
          <cell r="C274">
            <v>393532395220.96997</v>
          </cell>
          <cell r="D274">
            <v>73351295511.130005</v>
          </cell>
          <cell r="E274">
            <v>11198939559.77</v>
          </cell>
          <cell r="F274">
            <v>455684751172.33002</v>
          </cell>
        </row>
        <row r="275">
          <cell r="A275" t="str">
            <v>1.9.08.01.002</v>
          </cell>
          <cell r="B275" t="str">
            <v>En administración dtn - scun</v>
          </cell>
          <cell r="C275">
            <v>167393725969.13</v>
          </cell>
          <cell r="D275">
            <v>15307045577</v>
          </cell>
          <cell r="E275">
            <v>93311079833.009995</v>
          </cell>
          <cell r="F275">
            <v>89389691713.119995</v>
          </cell>
        </row>
        <row r="276">
          <cell r="A276" t="str">
            <v>1.9.08.02</v>
          </cell>
          <cell r="B276" t="str">
            <v>Encargo fiduciario - fiducia de inversión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1.9.08.02.001</v>
          </cell>
          <cell r="B277" t="str">
            <v>Encargo fiduciario - fiducia de inversión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1.9.08.03</v>
          </cell>
          <cell r="B278" t="str">
            <v>Encargo fiduciario - fiducia de administración y pagos</v>
          </cell>
          <cell r="C278">
            <v>6711238329126.8604</v>
          </cell>
          <cell r="D278">
            <v>367023359421.22998</v>
          </cell>
          <cell r="E278">
            <v>261426060769.92001</v>
          </cell>
          <cell r="F278">
            <v>6816835627778.1699</v>
          </cell>
        </row>
        <row r="279">
          <cell r="A279" t="str">
            <v>1.9.08.03.001</v>
          </cell>
          <cell r="B279" t="str">
            <v>Encargo fiduciario - fiducia de administración y pagos</v>
          </cell>
          <cell r="C279">
            <v>6711238329126.8604</v>
          </cell>
          <cell r="D279">
            <v>367023359421.22998</v>
          </cell>
          <cell r="E279">
            <v>261426060769.92001</v>
          </cell>
          <cell r="F279">
            <v>6816835627778.1699</v>
          </cell>
        </row>
        <row r="280">
          <cell r="A280" t="str">
            <v>1.9.09</v>
          </cell>
          <cell r="B280" t="str">
            <v>DEPÓSITOS ENTREGADOS EN GARANTÍA</v>
          </cell>
          <cell r="C280">
            <v>109904898</v>
          </cell>
          <cell r="D280">
            <v>0</v>
          </cell>
          <cell r="E280">
            <v>0</v>
          </cell>
          <cell r="F280">
            <v>109904898</v>
          </cell>
        </row>
        <row r="281">
          <cell r="A281" t="str">
            <v>1.9.09.02</v>
          </cell>
          <cell r="B281" t="str">
            <v>Para bienes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1.9.09.02.001</v>
          </cell>
          <cell r="B282" t="str">
            <v>Para bienes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1.9.09.03</v>
          </cell>
          <cell r="B283" t="str">
            <v>Depósitos judiciales</v>
          </cell>
          <cell r="C283">
            <v>109904898</v>
          </cell>
          <cell r="D283">
            <v>0</v>
          </cell>
          <cell r="E283">
            <v>0</v>
          </cell>
          <cell r="F283">
            <v>109904898</v>
          </cell>
        </row>
        <row r="284">
          <cell r="A284" t="str">
            <v>1.9.09.03.001</v>
          </cell>
          <cell r="B284" t="str">
            <v>Depósitos judiciales</v>
          </cell>
          <cell r="C284">
            <v>109904898</v>
          </cell>
          <cell r="D284">
            <v>0</v>
          </cell>
          <cell r="E284">
            <v>0</v>
          </cell>
          <cell r="F284">
            <v>109904898</v>
          </cell>
        </row>
        <row r="285">
          <cell r="A285" t="str">
            <v>1.9.09.10</v>
          </cell>
          <cell r="B285" t="str">
            <v>Fondo de contingencias de las entidades estatales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1.9.09.10.001</v>
          </cell>
          <cell r="B286" t="str">
            <v>Fondo de contingencias de las entidades estatales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1.9.70</v>
          </cell>
          <cell r="B287" t="str">
            <v>ACTIVOS INTANGIBLES</v>
          </cell>
          <cell r="C287">
            <v>244800911526.16</v>
          </cell>
          <cell r="D287">
            <v>0</v>
          </cell>
          <cell r="E287">
            <v>0</v>
          </cell>
          <cell r="F287">
            <v>244800911526.16</v>
          </cell>
        </row>
        <row r="288">
          <cell r="A288" t="str">
            <v>1.9.70.07</v>
          </cell>
          <cell r="B288" t="str">
            <v>Licencias</v>
          </cell>
          <cell r="C288">
            <v>2826967615.79</v>
          </cell>
          <cell r="D288">
            <v>0</v>
          </cell>
          <cell r="E288">
            <v>0</v>
          </cell>
          <cell r="F288">
            <v>2826967615.79</v>
          </cell>
        </row>
        <row r="289">
          <cell r="A289" t="str">
            <v>1.9.70.07.001</v>
          </cell>
          <cell r="B289" t="str">
            <v>Licencias</v>
          </cell>
          <cell r="C289">
            <v>2826967615.79</v>
          </cell>
          <cell r="D289">
            <v>0</v>
          </cell>
          <cell r="E289">
            <v>0</v>
          </cell>
          <cell r="F289">
            <v>2826967615.79</v>
          </cell>
        </row>
        <row r="290">
          <cell r="A290" t="str">
            <v>1.9.70.08</v>
          </cell>
          <cell r="B290" t="str">
            <v>Softwares</v>
          </cell>
          <cell r="C290">
            <v>502769798.07999998</v>
          </cell>
          <cell r="D290">
            <v>0</v>
          </cell>
          <cell r="E290">
            <v>0</v>
          </cell>
          <cell r="F290">
            <v>502769798.07999998</v>
          </cell>
        </row>
        <row r="291">
          <cell r="A291" t="str">
            <v>1.9.70.08.001</v>
          </cell>
          <cell r="B291" t="str">
            <v>Softwares</v>
          </cell>
          <cell r="C291">
            <v>502769798.07999998</v>
          </cell>
          <cell r="D291">
            <v>0</v>
          </cell>
          <cell r="E291">
            <v>0</v>
          </cell>
          <cell r="F291">
            <v>502769798.07999998</v>
          </cell>
        </row>
        <row r="292">
          <cell r="A292" t="str">
            <v>1.9.70.08.002</v>
          </cell>
          <cell r="B292" t="str">
            <v>Softwares - concesiones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1.9.70.12</v>
          </cell>
          <cell r="B293" t="str">
            <v>Activos intangibles en concesión</v>
          </cell>
          <cell r="C293">
            <v>241471174112.29001</v>
          </cell>
          <cell r="D293">
            <v>0</v>
          </cell>
          <cell r="E293">
            <v>0</v>
          </cell>
          <cell r="F293">
            <v>241471174112.29001</v>
          </cell>
        </row>
        <row r="294">
          <cell r="A294" t="str">
            <v>1.9.70.12.001</v>
          </cell>
          <cell r="B294" t="str">
            <v>Activos intangibles en concesión</v>
          </cell>
          <cell r="C294">
            <v>241471174112.29001</v>
          </cell>
          <cell r="D294">
            <v>0</v>
          </cell>
          <cell r="E294">
            <v>0</v>
          </cell>
          <cell r="F294">
            <v>241471174112.29001</v>
          </cell>
        </row>
        <row r="295">
          <cell r="A295" t="str">
            <v>1.9.75</v>
          </cell>
          <cell r="B295" t="str">
            <v>AMORTIZACIÓN ACUMULADA DE ACTIVOS INTANGIBLES (CR)</v>
          </cell>
          <cell r="C295">
            <v>-67884312517.290001</v>
          </cell>
          <cell r="D295">
            <v>0</v>
          </cell>
          <cell r="E295">
            <v>0</v>
          </cell>
          <cell r="F295">
            <v>-67884312517.290001</v>
          </cell>
        </row>
        <row r="296">
          <cell r="A296" t="str">
            <v>1.9.75.07</v>
          </cell>
          <cell r="B296" t="str">
            <v>Licencias</v>
          </cell>
          <cell r="C296">
            <v>-2320368593.2399998</v>
          </cell>
          <cell r="D296">
            <v>0</v>
          </cell>
          <cell r="E296">
            <v>0</v>
          </cell>
          <cell r="F296">
            <v>-2320368593.2399998</v>
          </cell>
        </row>
        <row r="297">
          <cell r="A297" t="str">
            <v>1.9.75.07.001</v>
          </cell>
          <cell r="B297" t="str">
            <v>Licencias</v>
          </cell>
          <cell r="C297">
            <v>-2320368593.2399998</v>
          </cell>
          <cell r="D297">
            <v>0</v>
          </cell>
          <cell r="E297">
            <v>0</v>
          </cell>
          <cell r="F297">
            <v>-2320368593.2399998</v>
          </cell>
        </row>
        <row r="298">
          <cell r="A298" t="str">
            <v>1.9.75.08</v>
          </cell>
          <cell r="B298" t="str">
            <v>Softwares</v>
          </cell>
          <cell r="C298">
            <v>-497885924.05000001</v>
          </cell>
          <cell r="D298">
            <v>0</v>
          </cell>
          <cell r="E298">
            <v>0</v>
          </cell>
          <cell r="F298">
            <v>-497885924.05000001</v>
          </cell>
        </row>
        <row r="299">
          <cell r="A299" t="str">
            <v>1.9.75.08.001</v>
          </cell>
          <cell r="B299" t="str">
            <v>Softwares</v>
          </cell>
          <cell r="C299">
            <v>-497885924.05000001</v>
          </cell>
          <cell r="D299">
            <v>0</v>
          </cell>
          <cell r="E299">
            <v>0</v>
          </cell>
          <cell r="F299">
            <v>-497885924.05000001</v>
          </cell>
        </row>
        <row r="300">
          <cell r="A300" t="str">
            <v>1.9.75.11</v>
          </cell>
          <cell r="B300" t="str">
            <v>Activos intangibles en concesión</v>
          </cell>
          <cell r="C300">
            <v>-65066058000</v>
          </cell>
          <cell r="D300">
            <v>0</v>
          </cell>
          <cell r="E300">
            <v>0</v>
          </cell>
          <cell r="F300">
            <v>-65066058000</v>
          </cell>
        </row>
        <row r="301">
          <cell r="A301" t="str">
            <v>1.9.75.11.001</v>
          </cell>
          <cell r="B301" t="str">
            <v>Activos intangibles en concesión</v>
          </cell>
          <cell r="C301">
            <v>-65066058000</v>
          </cell>
          <cell r="D301">
            <v>0</v>
          </cell>
          <cell r="E301">
            <v>0</v>
          </cell>
          <cell r="F301">
            <v>-65066058000</v>
          </cell>
        </row>
        <row r="302">
          <cell r="A302" t="str">
            <v>1.9.86</v>
          </cell>
          <cell r="B302" t="str">
            <v>ACTIVOS DIFERIDOS</v>
          </cell>
          <cell r="C302">
            <v>172708000.25999999</v>
          </cell>
          <cell r="D302">
            <v>0</v>
          </cell>
          <cell r="E302">
            <v>43805449.229999997</v>
          </cell>
          <cell r="F302">
            <v>128902551.03</v>
          </cell>
        </row>
        <row r="303">
          <cell r="A303" t="str">
            <v>1.9.86.09</v>
          </cell>
          <cell r="B303" t="str">
            <v>Seguros con cobertura mayor a doce meses</v>
          </cell>
          <cell r="C303">
            <v>172708000.25999999</v>
          </cell>
          <cell r="D303">
            <v>0</v>
          </cell>
          <cell r="E303">
            <v>43805449.229999997</v>
          </cell>
          <cell r="F303">
            <v>128902551.03</v>
          </cell>
        </row>
        <row r="304">
          <cell r="A304" t="str">
            <v>1.9.86.09.001</v>
          </cell>
          <cell r="B304" t="str">
            <v>Seguros con cobertura mayor a doce meses</v>
          </cell>
          <cell r="C304">
            <v>172708000.25999999</v>
          </cell>
          <cell r="D304">
            <v>0</v>
          </cell>
          <cell r="E304">
            <v>43805449.229999997</v>
          </cell>
          <cell r="F304">
            <v>128902551.03</v>
          </cell>
        </row>
        <row r="305">
          <cell r="A305" t="str">
            <v>1.9.89</v>
          </cell>
          <cell r="B305" t="str">
            <v>RECURSOS DE LA ENTIDAD CONCEDENTE EN PATRIMONIOS AUTÓNOMOS CONSTITUIDOS POR CONCESIONARIOS PRIVADOS</v>
          </cell>
          <cell r="C305">
            <v>11129594516312.5</v>
          </cell>
          <cell r="D305">
            <v>133217479324.50999</v>
          </cell>
          <cell r="E305">
            <v>22572469.510000002</v>
          </cell>
          <cell r="F305">
            <v>11262789423167.5</v>
          </cell>
        </row>
        <row r="306">
          <cell r="A306" t="str">
            <v>1.9.89.01</v>
          </cell>
          <cell r="B306" t="str">
            <v>Recursos de la entidad concedente en patrimonios autónomos constituidos por concesionarios privados</v>
          </cell>
          <cell r="C306">
            <v>11129594516312.5</v>
          </cell>
          <cell r="D306">
            <v>133217479324.50999</v>
          </cell>
          <cell r="E306">
            <v>22572469.510000002</v>
          </cell>
          <cell r="F306">
            <v>11262789423167.5</v>
          </cell>
        </row>
        <row r="307">
          <cell r="A307" t="str">
            <v>1.9.89.01.001</v>
          </cell>
          <cell r="B307" t="str">
            <v>Recursos de la entidad concedente en patrimonios autónomos constituidos por concesionarios privados</v>
          </cell>
          <cell r="C307">
            <v>11129594516312.5</v>
          </cell>
          <cell r="D307">
            <v>133217479324.50999</v>
          </cell>
          <cell r="E307">
            <v>22572469.510000002</v>
          </cell>
          <cell r="F307">
            <v>11262789423167.5</v>
          </cell>
        </row>
        <row r="308">
          <cell r="A308" t="str">
            <v>2</v>
          </cell>
          <cell r="B308" t="str">
            <v>PASIVOS</v>
          </cell>
          <cell r="C308">
            <v>50475836566986.398</v>
          </cell>
          <cell r="D308">
            <v>159352577001.07999</v>
          </cell>
          <cell r="E308">
            <v>154783883193.20001</v>
          </cell>
          <cell r="F308">
            <v>50471267873178.602</v>
          </cell>
        </row>
        <row r="309">
          <cell r="A309" t="str">
            <v>2.3</v>
          </cell>
          <cell r="B309" t="str">
            <v>PRÉSTAMOS POR PAGAR</v>
          </cell>
          <cell r="C309">
            <v>20995067099962.199</v>
          </cell>
          <cell r="D309">
            <v>0</v>
          </cell>
          <cell r="E309">
            <v>0</v>
          </cell>
          <cell r="F309">
            <v>20995067099962.199</v>
          </cell>
        </row>
        <row r="310">
          <cell r="A310" t="str">
            <v>2.3.13</v>
          </cell>
          <cell r="B310" t="str">
            <v>FINANCIAMIENTO INTERNO DE CORTO PLAZO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2.3.13.01</v>
          </cell>
          <cell r="B311" t="str">
            <v>Préstamos banca comercial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2.3.13.01.001</v>
          </cell>
          <cell r="B312" t="str">
            <v>Préstamos banca comercial - capital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2.3.14</v>
          </cell>
          <cell r="B313" t="str">
            <v>FINANCIAMIENTO INTERNO DE LARGO PLAZO</v>
          </cell>
          <cell r="C313">
            <v>20995067099962.199</v>
          </cell>
          <cell r="D313">
            <v>0</v>
          </cell>
          <cell r="E313">
            <v>0</v>
          </cell>
          <cell r="F313">
            <v>20995067099962.199</v>
          </cell>
        </row>
        <row r="314">
          <cell r="A314" t="str">
            <v>2.3.14.01</v>
          </cell>
          <cell r="B314" t="str">
            <v>Préstamos banca comercial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2.3.14.01.001</v>
          </cell>
          <cell r="B315" t="str">
            <v>Préstamos banca comercial - capital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2.3.14.04</v>
          </cell>
          <cell r="B316" t="str">
            <v>Créditos presupuestarios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2.3.14.04.001</v>
          </cell>
          <cell r="B317" t="str">
            <v>Créditos presupuestarios - capital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2.3.14.07</v>
          </cell>
          <cell r="B318" t="str">
            <v>Préstamos del gobierno general</v>
          </cell>
          <cell r="C318">
            <v>336309575850.09998</v>
          </cell>
          <cell r="D318">
            <v>0</v>
          </cell>
          <cell r="E318">
            <v>0</v>
          </cell>
          <cell r="F318">
            <v>336309575850.09998</v>
          </cell>
        </row>
        <row r="319">
          <cell r="A319" t="str">
            <v>2.3.14.07.001</v>
          </cell>
          <cell r="B319" t="str">
            <v>Préstamos del gobierno general - capital</v>
          </cell>
          <cell r="C319">
            <v>336309575850.09998</v>
          </cell>
          <cell r="D319">
            <v>0</v>
          </cell>
          <cell r="E319">
            <v>0</v>
          </cell>
          <cell r="F319">
            <v>336309575850.09998</v>
          </cell>
        </row>
        <row r="320">
          <cell r="A320" t="str">
            <v>2.3.14.13</v>
          </cell>
          <cell r="B320" t="str">
            <v>Pasivo financiero por acuerdos de concesión (concedente)</v>
          </cell>
          <cell r="C320">
            <v>20658757524112.102</v>
          </cell>
          <cell r="D320">
            <v>0</v>
          </cell>
          <cell r="E320">
            <v>0</v>
          </cell>
          <cell r="F320">
            <v>20658757524112.102</v>
          </cell>
        </row>
        <row r="321">
          <cell r="A321" t="str">
            <v>2.3.14.13.001</v>
          </cell>
          <cell r="B321" t="str">
            <v>Pasivo financiero por acuerdos de concesión (concedente) - capital</v>
          </cell>
          <cell r="C321">
            <v>20658757524112.102</v>
          </cell>
          <cell r="D321">
            <v>0</v>
          </cell>
          <cell r="E321">
            <v>0</v>
          </cell>
          <cell r="F321">
            <v>20658757524112.102</v>
          </cell>
        </row>
        <row r="322">
          <cell r="A322" t="str">
            <v>2.4</v>
          </cell>
          <cell r="B322" t="str">
            <v>CUENTAS POR PAGAR</v>
          </cell>
          <cell r="C322">
            <v>1781686460180.77</v>
          </cell>
          <cell r="D322">
            <v>152916820264.07999</v>
          </cell>
          <cell r="E322">
            <v>149232425737.20001</v>
          </cell>
          <cell r="F322">
            <v>1778002065653.8899</v>
          </cell>
        </row>
        <row r="323">
          <cell r="A323" t="str">
            <v>2.4.01</v>
          </cell>
          <cell r="B323" t="str">
            <v>ADQUISICION DE BIENES Y SERVICIOS NACIONALES</v>
          </cell>
          <cell r="C323">
            <v>16106843014.49</v>
          </cell>
          <cell r="D323">
            <v>17520822628.529999</v>
          </cell>
          <cell r="E323">
            <v>13865925580.690001</v>
          </cell>
          <cell r="F323">
            <v>12451945966.65</v>
          </cell>
        </row>
        <row r="324">
          <cell r="A324" t="str">
            <v>2.4.01.01</v>
          </cell>
          <cell r="B324" t="str">
            <v>Bienes y servicios</v>
          </cell>
          <cell r="C324">
            <v>865873869.46000004</v>
          </cell>
          <cell r="D324">
            <v>795976529.48000002</v>
          </cell>
          <cell r="E324">
            <v>19335524.66</v>
          </cell>
          <cell r="F324">
            <v>89232864.640000001</v>
          </cell>
        </row>
        <row r="325">
          <cell r="A325" t="str">
            <v>2.4.01.01.001</v>
          </cell>
          <cell r="B325" t="str">
            <v>Bienes y servicios</v>
          </cell>
          <cell r="C325">
            <v>865873869.46000004</v>
          </cell>
          <cell r="D325">
            <v>795976529.48000002</v>
          </cell>
          <cell r="E325">
            <v>19335524.66</v>
          </cell>
          <cell r="F325">
            <v>89232864.640000001</v>
          </cell>
        </row>
        <row r="326">
          <cell r="A326" t="str">
            <v>2.4.01.02</v>
          </cell>
          <cell r="B326" t="str">
            <v>Proyectos de inversion</v>
          </cell>
          <cell r="C326">
            <v>15240969145.030001</v>
          </cell>
          <cell r="D326">
            <v>16724846099.049999</v>
          </cell>
          <cell r="E326">
            <v>13846590056.030001</v>
          </cell>
          <cell r="F326">
            <v>12362713102.01</v>
          </cell>
        </row>
        <row r="327">
          <cell r="A327" t="str">
            <v>2.4.01.02.001</v>
          </cell>
          <cell r="B327" t="str">
            <v>Proyectos de inversión</v>
          </cell>
          <cell r="C327">
            <v>15240969145.030001</v>
          </cell>
          <cell r="D327">
            <v>16724846099.049999</v>
          </cell>
          <cell r="E327">
            <v>13846590056.030001</v>
          </cell>
          <cell r="F327">
            <v>12362713102.01</v>
          </cell>
        </row>
        <row r="328">
          <cell r="A328" t="str">
            <v>2.4.02</v>
          </cell>
          <cell r="B328" t="str">
            <v>SUBVENCIONES POR PAGAR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 t="str">
            <v>2.4.02.05</v>
          </cell>
          <cell r="B329" t="str">
            <v>Subvención por recursos transferidos a las empresas públicas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A330" t="str">
            <v>2.4.02.05.001</v>
          </cell>
          <cell r="B330" t="str">
            <v>Subvención por recursos transferidos a las empresas públicas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2.4.07</v>
          </cell>
          <cell r="B331" t="str">
            <v>RECURSOS A FAVOR DE TERCEROS</v>
          </cell>
          <cell r="C331">
            <v>6819084572.6800003</v>
          </cell>
          <cell r="D331">
            <v>16274506779.040001</v>
          </cell>
          <cell r="E331">
            <v>15951982332.82</v>
          </cell>
          <cell r="F331">
            <v>6496560126.46</v>
          </cell>
        </row>
        <row r="332">
          <cell r="A332" t="str">
            <v>2.4.07.06</v>
          </cell>
          <cell r="B332" t="str">
            <v>Cobro cartera de terceros</v>
          </cell>
          <cell r="C332">
            <v>0</v>
          </cell>
          <cell r="D332">
            <v>508987525</v>
          </cell>
          <cell r="E332">
            <v>508987525</v>
          </cell>
          <cell r="F332">
            <v>0</v>
          </cell>
        </row>
        <row r="333">
          <cell r="A333" t="str">
            <v>2.4.07.06.001</v>
          </cell>
          <cell r="B333" t="str">
            <v>Cobro cartera de terceros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 t="str">
            <v>2.4.07.06.002</v>
          </cell>
          <cell r="B334" t="str">
            <v>Contribución contrato de obra pública</v>
          </cell>
          <cell r="C334">
            <v>0</v>
          </cell>
          <cell r="D334">
            <v>508987525</v>
          </cell>
          <cell r="E334">
            <v>508987525</v>
          </cell>
          <cell r="F334">
            <v>0</v>
          </cell>
        </row>
        <row r="335">
          <cell r="A335" t="str">
            <v>2.4.07.06.003</v>
          </cell>
          <cell r="B335" t="str">
            <v>Contribución especial para laudos arbitrales de contenido económico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 t="str">
            <v>2.4.07.20</v>
          </cell>
          <cell r="B336" t="str">
            <v>Recaudos por clasificar</v>
          </cell>
          <cell r="C336">
            <v>5022656515.6800003</v>
          </cell>
          <cell r="D336">
            <v>15555021337.040001</v>
          </cell>
          <cell r="E336">
            <v>15232496890.82</v>
          </cell>
          <cell r="F336">
            <v>4700132069.46</v>
          </cell>
        </row>
        <row r="337">
          <cell r="A337" t="str">
            <v>2.4.07.20.001</v>
          </cell>
          <cell r="B337" t="str">
            <v>Recaudos por clasificar</v>
          </cell>
          <cell r="C337">
            <v>5022656515.6800003</v>
          </cell>
          <cell r="D337">
            <v>15555021337.040001</v>
          </cell>
          <cell r="E337">
            <v>15232496890.82</v>
          </cell>
          <cell r="F337">
            <v>4700132069.46</v>
          </cell>
        </row>
        <row r="338">
          <cell r="A338" t="str">
            <v>2.4.07.22</v>
          </cell>
          <cell r="B338" t="str">
            <v>Estampillas</v>
          </cell>
          <cell r="C338">
            <v>0</v>
          </cell>
          <cell r="D338">
            <v>210497917</v>
          </cell>
          <cell r="E338">
            <v>210497917</v>
          </cell>
          <cell r="F338">
            <v>0</v>
          </cell>
        </row>
        <row r="339">
          <cell r="A339" t="str">
            <v>2.4.07.22.002</v>
          </cell>
          <cell r="B339" t="str">
            <v>Retencion estampilla pro unal y otras universidades estatales</v>
          </cell>
          <cell r="C339">
            <v>0</v>
          </cell>
          <cell r="D339">
            <v>210497917</v>
          </cell>
          <cell r="E339">
            <v>210497917</v>
          </cell>
          <cell r="F339">
            <v>0</v>
          </cell>
        </row>
        <row r="340">
          <cell r="A340" t="str">
            <v>2.4.07.90</v>
          </cell>
          <cell r="B340" t="str">
            <v>Otros recursos a favor de terceros</v>
          </cell>
          <cell r="C340">
            <v>1796428057</v>
          </cell>
          <cell r="D340">
            <v>0</v>
          </cell>
          <cell r="E340">
            <v>0</v>
          </cell>
          <cell r="F340">
            <v>1796428057</v>
          </cell>
        </row>
        <row r="341">
          <cell r="A341" t="str">
            <v>2.4.07.90.001</v>
          </cell>
          <cell r="B341" t="str">
            <v>Otros recursos a favor de terceros</v>
          </cell>
          <cell r="C341">
            <v>1796428057</v>
          </cell>
          <cell r="D341">
            <v>0</v>
          </cell>
          <cell r="E341">
            <v>0</v>
          </cell>
          <cell r="F341">
            <v>1796428057</v>
          </cell>
        </row>
        <row r="342">
          <cell r="A342" t="str">
            <v>2.4.24</v>
          </cell>
          <cell r="B342" t="str">
            <v>DESCUENTOS DE NOMINA</v>
          </cell>
          <cell r="C342">
            <v>262426200</v>
          </cell>
          <cell r="D342">
            <v>1012708176</v>
          </cell>
          <cell r="E342">
            <v>1047217376</v>
          </cell>
          <cell r="F342">
            <v>296935400</v>
          </cell>
        </row>
        <row r="343">
          <cell r="A343" t="str">
            <v>2.4.24.01</v>
          </cell>
          <cell r="B343" t="str">
            <v>Aportes a fondos pensionales</v>
          </cell>
          <cell r="C343">
            <v>146676400</v>
          </cell>
          <cell r="D343">
            <v>369423900</v>
          </cell>
          <cell r="E343">
            <v>389731000</v>
          </cell>
          <cell r="F343">
            <v>166983500</v>
          </cell>
        </row>
        <row r="344">
          <cell r="A344" t="str">
            <v>2.4.24.01.001</v>
          </cell>
          <cell r="B344" t="str">
            <v>Aportes a fondos pensionales</v>
          </cell>
          <cell r="C344">
            <v>146676400</v>
          </cell>
          <cell r="D344">
            <v>369423900</v>
          </cell>
          <cell r="E344">
            <v>389731000</v>
          </cell>
          <cell r="F344">
            <v>166983500</v>
          </cell>
        </row>
        <row r="345">
          <cell r="A345" t="str">
            <v>2.4.24.02</v>
          </cell>
          <cell r="B345" t="str">
            <v>Aportes a seguridad social en salud</v>
          </cell>
          <cell r="C345">
            <v>115749800</v>
          </cell>
          <cell r="D345">
            <v>246889600</v>
          </cell>
          <cell r="E345">
            <v>261091700</v>
          </cell>
          <cell r="F345">
            <v>129951900</v>
          </cell>
        </row>
        <row r="346">
          <cell r="A346" t="str">
            <v>2.4.24.02.001</v>
          </cell>
          <cell r="B346" t="str">
            <v>Aportes a seguridad social en salud</v>
          </cell>
          <cell r="C346">
            <v>115749800</v>
          </cell>
          <cell r="D346">
            <v>246889600</v>
          </cell>
          <cell r="E346">
            <v>261091700</v>
          </cell>
          <cell r="F346">
            <v>129951900</v>
          </cell>
        </row>
        <row r="347">
          <cell r="A347" t="str">
            <v>2.4.24.04</v>
          </cell>
          <cell r="B347" t="str">
            <v>Sindicatos</v>
          </cell>
          <cell r="C347">
            <v>0</v>
          </cell>
          <cell r="D347">
            <v>8588592</v>
          </cell>
          <cell r="E347">
            <v>8588592</v>
          </cell>
          <cell r="F347">
            <v>0</v>
          </cell>
        </row>
        <row r="348">
          <cell r="A348" t="str">
            <v>2.4.24.04.001</v>
          </cell>
          <cell r="B348" t="str">
            <v>Sindicatos</v>
          </cell>
          <cell r="C348">
            <v>0</v>
          </cell>
          <cell r="D348">
            <v>8588592</v>
          </cell>
          <cell r="E348">
            <v>8588592</v>
          </cell>
          <cell r="F348">
            <v>0</v>
          </cell>
        </row>
        <row r="349">
          <cell r="A349" t="str">
            <v>2.4.24.05</v>
          </cell>
          <cell r="B349" t="str">
            <v>Cooperativas</v>
          </cell>
          <cell r="C349">
            <v>0</v>
          </cell>
          <cell r="D349">
            <v>25627442</v>
          </cell>
          <cell r="E349">
            <v>25627442</v>
          </cell>
          <cell r="F349">
            <v>0</v>
          </cell>
        </row>
        <row r="350">
          <cell r="A350" t="str">
            <v>2.4.24.05.001</v>
          </cell>
          <cell r="B350" t="str">
            <v>Cooperativas</v>
          </cell>
          <cell r="C350">
            <v>0</v>
          </cell>
          <cell r="D350">
            <v>25627442</v>
          </cell>
          <cell r="E350">
            <v>25627442</v>
          </cell>
          <cell r="F350">
            <v>0</v>
          </cell>
        </row>
        <row r="351">
          <cell r="A351" t="str">
            <v>2.4.24.06</v>
          </cell>
          <cell r="B351" t="str">
            <v>Fondos de empleados</v>
          </cell>
          <cell r="C351">
            <v>0</v>
          </cell>
          <cell r="D351">
            <v>29784000</v>
          </cell>
          <cell r="E351">
            <v>29784000</v>
          </cell>
          <cell r="F351">
            <v>0</v>
          </cell>
        </row>
        <row r="352">
          <cell r="A352" t="str">
            <v>2.4.24.06.001</v>
          </cell>
          <cell r="B352" t="str">
            <v>Fondos de empleados</v>
          </cell>
          <cell r="C352">
            <v>0</v>
          </cell>
          <cell r="D352">
            <v>29784000</v>
          </cell>
          <cell r="E352">
            <v>29784000</v>
          </cell>
          <cell r="F352">
            <v>0</v>
          </cell>
        </row>
        <row r="353">
          <cell r="A353" t="str">
            <v>2.4.24.07</v>
          </cell>
          <cell r="B353" t="str">
            <v>Libranzas</v>
          </cell>
          <cell r="C353">
            <v>0</v>
          </cell>
          <cell r="D353">
            <v>190094302</v>
          </cell>
          <cell r="E353">
            <v>190094302</v>
          </cell>
          <cell r="F353">
            <v>0</v>
          </cell>
        </row>
        <row r="354">
          <cell r="A354" t="str">
            <v>2.4.24.07.001</v>
          </cell>
          <cell r="B354" t="str">
            <v>Libranzas</v>
          </cell>
          <cell r="C354">
            <v>0</v>
          </cell>
          <cell r="D354">
            <v>190094302</v>
          </cell>
          <cell r="E354">
            <v>190094302</v>
          </cell>
          <cell r="F354">
            <v>0</v>
          </cell>
        </row>
        <row r="355">
          <cell r="A355" t="str">
            <v>2.4.24.08</v>
          </cell>
          <cell r="B355" t="str">
            <v>Contratos de medicina prepagada</v>
          </cell>
          <cell r="C355">
            <v>0</v>
          </cell>
          <cell r="D355">
            <v>2720340</v>
          </cell>
          <cell r="E355">
            <v>2720340</v>
          </cell>
          <cell r="F355">
            <v>0</v>
          </cell>
        </row>
        <row r="356">
          <cell r="A356" t="str">
            <v>2.4.24.08.001</v>
          </cell>
          <cell r="B356" t="str">
            <v>Contratos de medicina prepagada</v>
          </cell>
          <cell r="C356">
            <v>0</v>
          </cell>
          <cell r="D356">
            <v>2720340</v>
          </cell>
          <cell r="E356">
            <v>2720340</v>
          </cell>
          <cell r="F356">
            <v>0</v>
          </cell>
        </row>
        <row r="357">
          <cell r="A357" t="str">
            <v>2.4.24.11</v>
          </cell>
          <cell r="B357" t="str">
            <v>Embargos judiciales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2.4.24.11.001</v>
          </cell>
          <cell r="B358" t="str">
            <v>Embargos judiciales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 t="str">
            <v>2.4.24.13</v>
          </cell>
          <cell r="B359" t="str">
            <v>Cuentas de ahorro para el fomento de la construcción (afc)</v>
          </cell>
          <cell r="C359">
            <v>0</v>
          </cell>
          <cell r="D359">
            <v>139580000</v>
          </cell>
          <cell r="E359">
            <v>139580000</v>
          </cell>
          <cell r="F359">
            <v>0</v>
          </cell>
        </row>
        <row r="360">
          <cell r="A360" t="str">
            <v>2.4.24.13.001</v>
          </cell>
          <cell r="B360" t="str">
            <v>Cuentas de ahorro para el fomento de la construcción (afc)</v>
          </cell>
          <cell r="C360">
            <v>0</v>
          </cell>
          <cell r="D360">
            <v>139580000</v>
          </cell>
          <cell r="E360">
            <v>139580000</v>
          </cell>
          <cell r="F360">
            <v>0</v>
          </cell>
        </row>
        <row r="361">
          <cell r="A361" t="str">
            <v>2.4.24.90</v>
          </cell>
          <cell r="B361" t="str">
            <v>Otros descuentos de nómina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 t="str">
            <v>2.4.24.90.001</v>
          </cell>
          <cell r="B362" t="str">
            <v>Otros descuentos de nómina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 t="str">
            <v>2.4.36</v>
          </cell>
          <cell r="B363" t="str">
            <v>RETENCIÓN EN LA FUENTE E IMPUESTO DE TIMBRE</v>
          </cell>
          <cell r="C363">
            <v>1169853490.45</v>
          </cell>
          <cell r="D363">
            <v>2540000785</v>
          </cell>
          <cell r="E363">
            <v>2739670538</v>
          </cell>
          <cell r="F363">
            <v>1369523243.45</v>
          </cell>
        </row>
        <row r="364">
          <cell r="A364" t="str">
            <v>2.4.36.03</v>
          </cell>
          <cell r="B364" t="str">
            <v>Honorarios</v>
          </cell>
          <cell r="C364">
            <v>267851678</v>
          </cell>
          <cell r="D364">
            <v>399906040</v>
          </cell>
          <cell r="E364">
            <v>284357486</v>
          </cell>
          <cell r="F364">
            <v>152303124</v>
          </cell>
        </row>
        <row r="365">
          <cell r="A365" t="str">
            <v>2.4.36.03.001</v>
          </cell>
          <cell r="B365" t="str">
            <v>Retenido</v>
          </cell>
          <cell r="C365">
            <v>267851678</v>
          </cell>
          <cell r="D365">
            <v>210310040</v>
          </cell>
          <cell r="E365">
            <v>94761486</v>
          </cell>
          <cell r="F365">
            <v>152303124</v>
          </cell>
        </row>
        <row r="366">
          <cell r="A366" t="str">
            <v>2.4.36.03.002</v>
          </cell>
          <cell r="B366" t="str">
            <v>Pagado (db)</v>
          </cell>
          <cell r="C366">
            <v>0</v>
          </cell>
          <cell r="D366">
            <v>189596000</v>
          </cell>
          <cell r="E366">
            <v>189596000</v>
          </cell>
          <cell r="F366">
            <v>0</v>
          </cell>
        </row>
        <row r="367">
          <cell r="A367" t="str">
            <v>2.4.36.04</v>
          </cell>
          <cell r="B367" t="str">
            <v>Comisiones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 t="str">
            <v>2.4.36.04.001</v>
          </cell>
          <cell r="B368" t="str">
            <v>Retenido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 t="str">
            <v>2.4.36.04.002</v>
          </cell>
          <cell r="B369" t="str">
            <v>Pagado (db)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 t="str">
            <v>2.4.36.05</v>
          </cell>
          <cell r="B370" t="str">
            <v>Servicios</v>
          </cell>
          <cell r="C370">
            <v>212984722.44999999</v>
          </cell>
          <cell r="D370">
            <v>427123302</v>
          </cell>
          <cell r="E370">
            <v>500089696</v>
          </cell>
          <cell r="F370">
            <v>285951116.44999999</v>
          </cell>
        </row>
        <row r="371">
          <cell r="A371" t="str">
            <v>2.4.36.05.001</v>
          </cell>
          <cell r="B371" t="str">
            <v>Retenido</v>
          </cell>
          <cell r="C371">
            <v>212984722.44999999</v>
          </cell>
          <cell r="D371">
            <v>214139302</v>
          </cell>
          <cell r="E371">
            <v>287105696</v>
          </cell>
          <cell r="F371">
            <v>285951116.44999999</v>
          </cell>
        </row>
        <row r="372">
          <cell r="A372" t="str">
            <v>2.4.36.05.002</v>
          </cell>
          <cell r="B372" t="str">
            <v>Pagado (db)</v>
          </cell>
          <cell r="C372">
            <v>0</v>
          </cell>
          <cell r="D372">
            <v>212984000</v>
          </cell>
          <cell r="E372">
            <v>212984000</v>
          </cell>
          <cell r="F372">
            <v>0</v>
          </cell>
        </row>
        <row r="373">
          <cell r="A373" t="str">
            <v>2.4.36.06</v>
          </cell>
          <cell r="B373" t="str">
            <v>Arrendamientos</v>
          </cell>
          <cell r="C373">
            <v>7457593</v>
          </cell>
          <cell r="D373">
            <v>14914000</v>
          </cell>
          <cell r="E373">
            <v>11350952</v>
          </cell>
          <cell r="F373">
            <v>3894545</v>
          </cell>
        </row>
        <row r="374">
          <cell r="A374" t="str">
            <v>2.4.36.06.001</v>
          </cell>
          <cell r="B374" t="str">
            <v>Retenido</v>
          </cell>
          <cell r="C374">
            <v>7457593</v>
          </cell>
          <cell r="D374">
            <v>7457000</v>
          </cell>
          <cell r="E374">
            <v>3893952</v>
          </cell>
          <cell r="F374">
            <v>3894545</v>
          </cell>
        </row>
        <row r="375">
          <cell r="A375" t="str">
            <v>2.4.36.06.002</v>
          </cell>
          <cell r="B375" t="str">
            <v>Pagado (db)</v>
          </cell>
          <cell r="C375">
            <v>0</v>
          </cell>
          <cell r="D375">
            <v>7457000</v>
          </cell>
          <cell r="E375">
            <v>7457000</v>
          </cell>
          <cell r="F375">
            <v>0</v>
          </cell>
        </row>
        <row r="376">
          <cell r="A376" t="str">
            <v>2.4.36.07</v>
          </cell>
          <cell r="B376" t="str">
            <v>Rendimientos financieros e intereses</v>
          </cell>
          <cell r="C376">
            <v>557</v>
          </cell>
          <cell r="D376">
            <v>0</v>
          </cell>
          <cell r="E376">
            <v>0</v>
          </cell>
          <cell r="F376">
            <v>557</v>
          </cell>
        </row>
        <row r="377">
          <cell r="A377" t="str">
            <v>2.4.36.07.001</v>
          </cell>
          <cell r="B377" t="str">
            <v>Retenido</v>
          </cell>
          <cell r="C377">
            <v>557</v>
          </cell>
          <cell r="D377">
            <v>0</v>
          </cell>
          <cell r="E377">
            <v>0</v>
          </cell>
          <cell r="F377">
            <v>557</v>
          </cell>
        </row>
        <row r="378">
          <cell r="A378" t="str">
            <v>2.4.36.07.002</v>
          </cell>
          <cell r="B378" t="str">
            <v>Pagado (db)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 t="str">
            <v>2.4.36.08</v>
          </cell>
          <cell r="B379" t="str">
            <v>Compras</v>
          </cell>
          <cell r="C379">
            <v>2009580</v>
          </cell>
          <cell r="D379">
            <v>4018000</v>
          </cell>
          <cell r="E379">
            <v>12490349</v>
          </cell>
          <cell r="F379">
            <v>10481929</v>
          </cell>
        </row>
        <row r="380">
          <cell r="A380" t="str">
            <v>2.4.36.08.001</v>
          </cell>
          <cell r="B380" t="str">
            <v>Retenido</v>
          </cell>
          <cell r="C380">
            <v>2009580</v>
          </cell>
          <cell r="D380">
            <v>2009000</v>
          </cell>
          <cell r="E380">
            <v>10481349</v>
          </cell>
          <cell r="F380">
            <v>10481929</v>
          </cell>
        </row>
        <row r="381">
          <cell r="A381" t="str">
            <v>2.4.36.08.002</v>
          </cell>
          <cell r="B381" t="str">
            <v>Pagado (db)</v>
          </cell>
          <cell r="C381">
            <v>0</v>
          </cell>
          <cell r="D381">
            <v>2009000</v>
          </cell>
          <cell r="E381">
            <v>2009000</v>
          </cell>
          <cell r="F381">
            <v>0</v>
          </cell>
        </row>
        <row r="382">
          <cell r="A382" t="str">
            <v>2.4.36.10</v>
          </cell>
          <cell r="B382" t="str">
            <v>Pagos o abonos en cuenta en el exterior</v>
          </cell>
          <cell r="C382">
            <v>59</v>
          </cell>
          <cell r="D382">
            <v>0</v>
          </cell>
          <cell r="E382">
            <v>0</v>
          </cell>
          <cell r="F382">
            <v>59</v>
          </cell>
        </row>
        <row r="383">
          <cell r="A383" t="str">
            <v>2.4.36.10.001</v>
          </cell>
          <cell r="B383" t="str">
            <v>Retenido</v>
          </cell>
          <cell r="C383">
            <v>59</v>
          </cell>
          <cell r="D383">
            <v>0</v>
          </cell>
          <cell r="E383">
            <v>0</v>
          </cell>
          <cell r="F383">
            <v>59</v>
          </cell>
        </row>
        <row r="384">
          <cell r="A384" t="str">
            <v>2.4.36.10.002</v>
          </cell>
          <cell r="B384" t="str">
            <v>Pagado (db)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 t="str">
            <v>2.4.36.13</v>
          </cell>
          <cell r="B385" t="str">
            <v>Rentas de pensiones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 t="str">
            <v>2.4.36.13.001</v>
          </cell>
          <cell r="B386" t="str">
            <v>Retenido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 t="str">
            <v>2.4.36.13.002</v>
          </cell>
          <cell r="B387" t="str">
            <v>Pagado (db)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 t="str">
            <v>2.4.36.15</v>
          </cell>
          <cell r="B388" t="str">
            <v>Rentas de trabajo</v>
          </cell>
          <cell r="C388">
            <v>326033319</v>
          </cell>
          <cell r="D388">
            <v>1007717462</v>
          </cell>
          <cell r="E388">
            <v>1134716296</v>
          </cell>
          <cell r="F388">
            <v>453032153</v>
          </cell>
        </row>
        <row r="389">
          <cell r="A389" t="str">
            <v>2.4.36.15.001</v>
          </cell>
          <cell r="B389" t="str">
            <v>Retenido</v>
          </cell>
          <cell r="C389">
            <v>326033319</v>
          </cell>
          <cell r="D389">
            <v>683013462</v>
          </cell>
          <cell r="E389">
            <v>810434296</v>
          </cell>
          <cell r="F389">
            <v>453454153</v>
          </cell>
        </row>
        <row r="390">
          <cell r="A390" t="str">
            <v>2.4.36.15.002</v>
          </cell>
          <cell r="B390" t="str">
            <v>Pagado (db)</v>
          </cell>
          <cell r="C390">
            <v>0</v>
          </cell>
          <cell r="D390">
            <v>324704000</v>
          </cell>
          <cell r="E390">
            <v>324282000</v>
          </cell>
          <cell r="F390">
            <v>-422000</v>
          </cell>
        </row>
        <row r="391">
          <cell r="A391" t="str">
            <v>2.4.36.25</v>
          </cell>
          <cell r="B391" t="str">
            <v>Impuesto a las ventas retenido.</v>
          </cell>
          <cell r="C391">
            <v>263294257</v>
          </cell>
          <cell r="D391">
            <v>493186322</v>
          </cell>
          <cell r="E391">
            <v>571835966</v>
          </cell>
          <cell r="F391">
            <v>341943901</v>
          </cell>
        </row>
        <row r="392">
          <cell r="A392" t="str">
            <v>2.4.36.25.001</v>
          </cell>
          <cell r="B392" t="str">
            <v>Retenido - a responsables del regimen común</v>
          </cell>
          <cell r="C392">
            <v>263294051</v>
          </cell>
          <cell r="D392">
            <v>251924322</v>
          </cell>
          <cell r="E392">
            <v>330573966</v>
          </cell>
          <cell r="F392">
            <v>341943695</v>
          </cell>
        </row>
        <row r="393">
          <cell r="A393" t="str">
            <v>2.4.36.25.002</v>
          </cell>
          <cell r="B393" t="str">
            <v>Pagado - a responsables del regimen común (db)</v>
          </cell>
          <cell r="C393">
            <v>0</v>
          </cell>
          <cell r="D393">
            <v>241262000</v>
          </cell>
          <cell r="E393">
            <v>241262000</v>
          </cell>
          <cell r="F393">
            <v>0</v>
          </cell>
        </row>
        <row r="394">
          <cell r="A394" t="str">
            <v>2.4.36.25.003</v>
          </cell>
          <cell r="B394" t="str">
            <v>Retenido - por compras y/o servicios a responsables del régimen simplificado.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2.4.36.25.004</v>
          </cell>
          <cell r="B395" t="str">
            <v>Pagado - por compras y/o servicios a responsables del régimen simplificado (db)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2.4.36.25.005</v>
          </cell>
          <cell r="B396" t="str">
            <v>Retenido - practicadas por servicios a no residentes o no domiciliados</v>
          </cell>
          <cell r="C396">
            <v>206</v>
          </cell>
          <cell r="D396">
            <v>0</v>
          </cell>
          <cell r="E396">
            <v>0</v>
          </cell>
          <cell r="F396">
            <v>206</v>
          </cell>
        </row>
        <row r="397">
          <cell r="A397" t="str">
            <v>2.4.36.25.006</v>
          </cell>
          <cell r="B397" t="str">
            <v>Pagado - practicadas por servicios a no residentes o no domiciliados (db)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2.4.36.26</v>
          </cell>
          <cell r="B398" t="str">
            <v>Contratos de construcción</v>
          </cell>
          <cell r="C398">
            <v>91506</v>
          </cell>
          <cell r="D398">
            <v>182000</v>
          </cell>
          <cell r="E398">
            <v>66008336</v>
          </cell>
          <cell r="F398">
            <v>65917842</v>
          </cell>
        </row>
        <row r="399">
          <cell r="A399" t="str">
            <v>2.4.36.26.001</v>
          </cell>
          <cell r="B399" t="str">
            <v>Retenido</v>
          </cell>
          <cell r="C399">
            <v>91506</v>
          </cell>
          <cell r="D399">
            <v>91000</v>
          </cell>
          <cell r="E399">
            <v>65917336</v>
          </cell>
          <cell r="F399">
            <v>65917842</v>
          </cell>
        </row>
        <row r="400">
          <cell r="A400" t="str">
            <v>2.4.36.26.002</v>
          </cell>
          <cell r="B400" t="str">
            <v>Pagado (db)</v>
          </cell>
          <cell r="C400">
            <v>0</v>
          </cell>
          <cell r="D400">
            <v>91000</v>
          </cell>
          <cell r="E400">
            <v>91000</v>
          </cell>
          <cell r="F400">
            <v>0</v>
          </cell>
        </row>
        <row r="401">
          <cell r="A401" t="str">
            <v>2.4.36.27</v>
          </cell>
          <cell r="B401" t="str">
            <v>Retención de impuesto de industria y comercio por compras</v>
          </cell>
          <cell r="C401">
            <v>90130098</v>
          </cell>
          <cell r="D401">
            <v>192952957</v>
          </cell>
          <cell r="E401">
            <v>158820755</v>
          </cell>
          <cell r="F401">
            <v>55997896</v>
          </cell>
        </row>
        <row r="402">
          <cell r="A402" t="str">
            <v>2.4.36.27.001</v>
          </cell>
          <cell r="B402" t="str">
            <v>Retenido</v>
          </cell>
          <cell r="C402">
            <v>90130098</v>
          </cell>
          <cell r="D402">
            <v>110525821</v>
          </cell>
          <cell r="E402">
            <v>76470755</v>
          </cell>
          <cell r="F402">
            <v>56075032</v>
          </cell>
        </row>
        <row r="403">
          <cell r="A403" t="str">
            <v>2.4.36.27.002</v>
          </cell>
          <cell r="B403" t="str">
            <v>Pagado (db)</v>
          </cell>
          <cell r="C403">
            <v>0</v>
          </cell>
          <cell r="D403">
            <v>82427136</v>
          </cell>
          <cell r="E403">
            <v>82350000</v>
          </cell>
          <cell r="F403">
            <v>-77136</v>
          </cell>
        </row>
        <row r="404">
          <cell r="A404" t="str">
            <v>2.4.36.28</v>
          </cell>
          <cell r="B404" t="str">
            <v>Retención de impuesto de industria y comercio por ventas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 t="str">
            <v>2.4.36.28.001</v>
          </cell>
          <cell r="B405" t="str">
            <v>Retenido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 t="str">
            <v>2.4.36.28.002</v>
          </cell>
          <cell r="B406" t="str">
            <v>Pagado (db)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 t="str">
            <v>2.4.36.30</v>
          </cell>
          <cell r="B407" t="str">
            <v>Impuesto solidario por el covid 19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 t="str">
            <v>2.4.36.30.001</v>
          </cell>
          <cell r="B408" t="str">
            <v>Retenido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2.4.36.30.002</v>
          </cell>
          <cell r="B409" t="str">
            <v>Pagado (db)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 t="str">
            <v>2.4.36.31</v>
          </cell>
          <cell r="B410" t="str">
            <v>Aporte solidario voluntario por el covid 19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 t="str">
            <v>2.4.36.31.001</v>
          </cell>
          <cell r="B411" t="str">
            <v>Retenido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 t="str">
            <v>2.4.36.31.002</v>
          </cell>
          <cell r="B412" t="str">
            <v>Pagado (db)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 t="str">
            <v>2.4.36.90</v>
          </cell>
          <cell r="B413" t="str">
            <v>Otras retenciones</v>
          </cell>
          <cell r="C413">
            <v>121</v>
          </cell>
          <cell r="D413">
            <v>702</v>
          </cell>
          <cell r="E413">
            <v>702</v>
          </cell>
          <cell r="F413">
            <v>121</v>
          </cell>
        </row>
        <row r="414">
          <cell r="A414" t="str">
            <v>2.4.36.90.001</v>
          </cell>
          <cell r="B414" t="str">
            <v>Retenido</v>
          </cell>
          <cell r="C414">
            <v>121</v>
          </cell>
          <cell r="D414">
            <v>702</v>
          </cell>
          <cell r="E414">
            <v>702</v>
          </cell>
          <cell r="F414">
            <v>121</v>
          </cell>
        </row>
        <row r="415">
          <cell r="A415" t="str">
            <v>2.4.36.90.002</v>
          </cell>
          <cell r="B415" t="str">
            <v>Pagado (db)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 t="str">
            <v>2.4.40</v>
          </cell>
          <cell r="B416" t="str">
            <v>IMPUESTOS, CONTRIBUCIONES Y TASAS</v>
          </cell>
          <cell r="C416">
            <v>83607000</v>
          </cell>
          <cell r="D416">
            <v>0</v>
          </cell>
          <cell r="E416">
            <v>0</v>
          </cell>
          <cell r="F416">
            <v>83607000</v>
          </cell>
        </row>
        <row r="417">
          <cell r="A417" t="str">
            <v>2.4.40.11</v>
          </cell>
          <cell r="B417" t="str">
            <v>Licencias, registro y salvoconducto</v>
          </cell>
          <cell r="C417">
            <v>83607000</v>
          </cell>
          <cell r="D417">
            <v>0</v>
          </cell>
          <cell r="E417">
            <v>0</v>
          </cell>
          <cell r="F417">
            <v>83607000</v>
          </cell>
        </row>
        <row r="418">
          <cell r="A418" t="str">
            <v>2.4.40.11.001</v>
          </cell>
          <cell r="B418" t="str">
            <v>Licencias, registro y salvoconducto</v>
          </cell>
          <cell r="C418">
            <v>83607000</v>
          </cell>
          <cell r="D418">
            <v>0</v>
          </cell>
          <cell r="E418">
            <v>0</v>
          </cell>
          <cell r="F418">
            <v>83607000</v>
          </cell>
        </row>
        <row r="419">
          <cell r="A419" t="str">
            <v>2.4.40.14</v>
          </cell>
          <cell r="B419" t="str">
            <v>Cuota de fiscalización y auditaje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2.4.40.14.001</v>
          </cell>
          <cell r="B420" t="str">
            <v>Cuota de fiscalización y auditaje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 t="str">
            <v>2.4.40.16</v>
          </cell>
          <cell r="B421" t="str">
            <v>Impuesto sobre vehículos automotores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 t="str">
            <v>2.4.40.16.001</v>
          </cell>
          <cell r="B422" t="str">
            <v>Impuesto sobre vehículos automotores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 t="str">
            <v>2.4.45</v>
          </cell>
          <cell r="B423" t="str">
            <v>IMPUESTO AL VALOR AGREGADO - IVA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 t="str">
            <v>2.4.45.05</v>
          </cell>
          <cell r="B424" t="str">
            <v>Compra de bienes (db)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 t="str">
            <v>2.4.45.05.001</v>
          </cell>
          <cell r="B425" t="str">
            <v>Compra de bienes (db)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 t="str">
            <v>2.4.60</v>
          </cell>
          <cell r="B426" t="str">
            <v>CRÉDITOS JUDICIALES</v>
          </cell>
          <cell r="C426">
            <v>1757029076487.3799</v>
          </cell>
          <cell r="D426">
            <v>0</v>
          </cell>
          <cell r="E426">
            <v>0</v>
          </cell>
          <cell r="F426">
            <v>1757029076487.3799</v>
          </cell>
        </row>
        <row r="427">
          <cell r="A427" t="str">
            <v>2.4.60.02</v>
          </cell>
          <cell r="B427" t="str">
            <v>Sentencias</v>
          </cell>
          <cell r="C427">
            <v>488615281.02999997</v>
          </cell>
          <cell r="D427">
            <v>0</v>
          </cell>
          <cell r="E427">
            <v>0</v>
          </cell>
          <cell r="F427">
            <v>488615281.02999997</v>
          </cell>
        </row>
        <row r="428">
          <cell r="A428" t="str">
            <v>2.4.60.02.001</v>
          </cell>
          <cell r="B428" t="str">
            <v>Sentencias</v>
          </cell>
          <cell r="C428">
            <v>488615281.02999997</v>
          </cell>
          <cell r="D428">
            <v>0</v>
          </cell>
          <cell r="E428">
            <v>0</v>
          </cell>
          <cell r="F428">
            <v>488615281.02999997</v>
          </cell>
        </row>
        <row r="429">
          <cell r="A429" t="str">
            <v>2.4.60.03</v>
          </cell>
          <cell r="B429" t="str">
            <v>Laudos arbitrales y conciliaciones extrajudiciales</v>
          </cell>
          <cell r="C429">
            <v>1268484789888.75</v>
          </cell>
          <cell r="D429">
            <v>0</v>
          </cell>
          <cell r="E429">
            <v>0</v>
          </cell>
          <cell r="F429">
            <v>1268484789888.75</v>
          </cell>
        </row>
        <row r="430">
          <cell r="A430" t="str">
            <v>2.4.60.03.001</v>
          </cell>
          <cell r="B430" t="str">
            <v>Laudos arbitrales</v>
          </cell>
          <cell r="C430">
            <v>1268484789888.75</v>
          </cell>
          <cell r="D430">
            <v>0</v>
          </cell>
          <cell r="E430">
            <v>0</v>
          </cell>
          <cell r="F430">
            <v>1268484789888.75</v>
          </cell>
        </row>
        <row r="431">
          <cell r="A431" t="str">
            <v>2.4.60.03.002</v>
          </cell>
          <cell r="B431" t="str">
            <v>Conciliaciones extrajudiciales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A432" t="str">
            <v>2.4.60.90</v>
          </cell>
          <cell r="B432" t="str">
            <v>Otros créditos judiciales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A433" t="str">
            <v>2.4.60.90.001</v>
          </cell>
          <cell r="B433" t="str">
            <v>Otros créditos judiciales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 t="str">
            <v>2.4.60.91</v>
          </cell>
          <cell r="B434" t="str">
            <v>Intereses de sentencias</v>
          </cell>
          <cell r="C434">
            <v>11418717.369999999</v>
          </cell>
          <cell r="D434">
            <v>0</v>
          </cell>
          <cell r="E434">
            <v>0</v>
          </cell>
          <cell r="F434">
            <v>11418717.369999999</v>
          </cell>
        </row>
        <row r="435">
          <cell r="A435" t="str">
            <v>2.4.60.91.001</v>
          </cell>
          <cell r="B435" t="str">
            <v>Intereses de sentencias</v>
          </cell>
          <cell r="C435">
            <v>11418717.369999999</v>
          </cell>
          <cell r="D435">
            <v>0</v>
          </cell>
          <cell r="E435">
            <v>0</v>
          </cell>
          <cell r="F435">
            <v>11418717.369999999</v>
          </cell>
        </row>
        <row r="436">
          <cell r="A436" t="str">
            <v>2.4.60.92</v>
          </cell>
          <cell r="B436" t="str">
            <v>Intereses de laudos arbitrales y conciliaciones extrajudiciales</v>
          </cell>
          <cell r="C436">
            <v>488044252600.22998</v>
          </cell>
          <cell r="D436">
            <v>0</v>
          </cell>
          <cell r="E436">
            <v>0</v>
          </cell>
          <cell r="F436">
            <v>488044252600.22998</v>
          </cell>
        </row>
        <row r="437">
          <cell r="A437" t="str">
            <v>2.4.60.92.001</v>
          </cell>
          <cell r="B437" t="str">
            <v>Intereses de laudos arbitrales y conciliaciones extrajudiciales</v>
          </cell>
          <cell r="C437">
            <v>488044252600.22998</v>
          </cell>
          <cell r="D437">
            <v>0</v>
          </cell>
          <cell r="E437">
            <v>0</v>
          </cell>
          <cell r="F437">
            <v>488044252600.22998</v>
          </cell>
        </row>
        <row r="438">
          <cell r="A438" t="str">
            <v>2.4.90</v>
          </cell>
          <cell r="B438" t="str">
            <v>OTRAS CUENTAS POR PAGAR</v>
          </cell>
          <cell r="C438">
            <v>215569415.77000001</v>
          </cell>
          <cell r="D438">
            <v>115568781895.50999</v>
          </cell>
          <cell r="E438">
            <v>115627629909.69</v>
          </cell>
          <cell r="F438">
            <v>274417429.94999999</v>
          </cell>
        </row>
        <row r="439">
          <cell r="A439" t="str">
            <v>2.4.90.15</v>
          </cell>
          <cell r="B439" t="str">
            <v>Obligaciones pagadas por terceros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A440" t="str">
            <v>2.4.90.15.001</v>
          </cell>
          <cell r="B440" t="str">
            <v>Obligaciones pagadas por terceros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 t="str">
            <v>2.4.90.19</v>
          </cell>
          <cell r="B441" t="str">
            <v>Garantías contractuales - concesiones</v>
          </cell>
          <cell r="C441">
            <v>0</v>
          </cell>
          <cell r="D441">
            <v>113876150166.10001</v>
          </cell>
          <cell r="E441">
            <v>113876150166.10001</v>
          </cell>
          <cell r="F441">
            <v>0</v>
          </cell>
        </row>
        <row r="442">
          <cell r="A442" t="str">
            <v>2.4.90.19.001</v>
          </cell>
          <cell r="B442" t="str">
            <v>Garantías contractuales - concesiones</v>
          </cell>
          <cell r="C442">
            <v>0</v>
          </cell>
          <cell r="D442">
            <v>113876150166.10001</v>
          </cell>
          <cell r="E442">
            <v>113876150166.10001</v>
          </cell>
          <cell r="F442">
            <v>0</v>
          </cell>
        </row>
        <row r="443">
          <cell r="A443" t="str">
            <v>2.4.90.26</v>
          </cell>
          <cell r="B443" t="str">
            <v>Suscripciones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 t="str">
            <v>2.4.90.26.001</v>
          </cell>
          <cell r="B444" t="str">
            <v>Suscripciones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 t="str">
            <v>2.4.90.27</v>
          </cell>
          <cell r="B445" t="str">
            <v>Viáticos y gastos de viaje</v>
          </cell>
          <cell r="C445">
            <v>535050</v>
          </cell>
          <cell r="D445">
            <v>0</v>
          </cell>
          <cell r="E445">
            <v>5204879.55</v>
          </cell>
          <cell r="F445">
            <v>5739929.5499999998</v>
          </cell>
        </row>
        <row r="446">
          <cell r="A446" t="str">
            <v>2.4.90.27.001</v>
          </cell>
          <cell r="B446" t="str">
            <v>Viáticos y gastos de viaje</v>
          </cell>
          <cell r="C446">
            <v>535050</v>
          </cell>
          <cell r="D446">
            <v>0</v>
          </cell>
          <cell r="E446">
            <v>5204879.55</v>
          </cell>
          <cell r="F446">
            <v>5739929.5499999998</v>
          </cell>
        </row>
        <row r="447">
          <cell r="A447" t="str">
            <v>2.4.90.28</v>
          </cell>
          <cell r="B447" t="str">
            <v>Seguros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 t="str">
            <v>2.4.90.28.001</v>
          </cell>
          <cell r="B448" t="str">
            <v>Seguros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 t="str">
            <v>2.4.90.32</v>
          </cell>
          <cell r="B449" t="str">
            <v>Cheques no cobrados o por reclamar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 t="str">
            <v>2.4.90.32.001</v>
          </cell>
          <cell r="B450" t="str">
            <v>Cheques no cobrados o por reclamar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 t="str">
            <v>2.4.90.40</v>
          </cell>
          <cell r="B451" t="str">
            <v>Saldos a favor de beneficiarios</v>
          </cell>
          <cell r="C451">
            <v>746</v>
          </cell>
          <cell r="D451">
            <v>258185880.61000001</v>
          </cell>
          <cell r="E451">
            <v>343304872.61000001</v>
          </cell>
          <cell r="F451">
            <v>85119738</v>
          </cell>
        </row>
        <row r="452">
          <cell r="A452" t="str">
            <v>2.4.90.40.001</v>
          </cell>
          <cell r="B452" t="str">
            <v>Saldos a favor de beneficiarios</v>
          </cell>
          <cell r="C452">
            <v>746</v>
          </cell>
          <cell r="D452">
            <v>258185880.61000001</v>
          </cell>
          <cell r="E452">
            <v>343304872.61000001</v>
          </cell>
          <cell r="F452">
            <v>85119738</v>
          </cell>
        </row>
        <row r="453">
          <cell r="A453" t="str">
            <v>2.4.90.50</v>
          </cell>
          <cell r="B453" t="str">
            <v>Aportes al icbf y sena</v>
          </cell>
          <cell r="C453">
            <v>148089300</v>
          </cell>
          <cell r="D453">
            <v>157404600</v>
          </cell>
          <cell r="E453">
            <v>172312700</v>
          </cell>
          <cell r="F453">
            <v>162997400</v>
          </cell>
        </row>
        <row r="454">
          <cell r="A454" t="str">
            <v>2.4.90.50.001</v>
          </cell>
          <cell r="B454" t="str">
            <v>Aportes al icbf</v>
          </cell>
          <cell r="C454">
            <v>88850300</v>
          </cell>
          <cell r="D454">
            <v>94439500</v>
          </cell>
          <cell r="E454">
            <v>103387100</v>
          </cell>
          <cell r="F454">
            <v>97797900</v>
          </cell>
        </row>
        <row r="455">
          <cell r="A455" t="str">
            <v>2.4.90.50.002</v>
          </cell>
          <cell r="B455" t="str">
            <v>Aportes al sena</v>
          </cell>
          <cell r="C455">
            <v>59239000</v>
          </cell>
          <cell r="D455">
            <v>62965100</v>
          </cell>
          <cell r="E455">
            <v>68925600</v>
          </cell>
          <cell r="F455">
            <v>65199500</v>
          </cell>
        </row>
        <row r="456">
          <cell r="A456" t="str">
            <v>2.4.90.51</v>
          </cell>
          <cell r="B456" t="str">
            <v>Servicios públicos</v>
          </cell>
          <cell r="C456">
            <v>0</v>
          </cell>
          <cell r="D456">
            <v>0</v>
          </cell>
          <cell r="E456">
            <v>15996</v>
          </cell>
          <cell r="F456">
            <v>15996</v>
          </cell>
        </row>
        <row r="457">
          <cell r="A457" t="str">
            <v>2.4.90.51.001</v>
          </cell>
          <cell r="B457" t="str">
            <v>Servicios públicos</v>
          </cell>
          <cell r="C457">
            <v>0</v>
          </cell>
          <cell r="D457">
            <v>0</v>
          </cell>
          <cell r="E457">
            <v>15996</v>
          </cell>
          <cell r="F457">
            <v>15996</v>
          </cell>
        </row>
        <row r="458">
          <cell r="A458" t="str">
            <v>2.4.90.54</v>
          </cell>
          <cell r="B458" t="str">
            <v>Honorarios</v>
          </cell>
          <cell r="C458">
            <v>0</v>
          </cell>
          <cell r="D458">
            <v>117174455</v>
          </cell>
          <cell r="E458">
            <v>117174455</v>
          </cell>
          <cell r="F458">
            <v>0</v>
          </cell>
        </row>
        <row r="459">
          <cell r="A459" t="str">
            <v>2.4.90.54.001</v>
          </cell>
          <cell r="B459" t="str">
            <v>Honorarios</v>
          </cell>
          <cell r="C459">
            <v>0</v>
          </cell>
          <cell r="D459">
            <v>117174455</v>
          </cell>
          <cell r="E459">
            <v>117174455</v>
          </cell>
          <cell r="F459">
            <v>0</v>
          </cell>
        </row>
        <row r="460">
          <cell r="A460" t="str">
            <v>2.4.90.55</v>
          </cell>
          <cell r="B460" t="str">
            <v>Servicios</v>
          </cell>
          <cell r="C460">
            <v>63947316.670000002</v>
          </cell>
          <cell r="D460">
            <v>410566099.74000001</v>
          </cell>
          <cell r="E460">
            <v>364166146.37</v>
          </cell>
          <cell r="F460">
            <v>17547363.300000001</v>
          </cell>
        </row>
        <row r="461">
          <cell r="A461" t="str">
            <v>2.4.90.55.001</v>
          </cell>
          <cell r="B461" t="str">
            <v>Servicios</v>
          </cell>
          <cell r="C461">
            <v>63947316.670000002</v>
          </cell>
          <cell r="D461">
            <v>410566099.74000001</v>
          </cell>
          <cell r="E461">
            <v>364166146.37</v>
          </cell>
          <cell r="F461">
            <v>17547363.300000001</v>
          </cell>
        </row>
        <row r="462">
          <cell r="A462" t="str">
            <v>2.4.90.58</v>
          </cell>
          <cell r="B462" t="str">
            <v>Arrendamiento operativo</v>
          </cell>
          <cell r="C462">
            <v>0</v>
          </cell>
          <cell r="D462">
            <v>749300694.05999994</v>
          </cell>
          <cell r="E462">
            <v>749300694.05999994</v>
          </cell>
          <cell r="F462">
            <v>0</v>
          </cell>
        </row>
        <row r="463">
          <cell r="A463" t="str">
            <v>2.4.90.58.001</v>
          </cell>
          <cell r="B463" t="str">
            <v>Arrendamiento operativo</v>
          </cell>
          <cell r="C463">
            <v>0</v>
          </cell>
          <cell r="D463">
            <v>749300694.05999994</v>
          </cell>
          <cell r="E463">
            <v>749300694.05999994</v>
          </cell>
          <cell r="F463">
            <v>0</v>
          </cell>
        </row>
        <row r="464">
          <cell r="A464" t="str">
            <v>2.4.90.90</v>
          </cell>
          <cell r="B464" t="str">
            <v>Otras cuentas por pagar</v>
          </cell>
          <cell r="C464">
            <v>2997003.1</v>
          </cell>
          <cell r="D464">
            <v>0</v>
          </cell>
          <cell r="E464">
            <v>0</v>
          </cell>
          <cell r="F464">
            <v>2997003.1</v>
          </cell>
        </row>
        <row r="465">
          <cell r="A465" t="str">
            <v>2.4.90.90.001</v>
          </cell>
          <cell r="B465" t="str">
            <v>Otras cuentas por pagar</v>
          </cell>
          <cell r="C465">
            <v>2997003.1</v>
          </cell>
          <cell r="D465">
            <v>0</v>
          </cell>
          <cell r="E465">
            <v>0</v>
          </cell>
          <cell r="F465">
            <v>2997003.1</v>
          </cell>
        </row>
        <row r="466">
          <cell r="A466" t="str">
            <v>2.5</v>
          </cell>
          <cell r="B466" t="str">
            <v>BENEFICIOS A LOS EMPLEADOS</v>
          </cell>
          <cell r="C466">
            <v>7083633247</v>
          </cell>
          <cell r="D466">
            <v>6435756737</v>
          </cell>
          <cell r="E466">
            <v>5551457456</v>
          </cell>
          <cell r="F466">
            <v>6199333966</v>
          </cell>
        </row>
        <row r="467">
          <cell r="A467" t="str">
            <v>2.5.11</v>
          </cell>
          <cell r="B467" t="str">
            <v>BENEFICIOS A LOS EMPLEADOS A CORTO PLAZO</v>
          </cell>
          <cell r="C467">
            <v>7083633247</v>
          </cell>
          <cell r="D467">
            <v>6435756737</v>
          </cell>
          <cell r="E467">
            <v>5551457456</v>
          </cell>
          <cell r="F467">
            <v>6199333966</v>
          </cell>
        </row>
        <row r="468">
          <cell r="A468" t="str">
            <v>2.5.11.01</v>
          </cell>
          <cell r="B468" t="str">
            <v>Nómina por pagar</v>
          </cell>
          <cell r="C468">
            <v>0</v>
          </cell>
          <cell r="D468">
            <v>4153064619.77</v>
          </cell>
          <cell r="E468">
            <v>4153064619.77</v>
          </cell>
          <cell r="F468">
            <v>0</v>
          </cell>
        </row>
        <row r="469">
          <cell r="A469" t="str">
            <v>2.5.11.01.001</v>
          </cell>
          <cell r="B469" t="str">
            <v>Nómina por pagar</v>
          </cell>
          <cell r="C469">
            <v>0</v>
          </cell>
          <cell r="D469">
            <v>4153064619.77</v>
          </cell>
          <cell r="E469">
            <v>4153064619.77</v>
          </cell>
          <cell r="F469">
            <v>0</v>
          </cell>
        </row>
        <row r="470">
          <cell r="A470" t="str">
            <v>2.5.11.02</v>
          </cell>
          <cell r="B470" t="str">
            <v>Cesantías</v>
          </cell>
          <cell r="C470">
            <v>253002603</v>
          </cell>
          <cell r="D470">
            <v>275918094</v>
          </cell>
          <cell r="E470">
            <v>22915491</v>
          </cell>
          <cell r="F470">
            <v>0</v>
          </cell>
        </row>
        <row r="471">
          <cell r="A471" t="str">
            <v>2.5.11.02.001</v>
          </cell>
          <cell r="B471" t="str">
            <v>Cesantías</v>
          </cell>
          <cell r="C471">
            <v>253002603</v>
          </cell>
          <cell r="D471">
            <v>275918094</v>
          </cell>
          <cell r="E471">
            <v>22915491</v>
          </cell>
          <cell r="F471">
            <v>0</v>
          </cell>
        </row>
        <row r="472">
          <cell r="A472" t="str">
            <v>2.5.11.04</v>
          </cell>
          <cell r="B472" t="str">
            <v>Vacaciones</v>
          </cell>
          <cell r="C472">
            <v>2575146534</v>
          </cell>
          <cell r="D472">
            <v>255537185</v>
          </cell>
          <cell r="E472">
            <v>0</v>
          </cell>
          <cell r="F472">
            <v>2319609349</v>
          </cell>
        </row>
        <row r="473">
          <cell r="A473" t="str">
            <v>2.5.11.04.001</v>
          </cell>
          <cell r="B473" t="str">
            <v>Vacaciones</v>
          </cell>
          <cell r="C473">
            <v>2575146534</v>
          </cell>
          <cell r="D473">
            <v>255537185</v>
          </cell>
          <cell r="E473">
            <v>0</v>
          </cell>
          <cell r="F473">
            <v>2319609349</v>
          </cell>
        </row>
        <row r="474">
          <cell r="A474" t="str">
            <v>2.5.11.05</v>
          </cell>
          <cell r="B474" t="str">
            <v>Prima de vacaciones</v>
          </cell>
          <cell r="C474">
            <v>1844333536</v>
          </cell>
          <cell r="D474">
            <v>193046068</v>
          </cell>
          <cell r="E474">
            <v>0</v>
          </cell>
          <cell r="F474">
            <v>1651287468</v>
          </cell>
        </row>
        <row r="475">
          <cell r="A475" t="str">
            <v>2.5.11.05.001</v>
          </cell>
          <cell r="B475" t="str">
            <v>Prima de vacaciones</v>
          </cell>
          <cell r="C475">
            <v>1844333536</v>
          </cell>
          <cell r="D475">
            <v>193046068</v>
          </cell>
          <cell r="E475">
            <v>0</v>
          </cell>
          <cell r="F475">
            <v>1651287468</v>
          </cell>
        </row>
        <row r="476">
          <cell r="A476" t="str">
            <v>2.5.11.06</v>
          </cell>
          <cell r="B476" t="str">
            <v>Prima de servicios</v>
          </cell>
          <cell r="C476">
            <v>824048227</v>
          </cell>
          <cell r="D476">
            <v>26068824</v>
          </cell>
          <cell r="E476">
            <v>0</v>
          </cell>
          <cell r="F476">
            <v>797979403</v>
          </cell>
        </row>
        <row r="477">
          <cell r="A477" t="str">
            <v>2.5.11.06.001</v>
          </cell>
          <cell r="B477" t="str">
            <v>Prima de servicios</v>
          </cell>
          <cell r="C477">
            <v>824048227</v>
          </cell>
          <cell r="D477">
            <v>26068824</v>
          </cell>
          <cell r="E477">
            <v>0</v>
          </cell>
          <cell r="F477">
            <v>797979403</v>
          </cell>
        </row>
        <row r="478">
          <cell r="A478" t="str">
            <v>2.5.11.07</v>
          </cell>
          <cell r="B478" t="str">
            <v>Prima de navidad</v>
          </cell>
          <cell r="C478">
            <v>267436553</v>
          </cell>
          <cell r="D478">
            <v>8381007</v>
          </cell>
          <cell r="E478">
            <v>0</v>
          </cell>
          <cell r="F478">
            <v>259055546</v>
          </cell>
        </row>
        <row r="479">
          <cell r="A479" t="str">
            <v>2.5.11.07.001</v>
          </cell>
          <cell r="B479" t="str">
            <v>Prima de navidad</v>
          </cell>
          <cell r="C479">
            <v>267436553</v>
          </cell>
          <cell r="D479">
            <v>8381007</v>
          </cell>
          <cell r="E479">
            <v>0</v>
          </cell>
          <cell r="F479">
            <v>259055546</v>
          </cell>
        </row>
        <row r="480">
          <cell r="A480" t="str">
            <v>2.5.11.08</v>
          </cell>
          <cell r="B480" t="str">
            <v>Licencias</v>
          </cell>
          <cell r="C480">
            <v>0</v>
          </cell>
          <cell r="D480">
            <v>26090723.5</v>
          </cell>
          <cell r="E480">
            <v>26090723.5</v>
          </cell>
          <cell r="F480">
            <v>0</v>
          </cell>
        </row>
        <row r="481">
          <cell r="A481" t="str">
            <v>2.5.11.08.001</v>
          </cell>
          <cell r="B481" t="str">
            <v>Licencias</v>
          </cell>
          <cell r="C481">
            <v>0</v>
          </cell>
          <cell r="D481">
            <v>26090723.5</v>
          </cell>
          <cell r="E481">
            <v>26090723.5</v>
          </cell>
          <cell r="F481">
            <v>0</v>
          </cell>
        </row>
        <row r="482">
          <cell r="A482" t="str">
            <v>2.5.11.09</v>
          </cell>
          <cell r="B482" t="str">
            <v>Bonificaciones</v>
          </cell>
          <cell r="C482">
            <v>598076294</v>
          </cell>
          <cell r="D482">
            <v>89668094</v>
          </cell>
          <cell r="E482">
            <v>0</v>
          </cell>
          <cell r="F482">
            <v>508408200</v>
          </cell>
        </row>
        <row r="483">
          <cell r="A483" t="str">
            <v>2.5.11.09.001</v>
          </cell>
          <cell r="B483" t="str">
            <v>Bonificaciones</v>
          </cell>
          <cell r="C483">
            <v>392539433</v>
          </cell>
          <cell r="D483">
            <v>70739770</v>
          </cell>
          <cell r="E483">
            <v>0</v>
          </cell>
          <cell r="F483">
            <v>321799663</v>
          </cell>
        </row>
        <row r="484">
          <cell r="A484" t="str">
            <v>2.5.11.09.002</v>
          </cell>
          <cell r="B484" t="str">
            <v>Bonificación especial de recreación</v>
          </cell>
          <cell r="C484">
            <v>205536861</v>
          </cell>
          <cell r="D484">
            <v>18928324</v>
          </cell>
          <cell r="E484">
            <v>0</v>
          </cell>
          <cell r="F484">
            <v>186608537</v>
          </cell>
        </row>
        <row r="485">
          <cell r="A485" t="str">
            <v>2.5.11.10</v>
          </cell>
          <cell r="B485" t="str">
            <v>Otras primas</v>
          </cell>
          <cell r="C485">
            <v>0</v>
          </cell>
          <cell r="D485">
            <v>670121100.77999997</v>
          </cell>
          <cell r="E485">
            <v>670121100.77999997</v>
          </cell>
          <cell r="F485">
            <v>0</v>
          </cell>
        </row>
        <row r="486">
          <cell r="A486" t="str">
            <v>2.5.11.10.001</v>
          </cell>
          <cell r="B486" t="str">
            <v>Otras primas</v>
          </cell>
          <cell r="C486">
            <v>0</v>
          </cell>
          <cell r="D486">
            <v>670121100.77999997</v>
          </cell>
          <cell r="E486">
            <v>670121100.77999997</v>
          </cell>
          <cell r="F486">
            <v>0</v>
          </cell>
        </row>
        <row r="487">
          <cell r="A487" t="str">
            <v>2.5.11.11</v>
          </cell>
          <cell r="B487" t="str">
            <v>Aportes a riesgos laborales</v>
          </cell>
          <cell r="C487">
            <v>15787600</v>
          </cell>
          <cell r="D487">
            <v>15888800</v>
          </cell>
          <cell r="E487">
            <v>17639100</v>
          </cell>
          <cell r="F487">
            <v>17537900</v>
          </cell>
        </row>
        <row r="488">
          <cell r="A488" t="str">
            <v>2.5.11.11.001</v>
          </cell>
          <cell r="B488" t="str">
            <v>Aportes a riesgos laborales</v>
          </cell>
          <cell r="C488">
            <v>15787600</v>
          </cell>
          <cell r="D488">
            <v>15888800</v>
          </cell>
          <cell r="E488">
            <v>17639100</v>
          </cell>
          <cell r="F488">
            <v>17537900</v>
          </cell>
        </row>
        <row r="489">
          <cell r="A489" t="str">
            <v>2.5.11.13</v>
          </cell>
          <cell r="B489" t="str">
            <v>Remuneración por servicios técnicos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 t="str">
            <v>2.5.11.13.001</v>
          </cell>
          <cell r="B490" t="str">
            <v>Remuneración por servicios técnicos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 t="str">
            <v>2.5.11.15</v>
          </cell>
          <cell r="B491" t="str">
            <v>Capacitación, bienestar social y estímulos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2.5.11.15.001</v>
          </cell>
          <cell r="B492" t="str">
            <v>Capacitación, bienestar social y estímulos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 t="str">
            <v>2.5.11.22</v>
          </cell>
          <cell r="B493" t="str">
            <v>Aportes a fondos pensionales - empleador</v>
          </cell>
          <cell r="C493">
            <v>343806200</v>
          </cell>
          <cell r="D493">
            <v>347567100</v>
          </cell>
          <cell r="E493">
            <v>381552100</v>
          </cell>
          <cell r="F493">
            <v>377791200</v>
          </cell>
        </row>
        <row r="494">
          <cell r="A494" t="str">
            <v>2.5.11.22.001</v>
          </cell>
          <cell r="B494" t="str">
            <v>Aportes a fondos pensionales - empleador</v>
          </cell>
          <cell r="C494">
            <v>343806200</v>
          </cell>
          <cell r="D494">
            <v>347567100</v>
          </cell>
          <cell r="E494">
            <v>381552100</v>
          </cell>
          <cell r="F494">
            <v>377791200</v>
          </cell>
        </row>
        <row r="495">
          <cell r="A495" t="str">
            <v>2.5.11.23</v>
          </cell>
          <cell r="B495" t="str">
            <v>Aportes a seguridad social en salud - empleador</v>
          </cell>
          <cell r="C495">
            <v>243529100</v>
          </cell>
          <cell r="D495">
            <v>246190600</v>
          </cell>
          <cell r="E495">
            <v>139931400</v>
          </cell>
          <cell r="F495">
            <v>137269900</v>
          </cell>
        </row>
        <row r="496">
          <cell r="A496" t="str">
            <v>2.5.11.23.001</v>
          </cell>
          <cell r="B496" t="str">
            <v>Aportes a seguridad social en salud - empleador</v>
          </cell>
          <cell r="C496">
            <v>243529100</v>
          </cell>
          <cell r="D496">
            <v>246190600</v>
          </cell>
          <cell r="E496">
            <v>139931400</v>
          </cell>
          <cell r="F496">
            <v>137269900</v>
          </cell>
        </row>
        <row r="497">
          <cell r="A497" t="str">
            <v>2.5.11.24</v>
          </cell>
          <cell r="B497" t="str">
            <v>Aportes a cajas de compensación familiar</v>
          </cell>
          <cell r="C497">
            <v>118466600</v>
          </cell>
          <cell r="D497">
            <v>125919000</v>
          </cell>
          <cell r="E497">
            <v>137847400</v>
          </cell>
          <cell r="F497">
            <v>130395000</v>
          </cell>
        </row>
        <row r="498">
          <cell r="A498" t="str">
            <v>2.5.11.24.001</v>
          </cell>
          <cell r="B498" t="str">
            <v>Aportes a cajas de compensación familiar</v>
          </cell>
          <cell r="C498">
            <v>118466600</v>
          </cell>
          <cell r="D498">
            <v>125919000</v>
          </cell>
          <cell r="E498">
            <v>137847400</v>
          </cell>
          <cell r="F498">
            <v>130395000</v>
          </cell>
        </row>
        <row r="499">
          <cell r="A499" t="str">
            <v>2.5.11.25</v>
          </cell>
          <cell r="B499" t="str">
            <v>Incapacidades</v>
          </cell>
          <cell r="C499">
            <v>0</v>
          </cell>
          <cell r="D499">
            <v>2295520.9500000002</v>
          </cell>
          <cell r="E499">
            <v>2295520.9500000002</v>
          </cell>
          <cell r="F499">
            <v>0</v>
          </cell>
        </row>
        <row r="500">
          <cell r="A500" t="str">
            <v>2.5.11.25.001</v>
          </cell>
          <cell r="B500" t="str">
            <v>Incapacidades</v>
          </cell>
          <cell r="C500">
            <v>0</v>
          </cell>
          <cell r="D500">
            <v>2295520.9500000002</v>
          </cell>
          <cell r="E500">
            <v>2295520.9500000002</v>
          </cell>
          <cell r="F500">
            <v>0</v>
          </cell>
        </row>
        <row r="501">
          <cell r="A501" t="str">
            <v>2.7</v>
          </cell>
          <cell r="B501" t="str">
            <v>PROVISIONES</v>
          </cell>
          <cell r="C501">
            <v>2210262583110.29</v>
          </cell>
          <cell r="D501">
            <v>0</v>
          </cell>
          <cell r="E501">
            <v>0</v>
          </cell>
          <cell r="F501">
            <v>2210262583110.29</v>
          </cell>
        </row>
        <row r="502">
          <cell r="A502" t="str">
            <v>2.7.01</v>
          </cell>
          <cell r="B502" t="str">
            <v>LITIGIOS Y DEMANDAS</v>
          </cell>
          <cell r="C502">
            <v>2209324783674.29</v>
          </cell>
          <cell r="D502">
            <v>0</v>
          </cell>
          <cell r="E502">
            <v>0</v>
          </cell>
          <cell r="F502">
            <v>2209324783674.29</v>
          </cell>
        </row>
        <row r="503">
          <cell r="A503" t="str">
            <v>2.7.01.01</v>
          </cell>
          <cell r="B503" t="str">
            <v>Civiles</v>
          </cell>
          <cell r="C503">
            <v>7963088541</v>
          </cell>
          <cell r="D503">
            <v>0</v>
          </cell>
          <cell r="E503">
            <v>0</v>
          </cell>
          <cell r="F503">
            <v>7963088541</v>
          </cell>
        </row>
        <row r="504">
          <cell r="A504" t="str">
            <v>2.7.01.01.001</v>
          </cell>
          <cell r="B504" t="str">
            <v>Civiles</v>
          </cell>
          <cell r="C504">
            <v>7963088541</v>
          </cell>
          <cell r="D504">
            <v>0</v>
          </cell>
          <cell r="E504">
            <v>0</v>
          </cell>
          <cell r="F504">
            <v>7963088541</v>
          </cell>
        </row>
        <row r="505">
          <cell r="A505" t="str">
            <v>2.7.01.03</v>
          </cell>
          <cell r="B505" t="str">
            <v>Administrativas</v>
          </cell>
          <cell r="C505">
            <v>1303826628102.29</v>
          </cell>
          <cell r="D505">
            <v>0</v>
          </cell>
          <cell r="E505">
            <v>0</v>
          </cell>
          <cell r="F505">
            <v>1303826628102.29</v>
          </cell>
        </row>
        <row r="506">
          <cell r="A506" t="str">
            <v>2.7.01.03.001</v>
          </cell>
          <cell r="B506" t="str">
            <v>Administrativas</v>
          </cell>
          <cell r="C506">
            <v>1303826628102.29</v>
          </cell>
          <cell r="D506">
            <v>0</v>
          </cell>
          <cell r="E506">
            <v>0</v>
          </cell>
          <cell r="F506">
            <v>1303826628102.29</v>
          </cell>
        </row>
        <row r="507">
          <cell r="A507" t="str">
            <v>2.7.01.05</v>
          </cell>
          <cell r="B507" t="str">
            <v>Laborales</v>
          </cell>
          <cell r="C507">
            <v>290785600</v>
          </cell>
          <cell r="D507">
            <v>0</v>
          </cell>
          <cell r="E507">
            <v>0</v>
          </cell>
          <cell r="F507">
            <v>290785600</v>
          </cell>
        </row>
        <row r="508">
          <cell r="A508" t="str">
            <v>2.7.01.05.001</v>
          </cell>
          <cell r="B508" t="str">
            <v>Laborales</v>
          </cell>
          <cell r="C508">
            <v>290785600</v>
          </cell>
          <cell r="D508">
            <v>0</v>
          </cell>
          <cell r="E508">
            <v>0</v>
          </cell>
          <cell r="F508">
            <v>290785600</v>
          </cell>
        </row>
        <row r="509">
          <cell r="A509" t="str">
            <v>2.7.01.90</v>
          </cell>
          <cell r="B509" t="str">
            <v>Otros litigios y demandas</v>
          </cell>
          <cell r="C509">
            <v>897244281431</v>
          </cell>
          <cell r="D509">
            <v>0</v>
          </cell>
          <cell r="E509">
            <v>0</v>
          </cell>
          <cell r="F509">
            <v>897244281431</v>
          </cell>
        </row>
        <row r="510">
          <cell r="A510" t="str">
            <v>2.7.01.90.001</v>
          </cell>
          <cell r="B510" t="str">
            <v>Otros litigios y demandas</v>
          </cell>
          <cell r="C510">
            <v>897244281431</v>
          </cell>
          <cell r="D510">
            <v>0</v>
          </cell>
          <cell r="E510">
            <v>0</v>
          </cell>
          <cell r="F510">
            <v>897244281431</v>
          </cell>
        </row>
        <row r="511">
          <cell r="A511" t="str">
            <v>2.7.07</v>
          </cell>
          <cell r="B511" t="str">
            <v>GARANTÍAS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 t="str">
            <v>2.7.07.02</v>
          </cell>
          <cell r="B512" t="str">
            <v>Garantías contractuales - concesiones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 t="str">
            <v>2.7.07.02.001</v>
          </cell>
          <cell r="B513" t="str">
            <v>Garantías contractuales - concesiones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 t="str">
            <v>2.7.90</v>
          </cell>
          <cell r="B514" t="str">
            <v>PROVISIONES DIVERSAS</v>
          </cell>
          <cell r="C514">
            <v>937799436</v>
          </cell>
          <cell r="D514">
            <v>0</v>
          </cell>
          <cell r="E514">
            <v>0</v>
          </cell>
          <cell r="F514">
            <v>937799436</v>
          </cell>
        </row>
        <row r="515">
          <cell r="A515" t="str">
            <v>2.7.90.15</v>
          </cell>
          <cell r="B515" t="str">
            <v>Mecanismos alternativos de solución de conflictos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 t="str">
            <v>2.7.90.15.001</v>
          </cell>
          <cell r="B516" t="str">
            <v>Mecanismos alternativos de solución de conflictos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 t="str">
            <v>2.7.90.90</v>
          </cell>
          <cell r="B517" t="str">
            <v>Otras provisiones diversas</v>
          </cell>
          <cell r="C517">
            <v>937799436</v>
          </cell>
          <cell r="D517">
            <v>0</v>
          </cell>
          <cell r="E517">
            <v>0</v>
          </cell>
          <cell r="F517">
            <v>937799436</v>
          </cell>
        </row>
        <row r="518">
          <cell r="A518" t="str">
            <v>2.7.90.90.001</v>
          </cell>
          <cell r="B518" t="str">
            <v>Otras provisiones diversas</v>
          </cell>
          <cell r="C518">
            <v>937799436</v>
          </cell>
          <cell r="D518">
            <v>0</v>
          </cell>
          <cell r="E518">
            <v>0</v>
          </cell>
          <cell r="F518">
            <v>937799436</v>
          </cell>
        </row>
        <row r="519">
          <cell r="A519" t="str">
            <v>2.9</v>
          </cell>
          <cell r="B519" t="str">
            <v>OTROS PASIVOS</v>
          </cell>
          <cell r="C519">
            <v>25481736790486.102</v>
          </cell>
          <cell r="D519">
            <v>0</v>
          </cell>
          <cell r="E519">
            <v>0</v>
          </cell>
          <cell r="F519">
            <v>25481736790486.102</v>
          </cell>
        </row>
        <row r="520">
          <cell r="A520" t="str">
            <v>2.9.02</v>
          </cell>
          <cell r="B520" t="str">
            <v>RECURSOS RECIBIDOS EN ADMINISTRACIÓN</v>
          </cell>
          <cell r="C520">
            <v>17892798628.98</v>
          </cell>
          <cell r="D520">
            <v>0</v>
          </cell>
          <cell r="E520">
            <v>0</v>
          </cell>
          <cell r="F520">
            <v>17892798628.98</v>
          </cell>
        </row>
        <row r="521">
          <cell r="A521" t="str">
            <v>2.9.02.01</v>
          </cell>
          <cell r="B521" t="str">
            <v>En administración</v>
          </cell>
          <cell r="C521">
            <v>17892798628.98</v>
          </cell>
          <cell r="D521">
            <v>0</v>
          </cell>
          <cell r="E521">
            <v>0</v>
          </cell>
          <cell r="F521">
            <v>17892798628.98</v>
          </cell>
        </row>
        <row r="522">
          <cell r="A522" t="str">
            <v>2.9.02.01.001</v>
          </cell>
          <cell r="B522" t="str">
            <v>En administracion</v>
          </cell>
          <cell r="C522">
            <v>17892798628.98</v>
          </cell>
          <cell r="D522">
            <v>0</v>
          </cell>
          <cell r="E522">
            <v>0</v>
          </cell>
          <cell r="F522">
            <v>17892798628.98</v>
          </cell>
        </row>
        <row r="523">
          <cell r="A523" t="str">
            <v>2.9.90</v>
          </cell>
          <cell r="B523" t="str">
            <v>OTROS PASIVOS DIFERIDOS</v>
          </cell>
          <cell r="C523">
            <v>25463843991857.102</v>
          </cell>
          <cell r="D523">
            <v>0</v>
          </cell>
          <cell r="E523">
            <v>0</v>
          </cell>
          <cell r="F523">
            <v>25463843991857.102</v>
          </cell>
        </row>
        <row r="524">
          <cell r="A524" t="str">
            <v>2.9.90.02</v>
          </cell>
          <cell r="B524" t="str">
            <v>Ingreso diferido por transferencias condicionadas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 t="str">
            <v>2.9.90.02.001</v>
          </cell>
          <cell r="B525" t="str">
            <v>Ingreso diferido por transferencias condicionadas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 t="str">
            <v>2.9.90.04</v>
          </cell>
          <cell r="B526" t="str">
            <v>Ingreso diferido por concesiones - concedente</v>
          </cell>
          <cell r="C526">
            <v>25463843991857.102</v>
          </cell>
          <cell r="D526">
            <v>0</v>
          </cell>
          <cell r="E526">
            <v>0</v>
          </cell>
          <cell r="F526">
            <v>25463843991857.102</v>
          </cell>
        </row>
        <row r="527">
          <cell r="A527" t="str">
            <v>2.9.90.04.001</v>
          </cell>
          <cell r="B527" t="str">
            <v>Ingreso diferido por concesiones - concedente</v>
          </cell>
          <cell r="C527">
            <v>25463843991857.102</v>
          </cell>
          <cell r="D527">
            <v>0</v>
          </cell>
          <cell r="E527">
            <v>0</v>
          </cell>
          <cell r="F527">
            <v>25463843991857.102</v>
          </cell>
        </row>
        <row r="528">
          <cell r="A528" t="str">
            <v>3</v>
          </cell>
          <cell r="B528" t="str">
            <v>PATRIMONIO</v>
          </cell>
          <cell r="C528">
            <v>33908476184644.801</v>
          </cell>
          <cell r="D528">
            <v>0</v>
          </cell>
          <cell r="E528">
            <v>0</v>
          </cell>
          <cell r="F528">
            <v>33908476184644.801</v>
          </cell>
        </row>
        <row r="529">
          <cell r="A529" t="str">
            <v>3.1</v>
          </cell>
          <cell r="B529" t="str">
            <v>PATRIMONIO DE LAS ENTIDADES DE GOBIERNO</v>
          </cell>
          <cell r="C529">
            <v>33908476184644.801</v>
          </cell>
          <cell r="D529">
            <v>0</v>
          </cell>
          <cell r="E529">
            <v>0</v>
          </cell>
          <cell r="F529">
            <v>33908476184644.801</v>
          </cell>
        </row>
        <row r="530">
          <cell r="A530" t="str">
            <v>3.1.05</v>
          </cell>
          <cell r="B530" t="str">
            <v>CAPITAL FISCAL</v>
          </cell>
          <cell r="C530">
            <v>13090486611978.699</v>
          </cell>
          <cell r="D530">
            <v>0</v>
          </cell>
          <cell r="E530">
            <v>0</v>
          </cell>
          <cell r="F530">
            <v>13090486611978.699</v>
          </cell>
        </row>
        <row r="531">
          <cell r="A531" t="str">
            <v>3.1.05.06</v>
          </cell>
          <cell r="B531" t="str">
            <v>Capital fiscal</v>
          </cell>
          <cell r="C531">
            <v>13090486611978.699</v>
          </cell>
          <cell r="D531">
            <v>0</v>
          </cell>
          <cell r="E531">
            <v>0</v>
          </cell>
          <cell r="F531">
            <v>13090486611978.699</v>
          </cell>
        </row>
        <row r="532">
          <cell r="A532" t="str">
            <v>3.1.05.06.001</v>
          </cell>
          <cell r="B532" t="str">
            <v>Capital fiscal nación</v>
          </cell>
          <cell r="C532">
            <v>13071508611978.699</v>
          </cell>
          <cell r="D532">
            <v>0</v>
          </cell>
          <cell r="E532">
            <v>0</v>
          </cell>
          <cell r="F532">
            <v>13071508611978.699</v>
          </cell>
        </row>
        <row r="533">
          <cell r="A533" t="str">
            <v>3.1.05.06.002</v>
          </cell>
          <cell r="B533" t="str">
            <v>Excedentes financieros distribuidos a la entidad</v>
          </cell>
          <cell r="C533">
            <v>18978000000</v>
          </cell>
          <cell r="D533">
            <v>0</v>
          </cell>
          <cell r="E533">
            <v>0</v>
          </cell>
          <cell r="F533">
            <v>18978000000</v>
          </cell>
        </row>
        <row r="534">
          <cell r="A534" t="str">
            <v>3.1.09</v>
          </cell>
          <cell r="B534" t="str">
            <v>RESULTADOS DE EJERCICIOS ANTERIORES</v>
          </cell>
          <cell r="C534">
            <v>20817989572666.102</v>
          </cell>
          <cell r="D534">
            <v>0</v>
          </cell>
          <cell r="E534">
            <v>0</v>
          </cell>
          <cell r="F534">
            <v>20817989572666.102</v>
          </cell>
        </row>
        <row r="535">
          <cell r="A535" t="str">
            <v>3.1.09.01</v>
          </cell>
          <cell r="B535" t="str">
            <v>Utilidad o excedentes acumulados</v>
          </cell>
          <cell r="C535">
            <v>35987318493847.102</v>
          </cell>
          <cell r="D535">
            <v>0</v>
          </cell>
          <cell r="E535">
            <v>0</v>
          </cell>
          <cell r="F535">
            <v>35987318493847.102</v>
          </cell>
        </row>
        <row r="536">
          <cell r="A536" t="str">
            <v>3.1.09.01.001</v>
          </cell>
          <cell r="B536" t="str">
            <v>Utilidad o excedentes acumulados</v>
          </cell>
          <cell r="C536">
            <v>31512912128999.102</v>
          </cell>
          <cell r="D536">
            <v>0</v>
          </cell>
          <cell r="E536">
            <v>0</v>
          </cell>
          <cell r="F536">
            <v>31512912128999.102</v>
          </cell>
        </row>
        <row r="537">
          <cell r="A537" t="str">
            <v>3.1.09.01.002</v>
          </cell>
          <cell r="B537" t="str">
            <v>Corrección de errores de un periodo contable anterior</v>
          </cell>
          <cell r="C537">
            <v>2167367903323.98</v>
          </cell>
          <cell r="D537">
            <v>0</v>
          </cell>
          <cell r="E537">
            <v>0</v>
          </cell>
          <cell r="F537">
            <v>2167367903323.98</v>
          </cell>
        </row>
        <row r="538">
          <cell r="A538" t="str">
            <v>3.1.09.01.003</v>
          </cell>
          <cell r="B538" t="str">
            <v>Por cambio de política contable</v>
          </cell>
          <cell r="C538">
            <v>2307038461523.9399</v>
          </cell>
          <cell r="D538">
            <v>0</v>
          </cell>
          <cell r="E538">
            <v>0</v>
          </cell>
          <cell r="F538">
            <v>2307038461523.9399</v>
          </cell>
        </row>
        <row r="539">
          <cell r="A539" t="str">
            <v>3.1.09.02</v>
          </cell>
          <cell r="B539" t="str">
            <v>Pérdidas o déficits acumulados</v>
          </cell>
          <cell r="C539">
            <v>-15169328921180.9</v>
          </cell>
          <cell r="D539">
            <v>0</v>
          </cell>
          <cell r="E539">
            <v>0</v>
          </cell>
          <cell r="F539">
            <v>-15169328921180.9</v>
          </cell>
        </row>
        <row r="540">
          <cell r="A540" t="str">
            <v>3.1.09.02.001</v>
          </cell>
          <cell r="B540" t="str">
            <v>Pérdidas o déficits acumulados</v>
          </cell>
          <cell r="C540">
            <v>-15169328921180.9</v>
          </cell>
          <cell r="D540">
            <v>0</v>
          </cell>
          <cell r="E540">
            <v>0</v>
          </cell>
          <cell r="F540">
            <v>-15169328921180.9</v>
          </cell>
        </row>
        <row r="541">
          <cell r="A541" t="str">
            <v>3.1.09.02.002</v>
          </cell>
          <cell r="B541" t="str">
            <v>Corrección de errores de un periodo contable anterior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 t="str">
            <v>3.1.09.03</v>
          </cell>
          <cell r="B542" t="str">
            <v>Utilidad o excedentes acumulados de la gestion de la liquidación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 t="str">
            <v>3.1.09.03.001</v>
          </cell>
          <cell r="B543" t="str">
            <v>Utilidad o excedentes acumulados de la gestion de la liquidación-entidades en liquidación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3.1.10</v>
          </cell>
          <cell r="B544" t="str">
            <v>RESULTADO DEL EJERCICIO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3.1.10.01</v>
          </cell>
          <cell r="B545" t="str">
            <v>Utilidad o excedente del ejercicio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3.1.10.01.001</v>
          </cell>
          <cell r="B546" t="str">
            <v>Utilidad o excédete del ejercicio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3.1.45</v>
          </cell>
          <cell r="B547" t="str">
            <v>IMPACTOS POR LA TRANSICIÓN AL NUEVO MARCO DE REGULACIÓN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 t="str">
            <v>3.1.45.03</v>
          </cell>
          <cell r="B548" t="str">
            <v>Cuentas por cobrar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 t="str">
            <v>3.1.45.03.001</v>
          </cell>
          <cell r="B549" t="str">
            <v>Cuentas por cobrar - retiradas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</row>
        <row r="550">
          <cell r="A550" t="str">
            <v>3.1.45.03.002</v>
          </cell>
          <cell r="B550" t="str">
            <v>Cuentas por cobrar - incorporadas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</row>
        <row r="551">
          <cell r="A551" t="str">
            <v>3.1.45.03.003</v>
          </cell>
          <cell r="B551" t="str">
            <v>Cuentas por cobrar - menor valor en medición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</row>
        <row r="552">
          <cell r="A552" t="str">
            <v>3.1.45.03.004</v>
          </cell>
          <cell r="B552" t="str">
            <v>Cuentas por cobrar - mayor valor en medición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 t="str">
            <v>3.1.45.06</v>
          </cell>
          <cell r="B553" t="str">
            <v>Propiedades, planta y equipo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 t="str">
            <v>3.1.45.06.001</v>
          </cell>
          <cell r="B554" t="str">
            <v>Propiedades, planta y equipo - retirados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 t="str">
            <v>3.1.45.06.003</v>
          </cell>
          <cell r="B555" t="str">
            <v>Propiedades, planta y equipo - menor valor en medición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 t="str">
            <v>3.1.45.06.004</v>
          </cell>
          <cell r="B556" t="str">
            <v>Propiedades, planta y equipo - mayor valor en medición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 t="str">
            <v>3.1.45.10</v>
          </cell>
          <cell r="B557" t="str">
            <v>Bienes de uso público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 t="str">
            <v>3.1.45.10.001</v>
          </cell>
          <cell r="B558" t="str">
            <v>Bienes de beneficio de uso público - retirados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 t="str">
            <v>3.1.45.10.002</v>
          </cell>
          <cell r="B559" t="str">
            <v>Bienes de beneficio de uso público - incorporados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 t="str">
            <v>3.1.45.10.003</v>
          </cell>
          <cell r="B560" t="str">
            <v>Bienes de beneficio de uso público - menor valor en medición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 t="str">
            <v>3.1.45.10.004</v>
          </cell>
          <cell r="B561" t="str">
            <v>Bienes de beneficio de uso público - mayor valor en medición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 t="str">
            <v>3.1.45.12</v>
          </cell>
          <cell r="B562" t="str">
            <v>Otros activos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 t="str">
            <v>3.1.45.12.001</v>
          </cell>
          <cell r="B563" t="str">
            <v>Otros activos - retirados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 t="str">
            <v>3.1.45.12.002</v>
          </cell>
          <cell r="B564" t="str">
            <v>Otros activos - incorporados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 t="str">
            <v>3.1.45.12.004</v>
          </cell>
          <cell r="B565" t="str">
            <v>Otros activos - mayor valor en medición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 t="str">
            <v>3.1.45.14</v>
          </cell>
          <cell r="B566" t="str">
            <v>Préstamos por pagar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 t="str">
            <v>3.1.45.14.002</v>
          </cell>
          <cell r="B567" t="str">
            <v>Préstamos por pagar - incorporados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 t="str">
            <v>3.1.45.15</v>
          </cell>
          <cell r="B568" t="str">
            <v>Cuentas por pagar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 t="str">
            <v>3.1.45.15.001</v>
          </cell>
          <cell r="B569" t="str">
            <v>Cuentas por pagar - retirados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 t="str">
            <v>3.1.45.15.002</v>
          </cell>
          <cell r="B570" t="str">
            <v>Cuentas por pagar - incorporados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 t="str">
            <v>3.1.45.15.003</v>
          </cell>
          <cell r="B571" t="str">
            <v>Cuentas por pagar - menor valor en medición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 t="str">
            <v>3.1.45.15.004</v>
          </cell>
          <cell r="B572" t="str">
            <v>Cuentas por pagar - mayor valor en medición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 t="str">
            <v>3.1.45.18</v>
          </cell>
          <cell r="B573" t="str">
            <v>Provisiones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 t="str">
            <v>3.1.45.18.001</v>
          </cell>
          <cell r="B574" t="str">
            <v>Provisiones - retirados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 t="str">
            <v>3.1.45.18.002</v>
          </cell>
          <cell r="B575" t="str">
            <v>Provisiones - incorporados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 t="str">
            <v>3.1.45.18.003</v>
          </cell>
          <cell r="B576" t="str">
            <v>Provisiones - menor valor en medición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 t="str">
            <v>3.1.45.18.004</v>
          </cell>
          <cell r="B577" t="str">
            <v>Provisiones - mayor valor en medición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 t="str">
            <v>3.1.45.19</v>
          </cell>
          <cell r="B578" t="str">
            <v>Otros pasivos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 t="str">
            <v>3.1.45.19.001</v>
          </cell>
          <cell r="B579" t="str">
            <v>Otros pasivos - retirados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 t="str">
            <v>3.1.45.19.002</v>
          </cell>
          <cell r="B580" t="str">
            <v>Otros pasivos - incorporados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 t="str">
            <v>3.1.45.19.003</v>
          </cell>
          <cell r="B581" t="str">
            <v>Otros pasivos - menor valor en medición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 t="str">
            <v>3.1.45.19.004</v>
          </cell>
          <cell r="B582" t="str">
            <v>Otros pasivos - mayor valor en medición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 t="str">
            <v>3.1.45.90</v>
          </cell>
          <cell r="B583" t="str">
            <v>Otros impactos por transición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 t="str">
            <v>3.1.45.90.001</v>
          </cell>
          <cell r="B584" t="str">
            <v>Reclasificación de otras partidas patrimoniales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 t="str">
            <v>4</v>
          </cell>
          <cell r="B585" t="str">
            <v>INGRESOS</v>
          </cell>
          <cell r="C585">
            <v>1781481523198.21</v>
          </cell>
          <cell r="D585">
            <v>227209720.34999999</v>
          </cell>
          <cell r="E585">
            <v>390780090041.22998</v>
          </cell>
          <cell r="F585">
            <v>2172034403519.0901</v>
          </cell>
        </row>
        <row r="586">
          <cell r="A586" t="str">
            <v>4.1</v>
          </cell>
          <cell r="B586" t="str">
            <v>INGRESOS FISCALES</v>
          </cell>
          <cell r="C586">
            <v>33516477421.849998</v>
          </cell>
          <cell r="D586">
            <v>0</v>
          </cell>
          <cell r="E586">
            <v>18802455968.07</v>
          </cell>
          <cell r="F586">
            <v>52318933389.919998</v>
          </cell>
        </row>
        <row r="587">
          <cell r="A587" t="str">
            <v>4.1.10</v>
          </cell>
          <cell r="B587" t="str">
            <v>CONTRIBUCIONES, TASAS E INGRESOS NO TRIBUTARIOS</v>
          </cell>
          <cell r="C587">
            <v>33516477421.849998</v>
          </cell>
          <cell r="D587">
            <v>0</v>
          </cell>
          <cell r="E587">
            <v>18802455968.07</v>
          </cell>
          <cell r="F587">
            <v>52318933389.919998</v>
          </cell>
        </row>
        <row r="588">
          <cell r="A588" t="str">
            <v>4.1.10.02</v>
          </cell>
          <cell r="B588" t="str">
            <v>Multas y sanciones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 t="str">
            <v>4.1.10.02.004</v>
          </cell>
          <cell r="B589" t="str">
            <v>Sanciones contractuales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 t="str">
            <v>4.1.10.34</v>
          </cell>
          <cell r="B590" t="str">
            <v>Derechos de tránsito</v>
          </cell>
          <cell r="C590">
            <v>33516477421.849998</v>
          </cell>
          <cell r="D590">
            <v>0</v>
          </cell>
          <cell r="E590">
            <v>18802455968.07</v>
          </cell>
          <cell r="F590">
            <v>52318933389.919998</v>
          </cell>
        </row>
        <row r="591">
          <cell r="A591" t="str">
            <v>4.1.10.34.001</v>
          </cell>
          <cell r="B591" t="str">
            <v>Derechos de tránsito</v>
          </cell>
          <cell r="C591">
            <v>33516477421.849998</v>
          </cell>
          <cell r="D591">
            <v>0</v>
          </cell>
          <cell r="E591">
            <v>18802455968.07</v>
          </cell>
          <cell r="F591">
            <v>52318933389.919998</v>
          </cell>
        </row>
        <row r="592">
          <cell r="A592" t="str">
            <v>4.7</v>
          </cell>
          <cell r="B592" t="str">
            <v>OPERACIONES INTERISTITUCIONALES</v>
          </cell>
          <cell r="C592">
            <v>1611984272664.74</v>
          </cell>
          <cell r="D592">
            <v>0</v>
          </cell>
          <cell r="E592">
            <v>310294725061.21002</v>
          </cell>
          <cell r="F592">
            <v>1922278997725.95</v>
          </cell>
        </row>
        <row r="593">
          <cell r="A593" t="str">
            <v>4.7.05</v>
          </cell>
          <cell r="B593" t="str">
            <v>FONDOS RECIBIDOS</v>
          </cell>
          <cell r="C593">
            <v>1610578840772.74</v>
          </cell>
          <cell r="D593">
            <v>0</v>
          </cell>
          <cell r="E593">
            <v>310223573538.21002</v>
          </cell>
          <cell r="F593">
            <v>1920802414310.95</v>
          </cell>
        </row>
        <row r="594">
          <cell r="A594" t="str">
            <v>4.7.05.08</v>
          </cell>
          <cell r="B594" t="str">
            <v>Funcionamiento</v>
          </cell>
          <cell r="C594">
            <v>31227605781.919998</v>
          </cell>
          <cell r="D594">
            <v>0</v>
          </cell>
          <cell r="E594">
            <v>48066917.600000001</v>
          </cell>
          <cell r="F594">
            <v>31275672699.52</v>
          </cell>
        </row>
        <row r="595">
          <cell r="A595" t="str">
            <v>4.7.05.09</v>
          </cell>
          <cell r="B595" t="str">
            <v>Servicio de la deuda</v>
          </cell>
          <cell r="C595">
            <v>0</v>
          </cell>
          <cell r="D595">
            <v>0</v>
          </cell>
          <cell r="E595">
            <v>173160850595</v>
          </cell>
          <cell r="F595">
            <v>173160850595</v>
          </cell>
        </row>
        <row r="596">
          <cell r="A596" t="str">
            <v>4.7.05.10</v>
          </cell>
          <cell r="B596" t="str">
            <v>Inversión</v>
          </cell>
          <cell r="C596">
            <v>1579351234990.8201</v>
          </cell>
          <cell r="D596">
            <v>0</v>
          </cell>
          <cell r="E596">
            <v>137014656025.61</v>
          </cell>
          <cell r="F596">
            <v>1716365891016.4299</v>
          </cell>
        </row>
        <row r="597">
          <cell r="A597" t="str">
            <v>4.7.22</v>
          </cell>
          <cell r="B597" t="str">
            <v>OPERACIONES SIN FLUJO DE EFECTIVO</v>
          </cell>
          <cell r="C597">
            <v>1405431892</v>
          </cell>
          <cell r="D597">
            <v>0</v>
          </cell>
          <cell r="E597">
            <v>71151523</v>
          </cell>
          <cell r="F597">
            <v>1476583415</v>
          </cell>
        </row>
        <row r="598">
          <cell r="A598" t="str">
            <v>4.7.22.01</v>
          </cell>
          <cell r="B598" t="str">
            <v>Cruce de cuentas</v>
          </cell>
          <cell r="C598">
            <v>1405431892</v>
          </cell>
          <cell r="D598">
            <v>0</v>
          </cell>
          <cell r="E598">
            <v>71151523</v>
          </cell>
          <cell r="F598">
            <v>1476583415</v>
          </cell>
        </row>
        <row r="599">
          <cell r="A599" t="str">
            <v>4.8</v>
          </cell>
          <cell r="B599" t="str">
            <v>OTROS INGRESOS</v>
          </cell>
          <cell r="C599">
            <v>135980773111.62</v>
          </cell>
          <cell r="D599">
            <v>227209720.34999999</v>
          </cell>
          <cell r="E599">
            <v>61682909011.949997</v>
          </cell>
          <cell r="F599">
            <v>197436472403.22</v>
          </cell>
        </row>
        <row r="600">
          <cell r="A600" t="str">
            <v>4.8.02</v>
          </cell>
          <cell r="B600" t="str">
            <v>FINANCIEROS</v>
          </cell>
          <cell r="C600">
            <v>135804154945.42999</v>
          </cell>
          <cell r="D600">
            <v>227209720.34999999</v>
          </cell>
          <cell r="E600">
            <v>61493769422.360001</v>
          </cell>
          <cell r="F600">
            <v>197070714647.44</v>
          </cell>
        </row>
        <row r="601">
          <cell r="A601" t="str">
            <v>4.8.02.01</v>
          </cell>
          <cell r="B601" t="str">
            <v>Intereses sobre depósitos en instituciones financieras</v>
          </cell>
          <cell r="C601">
            <v>118206543.73999999</v>
          </cell>
          <cell r="D601">
            <v>227209720.34999999</v>
          </cell>
          <cell r="E601">
            <v>115544771.81</v>
          </cell>
          <cell r="F601">
            <v>6541595.2000000002</v>
          </cell>
        </row>
        <row r="602">
          <cell r="A602" t="str">
            <v>4.8.02.01.001</v>
          </cell>
          <cell r="B602" t="str">
            <v>Intereses sobre depósitos en instituciones financieras</v>
          </cell>
          <cell r="C602">
            <v>118206543.73999999</v>
          </cell>
          <cell r="D602">
            <v>227209720.34999999</v>
          </cell>
          <cell r="E602">
            <v>115544771.81</v>
          </cell>
          <cell r="F602">
            <v>6541595.2000000002</v>
          </cell>
        </row>
        <row r="603">
          <cell r="A603" t="str">
            <v>4.8.02.32</v>
          </cell>
          <cell r="B603" t="str">
            <v>Rendimientos sobre recursos entregados en administración</v>
          </cell>
          <cell r="C603">
            <v>134111876834.37</v>
          </cell>
          <cell r="D603">
            <v>0</v>
          </cell>
          <cell r="E603">
            <v>61312198770.150002</v>
          </cell>
          <cell r="F603">
            <v>195424075604.51999</v>
          </cell>
        </row>
        <row r="604">
          <cell r="A604" t="str">
            <v>4.8.02.32.001</v>
          </cell>
          <cell r="B604" t="str">
            <v>Rendimientos sobre recursos entregados en administración</v>
          </cell>
          <cell r="C604">
            <v>134111876834.37</v>
          </cell>
          <cell r="D604">
            <v>0</v>
          </cell>
          <cell r="E604">
            <v>61312198770.150002</v>
          </cell>
          <cell r="F604">
            <v>195424075604.51999</v>
          </cell>
        </row>
        <row r="605">
          <cell r="A605" t="str">
            <v>4.8.02.90</v>
          </cell>
          <cell r="B605" t="str">
            <v>Otros ingresos financieros</v>
          </cell>
          <cell r="C605">
            <v>1574071567.3199999</v>
          </cell>
          <cell r="D605">
            <v>0</v>
          </cell>
          <cell r="E605">
            <v>66025880.399999999</v>
          </cell>
          <cell r="F605">
            <v>1640097447.72</v>
          </cell>
        </row>
        <row r="606">
          <cell r="A606" t="str">
            <v>4.8.02.90.002</v>
          </cell>
          <cell r="B606" t="str">
            <v>Recursos de la entidad concedente en patrimonios autónomos constituidos por los concesionarios</v>
          </cell>
          <cell r="C606">
            <v>1574071567.3199999</v>
          </cell>
          <cell r="D606">
            <v>0</v>
          </cell>
          <cell r="E606">
            <v>66025880.399999999</v>
          </cell>
          <cell r="F606">
            <v>1640097447.72</v>
          </cell>
        </row>
        <row r="607">
          <cell r="A607" t="str">
            <v>4.8.08</v>
          </cell>
          <cell r="B607" t="str">
            <v>INGRESOS DIVERSOS</v>
          </cell>
          <cell r="C607">
            <v>176618166.19</v>
          </cell>
          <cell r="D607">
            <v>0</v>
          </cell>
          <cell r="E607">
            <v>189139589.59</v>
          </cell>
          <cell r="F607">
            <v>365757755.77999997</v>
          </cell>
        </row>
        <row r="608">
          <cell r="A608" t="str">
            <v>4.8.08.17</v>
          </cell>
          <cell r="B608" t="str">
            <v>Arrendamiento operativo</v>
          </cell>
          <cell r="C608">
            <v>176077466.19</v>
          </cell>
          <cell r="D608">
            <v>0</v>
          </cell>
          <cell r="E608">
            <v>83392699.590000004</v>
          </cell>
          <cell r="F608">
            <v>259470165.78</v>
          </cell>
        </row>
        <row r="609">
          <cell r="A609" t="str">
            <v>4.8.08.17.001</v>
          </cell>
          <cell r="B609" t="str">
            <v>Arrendamientos operativos</v>
          </cell>
          <cell r="C609">
            <v>176077466.19</v>
          </cell>
          <cell r="D609">
            <v>0</v>
          </cell>
          <cell r="E609">
            <v>83392699.590000004</v>
          </cell>
          <cell r="F609">
            <v>259470165.78</v>
          </cell>
        </row>
        <row r="610">
          <cell r="A610" t="str">
            <v>4.8.08.27</v>
          </cell>
          <cell r="B610" t="str">
            <v>Aprovechamientos</v>
          </cell>
          <cell r="C610">
            <v>540700</v>
          </cell>
          <cell r="D610">
            <v>0</v>
          </cell>
          <cell r="E610">
            <v>540775</v>
          </cell>
          <cell r="F610">
            <v>1081475</v>
          </cell>
        </row>
        <row r="611">
          <cell r="A611" t="str">
            <v>4.8.08.27.001</v>
          </cell>
          <cell r="B611" t="str">
            <v>Aprovechamientos</v>
          </cell>
          <cell r="C611">
            <v>540700</v>
          </cell>
          <cell r="D611">
            <v>0</v>
          </cell>
          <cell r="E611">
            <v>540775</v>
          </cell>
          <cell r="F611">
            <v>1081475</v>
          </cell>
        </row>
        <row r="612">
          <cell r="A612" t="str">
            <v>4.8.08.63</v>
          </cell>
          <cell r="B612" t="str">
            <v>Reintegros</v>
          </cell>
          <cell r="C612">
            <v>0</v>
          </cell>
          <cell r="D612">
            <v>0</v>
          </cell>
          <cell r="E612">
            <v>105206115</v>
          </cell>
          <cell r="F612">
            <v>105206115</v>
          </cell>
        </row>
        <row r="613">
          <cell r="A613" t="str">
            <v>4.8.08.63.001</v>
          </cell>
          <cell r="B613" t="str">
            <v>Reintegros</v>
          </cell>
          <cell r="C613">
            <v>0</v>
          </cell>
          <cell r="D613">
            <v>0</v>
          </cell>
          <cell r="E613">
            <v>105206115</v>
          </cell>
          <cell r="F613">
            <v>105206115</v>
          </cell>
        </row>
        <row r="614">
          <cell r="A614" t="str">
            <v>5</v>
          </cell>
          <cell r="B614" t="str">
            <v>GASTOS</v>
          </cell>
          <cell r="C614">
            <v>354042504136.70001</v>
          </cell>
          <cell r="D614">
            <v>147954862296.22</v>
          </cell>
          <cell r="E614">
            <v>4093997156.1199999</v>
          </cell>
          <cell r="F614">
            <v>497903369276.79999</v>
          </cell>
        </row>
        <row r="615">
          <cell r="A615" t="str">
            <v>5.1</v>
          </cell>
          <cell r="B615" t="str">
            <v>DE ADMINISTRACIÓN Y OPERACIÓN</v>
          </cell>
          <cell r="C615">
            <v>28965546733.529999</v>
          </cell>
          <cell r="D615">
            <v>31596301736.790001</v>
          </cell>
          <cell r="E615">
            <v>4093997156.1199999</v>
          </cell>
          <cell r="F615">
            <v>56467851314.199997</v>
          </cell>
        </row>
        <row r="616">
          <cell r="A616" t="str">
            <v>5.1.01</v>
          </cell>
          <cell r="B616" t="str">
            <v>SUELDOS Y SALARIOS</v>
          </cell>
          <cell r="C616">
            <v>5853076059</v>
          </cell>
          <cell r="D616">
            <v>6544716250</v>
          </cell>
          <cell r="E616">
            <v>3278693944</v>
          </cell>
          <cell r="F616">
            <v>9119098365</v>
          </cell>
        </row>
        <row r="617">
          <cell r="A617" t="str">
            <v>5.1.01.01</v>
          </cell>
          <cell r="B617" t="str">
            <v>Sueldos</v>
          </cell>
          <cell r="C617">
            <v>4958855442</v>
          </cell>
          <cell r="D617">
            <v>5614179048</v>
          </cell>
          <cell r="E617">
            <v>2813425343</v>
          </cell>
          <cell r="F617">
            <v>7759609147</v>
          </cell>
        </row>
        <row r="618">
          <cell r="A618" t="str">
            <v>5.1.01.01.001</v>
          </cell>
          <cell r="B618" t="str">
            <v>Sueldos</v>
          </cell>
          <cell r="C618">
            <v>4958855442</v>
          </cell>
          <cell r="D618">
            <v>5614179048</v>
          </cell>
          <cell r="E618">
            <v>2813425343</v>
          </cell>
          <cell r="F618">
            <v>7759609147</v>
          </cell>
        </row>
        <row r="619">
          <cell r="A619" t="str">
            <v>5.1.01.03</v>
          </cell>
          <cell r="B619" t="str">
            <v>Horas extras y festivos</v>
          </cell>
          <cell r="C619">
            <v>7174278</v>
          </cell>
          <cell r="D619">
            <v>19765894</v>
          </cell>
          <cell r="E619">
            <v>9882947</v>
          </cell>
          <cell r="F619">
            <v>17057225</v>
          </cell>
        </row>
        <row r="620">
          <cell r="A620" t="str">
            <v>5.1.01.03.001</v>
          </cell>
          <cell r="B620" t="str">
            <v>Horas extras y festivos</v>
          </cell>
          <cell r="C620">
            <v>7174278</v>
          </cell>
          <cell r="D620">
            <v>19765894</v>
          </cell>
          <cell r="E620">
            <v>9882947</v>
          </cell>
          <cell r="F620">
            <v>17057225</v>
          </cell>
        </row>
        <row r="621">
          <cell r="A621" t="str">
            <v>5.1.01.10</v>
          </cell>
          <cell r="B621" t="str">
            <v>Prima técnica</v>
          </cell>
          <cell r="C621">
            <v>815329429</v>
          </cell>
          <cell r="D621">
            <v>909390554</v>
          </cell>
          <cell r="E621">
            <v>454695277</v>
          </cell>
          <cell r="F621">
            <v>1270024706</v>
          </cell>
        </row>
        <row r="622">
          <cell r="A622" t="str">
            <v>5.1.01.10.001</v>
          </cell>
          <cell r="B622" t="str">
            <v>Prima técnica</v>
          </cell>
          <cell r="C622">
            <v>815329429</v>
          </cell>
          <cell r="D622">
            <v>909390554</v>
          </cell>
          <cell r="E622">
            <v>454695277</v>
          </cell>
          <cell r="F622">
            <v>1270024706</v>
          </cell>
        </row>
        <row r="623">
          <cell r="A623" t="str">
            <v>5.1.01.19</v>
          </cell>
          <cell r="B623" t="str">
            <v>Bonificaciones</v>
          </cell>
          <cell r="C623">
            <v>70244600</v>
          </cell>
          <cell r="D623">
            <v>0</v>
          </cell>
          <cell r="E623">
            <v>0</v>
          </cell>
          <cell r="F623">
            <v>70244600</v>
          </cell>
        </row>
        <row r="624">
          <cell r="A624" t="str">
            <v>5.1.01.19.001</v>
          </cell>
          <cell r="B624" t="str">
            <v>Bonificaciones - corto plazo</v>
          </cell>
          <cell r="C624">
            <v>70244600</v>
          </cell>
          <cell r="D624">
            <v>0</v>
          </cell>
          <cell r="E624">
            <v>0</v>
          </cell>
          <cell r="F624">
            <v>70244600</v>
          </cell>
        </row>
        <row r="625">
          <cell r="A625" t="str">
            <v>5.1.01.23</v>
          </cell>
          <cell r="B625" t="str">
            <v>Auxilio de transporte</v>
          </cell>
          <cell r="C625">
            <v>972000</v>
          </cell>
          <cell r="D625">
            <v>734400</v>
          </cell>
          <cell r="E625">
            <v>367200</v>
          </cell>
          <cell r="F625">
            <v>1339200</v>
          </cell>
        </row>
        <row r="626">
          <cell r="A626" t="str">
            <v>5.1.01.23.001</v>
          </cell>
          <cell r="B626" t="str">
            <v>Auxilio de transporte</v>
          </cell>
          <cell r="C626">
            <v>972000</v>
          </cell>
          <cell r="D626">
            <v>734400</v>
          </cell>
          <cell r="E626">
            <v>367200</v>
          </cell>
          <cell r="F626">
            <v>1339200</v>
          </cell>
        </row>
        <row r="627">
          <cell r="A627" t="str">
            <v>5.1.01.60</v>
          </cell>
          <cell r="B627" t="str">
            <v>Subsidio de alimentación</v>
          </cell>
          <cell r="C627">
            <v>500310</v>
          </cell>
          <cell r="D627">
            <v>646354</v>
          </cell>
          <cell r="E627">
            <v>323177</v>
          </cell>
          <cell r="F627">
            <v>823487</v>
          </cell>
        </row>
        <row r="628">
          <cell r="A628" t="str">
            <v>5.1.01.60.001</v>
          </cell>
          <cell r="B628" t="str">
            <v>Subsidio de alimentación</v>
          </cell>
          <cell r="C628">
            <v>500310</v>
          </cell>
          <cell r="D628">
            <v>646354</v>
          </cell>
          <cell r="E628">
            <v>323177</v>
          </cell>
          <cell r="F628">
            <v>823487</v>
          </cell>
        </row>
        <row r="629">
          <cell r="A629" t="str">
            <v>5.1.03</v>
          </cell>
          <cell r="B629" t="str">
            <v>CONTRIBUCIONES EFECTIVAS</v>
          </cell>
          <cell r="C629">
            <v>1458386600</v>
          </cell>
          <cell r="D629">
            <v>676970000</v>
          </cell>
          <cell r="E629">
            <v>3500</v>
          </cell>
          <cell r="F629">
            <v>2135353100</v>
          </cell>
        </row>
        <row r="630">
          <cell r="A630" t="str">
            <v>5.1.03.02</v>
          </cell>
          <cell r="B630" t="str">
            <v>Aportes a cajas de compensación familiar</v>
          </cell>
          <cell r="C630">
            <v>229729400</v>
          </cell>
          <cell r="D630">
            <v>137847400</v>
          </cell>
          <cell r="E630">
            <v>0</v>
          </cell>
          <cell r="F630">
            <v>367576800</v>
          </cell>
        </row>
        <row r="631">
          <cell r="A631" t="str">
            <v>5.1.03.02.001</v>
          </cell>
          <cell r="B631" t="str">
            <v>Aportes a cajas de compensación familiar</v>
          </cell>
          <cell r="C631">
            <v>229729400</v>
          </cell>
          <cell r="D631">
            <v>137847400</v>
          </cell>
          <cell r="E631">
            <v>0</v>
          </cell>
          <cell r="F631">
            <v>367576800</v>
          </cell>
        </row>
        <row r="632">
          <cell r="A632" t="str">
            <v>5.1.03.03</v>
          </cell>
          <cell r="B632" t="str">
            <v>Cotizaciones a seguridad social en salud</v>
          </cell>
          <cell r="C632">
            <v>496761400</v>
          </cell>
          <cell r="D632">
            <v>139931400</v>
          </cell>
          <cell r="E632">
            <v>0</v>
          </cell>
          <cell r="F632">
            <v>636692800</v>
          </cell>
        </row>
        <row r="633">
          <cell r="A633" t="str">
            <v>5.1.03.03.001</v>
          </cell>
          <cell r="B633" t="str">
            <v>Cotizaciones a seguridad social en salud</v>
          </cell>
          <cell r="C633">
            <v>496761400</v>
          </cell>
          <cell r="D633">
            <v>139931400</v>
          </cell>
          <cell r="E633">
            <v>0</v>
          </cell>
          <cell r="F633">
            <v>636692800</v>
          </cell>
        </row>
        <row r="634">
          <cell r="A634" t="str">
            <v>5.1.03.05</v>
          </cell>
          <cell r="B634" t="str">
            <v>Cotizaciones a riesgos laborales</v>
          </cell>
          <cell r="C634">
            <v>30577200</v>
          </cell>
          <cell r="D634">
            <v>17639100</v>
          </cell>
          <cell r="E634">
            <v>0</v>
          </cell>
          <cell r="F634">
            <v>48216300</v>
          </cell>
        </row>
        <row r="635">
          <cell r="A635" t="str">
            <v>5.1.03.05.001</v>
          </cell>
          <cell r="B635" t="str">
            <v>Cotizaciones a riesgos laborales</v>
          </cell>
          <cell r="C635">
            <v>30577200</v>
          </cell>
          <cell r="D635">
            <v>17639100</v>
          </cell>
          <cell r="E635">
            <v>0</v>
          </cell>
          <cell r="F635">
            <v>48216300</v>
          </cell>
        </row>
        <row r="636">
          <cell r="A636" t="str">
            <v>5.1.03.07</v>
          </cell>
          <cell r="B636" t="str">
            <v>Cotizaciones a entidades administradoras del régimen de ahorro individual</v>
          </cell>
          <cell r="C636">
            <v>701318600</v>
          </cell>
          <cell r="D636">
            <v>381552100</v>
          </cell>
          <cell r="E636">
            <v>3500</v>
          </cell>
          <cell r="F636">
            <v>1082867200</v>
          </cell>
        </row>
        <row r="637">
          <cell r="A637" t="str">
            <v>5.1.03.07.001</v>
          </cell>
          <cell r="B637" t="str">
            <v>Cotizaciones a entidades administradoras del régimen de ahorro individual</v>
          </cell>
          <cell r="C637">
            <v>701318600</v>
          </cell>
          <cell r="D637">
            <v>381552100</v>
          </cell>
          <cell r="E637">
            <v>3500</v>
          </cell>
          <cell r="F637">
            <v>1082867200</v>
          </cell>
        </row>
        <row r="638">
          <cell r="A638" t="str">
            <v>5.1.04</v>
          </cell>
          <cell r="B638" t="str">
            <v>APORTES SOBRE LA NÓMINA</v>
          </cell>
          <cell r="C638">
            <v>287174600</v>
          </cell>
          <cell r="D638">
            <v>172312700</v>
          </cell>
          <cell r="E638">
            <v>0</v>
          </cell>
          <cell r="F638">
            <v>459487300</v>
          </cell>
        </row>
        <row r="639">
          <cell r="A639" t="str">
            <v>5.1.04.01</v>
          </cell>
          <cell r="B639" t="str">
            <v>Aportes al icbf</v>
          </cell>
          <cell r="C639">
            <v>172298300</v>
          </cell>
          <cell r="D639">
            <v>103387100</v>
          </cell>
          <cell r="E639">
            <v>0</v>
          </cell>
          <cell r="F639">
            <v>275685400</v>
          </cell>
        </row>
        <row r="640">
          <cell r="A640" t="str">
            <v>5.1.04.01.001</v>
          </cell>
          <cell r="B640" t="str">
            <v>Aportes al icbf</v>
          </cell>
          <cell r="C640">
            <v>172298300</v>
          </cell>
          <cell r="D640">
            <v>103387100</v>
          </cell>
          <cell r="E640">
            <v>0</v>
          </cell>
          <cell r="F640">
            <v>275685400</v>
          </cell>
        </row>
        <row r="641">
          <cell r="A641" t="str">
            <v>5.1.04.02</v>
          </cell>
          <cell r="B641" t="str">
            <v>Aportes al sena</v>
          </cell>
          <cell r="C641">
            <v>114876300</v>
          </cell>
          <cell r="D641">
            <v>68925600</v>
          </cell>
          <cell r="E641">
            <v>0</v>
          </cell>
          <cell r="F641">
            <v>183801900</v>
          </cell>
        </row>
        <row r="642">
          <cell r="A642" t="str">
            <v>5.1.04.02.001</v>
          </cell>
          <cell r="B642" t="str">
            <v>Aportes al sena</v>
          </cell>
          <cell r="C642">
            <v>114876300</v>
          </cell>
          <cell r="D642">
            <v>68925600</v>
          </cell>
          <cell r="E642">
            <v>0</v>
          </cell>
          <cell r="F642">
            <v>183801900</v>
          </cell>
        </row>
        <row r="643">
          <cell r="A643" t="str">
            <v>5.1.07</v>
          </cell>
          <cell r="B643" t="str">
            <v>PRESTACIONES SOCIALES</v>
          </cell>
          <cell r="C643">
            <v>1275247813</v>
          </cell>
          <cell r="D643">
            <v>22915491</v>
          </cell>
          <cell r="E643">
            <v>0</v>
          </cell>
          <cell r="F643">
            <v>1298163304</v>
          </cell>
        </row>
        <row r="644">
          <cell r="A644" t="str">
            <v>5.1.07.01</v>
          </cell>
          <cell r="B644" t="str">
            <v>Vacaciones</v>
          </cell>
          <cell r="C644">
            <v>212331361</v>
          </cell>
          <cell r="D644">
            <v>0</v>
          </cell>
          <cell r="E644">
            <v>0</v>
          </cell>
          <cell r="F644">
            <v>212331361</v>
          </cell>
        </row>
        <row r="645">
          <cell r="A645" t="str">
            <v>5.1.07.01.001</v>
          </cell>
          <cell r="B645" t="str">
            <v>Vacaciones</v>
          </cell>
          <cell r="C645">
            <v>212331361</v>
          </cell>
          <cell r="D645">
            <v>0</v>
          </cell>
          <cell r="E645">
            <v>0</v>
          </cell>
          <cell r="F645">
            <v>212331361</v>
          </cell>
        </row>
        <row r="646">
          <cell r="A646" t="str">
            <v>5.1.07.02</v>
          </cell>
          <cell r="B646" t="str">
            <v>Cesantías</v>
          </cell>
          <cell r="C646">
            <v>487194766</v>
          </cell>
          <cell r="D646">
            <v>22915491</v>
          </cell>
          <cell r="E646">
            <v>0</v>
          </cell>
          <cell r="F646">
            <v>510110257</v>
          </cell>
        </row>
        <row r="647">
          <cell r="A647" t="str">
            <v>5.1.07.02.001</v>
          </cell>
          <cell r="B647" t="str">
            <v>Cesantías</v>
          </cell>
          <cell r="C647">
            <v>487194766</v>
          </cell>
          <cell r="D647">
            <v>22915491</v>
          </cell>
          <cell r="E647">
            <v>0</v>
          </cell>
          <cell r="F647">
            <v>510110257</v>
          </cell>
        </row>
        <row r="648">
          <cell r="A648" t="str">
            <v>5.1.07.04</v>
          </cell>
          <cell r="B648" t="str">
            <v>Prima de vacaciones</v>
          </cell>
          <cell r="C648">
            <v>151807366</v>
          </cell>
          <cell r="D648">
            <v>0</v>
          </cell>
          <cell r="E648">
            <v>0</v>
          </cell>
          <cell r="F648">
            <v>151807366</v>
          </cell>
        </row>
        <row r="649">
          <cell r="A649" t="str">
            <v>5.1.07.04.001</v>
          </cell>
          <cell r="B649" t="str">
            <v>Prima de vacaciones</v>
          </cell>
          <cell r="C649">
            <v>151807366</v>
          </cell>
          <cell r="D649">
            <v>0</v>
          </cell>
          <cell r="E649">
            <v>0</v>
          </cell>
          <cell r="F649">
            <v>151807366</v>
          </cell>
        </row>
        <row r="650">
          <cell r="A650" t="str">
            <v>5.1.07.05</v>
          </cell>
          <cell r="B650" t="str">
            <v>Prima de navidad</v>
          </cell>
          <cell r="C650">
            <v>279145929</v>
          </cell>
          <cell r="D650">
            <v>0</v>
          </cell>
          <cell r="E650">
            <v>0</v>
          </cell>
          <cell r="F650">
            <v>279145929</v>
          </cell>
        </row>
        <row r="651">
          <cell r="A651" t="str">
            <v>5.1.07.05.001</v>
          </cell>
          <cell r="B651" t="str">
            <v>Prima de navidad</v>
          </cell>
          <cell r="C651">
            <v>279145929</v>
          </cell>
          <cell r="D651">
            <v>0</v>
          </cell>
          <cell r="E651">
            <v>0</v>
          </cell>
          <cell r="F651">
            <v>279145929</v>
          </cell>
        </row>
        <row r="652">
          <cell r="A652" t="str">
            <v>5.1.07.06</v>
          </cell>
          <cell r="B652" t="str">
            <v>Prima de servicios</v>
          </cell>
          <cell r="C652">
            <v>129147459</v>
          </cell>
          <cell r="D652">
            <v>0</v>
          </cell>
          <cell r="E652">
            <v>0</v>
          </cell>
          <cell r="F652">
            <v>129147459</v>
          </cell>
        </row>
        <row r="653">
          <cell r="A653" t="str">
            <v>5.1.07.06.001</v>
          </cell>
          <cell r="B653" t="str">
            <v>Prima de servicios</v>
          </cell>
          <cell r="C653">
            <v>129147459</v>
          </cell>
          <cell r="D653">
            <v>0</v>
          </cell>
          <cell r="E653">
            <v>0</v>
          </cell>
          <cell r="F653">
            <v>129147459</v>
          </cell>
        </row>
        <row r="654">
          <cell r="A654" t="str">
            <v>5.1.07.07</v>
          </cell>
          <cell r="B654" t="str">
            <v>Bonificación especial de recreación</v>
          </cell>
          <cell r="C654">
            <v>15620932</v>
          </cell>
          <cell r="D654">
            <v>0</v>
          </cell>
          <cell r="E654">
            <v>0</v>
          </cell>
          <cell r="F654">
            <v>15620932</v>
          </cell>
        </row>
        <row r="655">
          <cell r="A655" t="str">
            <v>5.1.07.07.001</v>
          </cell>
          <cell r="B655" t="str">
            <v>Bonificación especial de recreación</v>
          </cell>
          <cell r="C655">
            <v>15620932</v>
          </cell>
          <cell r="D655">
            <v>0</v>
          </cell>
          <cell r="E655">
            <v>0</v>
          </cell>
          <cell r="F655">
            <v>15620932</v>
          </cell>
        </row>
        <row r="656">
          <cell r="A656" t="str">
            <v>5.1.08</v>
          </cell>
          <cell r="B656" t="str">
            <v>GASTOS DE PERSONAL DIVERSOS</v>
          </cell>
          <cell r="C656">
            <v>555268</v>
          </cell>
          <cell r="D656">
            <v>8053373</v>
          </cell>
          <cell r="E656">
            <v>0</v>
          </cell>
          <cell r="F656">
            <v>8608641</v>
          </cell>
        </row>
        <row r="657">
          <cell r="A657" t="str">
            <v>5.1.08.07</v>
          </cell>
          <cell r="B657" t="str">
            <v>Gastos de viaje</v>
          </cell>
          <cell r="C657">
            <v>555268</v>
          </cell>
          <cell r="D657">
            <v>8053373</v>
          </cell>
          <cell r="E657">
            <v>0</v>
          </cell>
          <cell r="F657">
            <v>8608641</v>
          </cell>
        </row>
        <row r="658">
          <cell r="A658" t="str">
            <v>5.1.08.07.001</v>
          </cell>
          <cell r="B658" t="str">
            <v>Gastos de viaje</v>
          </cell>
          <cell r="C658">
            <v>555268</v>
          </cell>
          <cell r="D658">
            <v>8053373</v>
          </cell>
          <cell r="E658">
            <v>0</v>
          </cell>
          <cell r="F658">
            <v>8608641</v>
          </cell>
        </row>
        <row r="659">
          <cell r="A659" t="str">
            <v>5.1.11</v>
          </cell>
          <cell r="B659" t="str">
            <v>GENERALES</v>
          </cell>
          <cell r="C659">
            <v>20024175762.099998</v>
          </cell>
          <cell r="D659">
            <v>24127313140.799999</v>
          </cell>
          <cell r="E659">
            <v>815299712.12</v>
          </cell>
          <cell r="F659">
            <v>43336189190.779999</v>
          </cell>
        </row>
        <row r="660">
          <cell r="A660" t="str">
            <v>5.1.11.06</v>
          </cell>
          <cell r="B660" t="str">
            <v>Estudios y proyectos</v>
          </cell>
          <cell r="C660">
            <v>786684957.82000005</v>
          </cell>
          <cell r="D660">
            <v>4479908316.7299995</v>
          </cell>
          <cell r="E660">
            <v>0</v>
          </cell>
          <cell r="F660">
            <v>5266593274.5500002</v>
          </cell>
        </row>
        <row r="661">
          <cell r="A661" t="str">
            <v>5.1.11.06.001</v>
          </cell>
          <cell r="B661" t="str">
            <v>Estudios y proyectos</v>
          </cell>
          <cell r="C661">
            <v>786684957.82000005</v>
          </cell>
          <cell r="D661">
            <v>4479908316.7299995</v>
          </cell>
          <cell r="E661">
            <v>0</v>
          </cell>
          <cell r="F661">
            <v>5266593274.5500002</v>
          </cell>
        </row>
        <row r="662">
          <cell r="A662" t="str">
            <v>5.1.11.13</v>
          </cell>
          <cell r="B662" t="str">
            <v>Vigilancia y seguridad</v>
          </cell>
          <cell r="C662">
            <v>59161545</v>
          </cell>
          <cell r="D662">
            <v>0</v>
          </cell>
          <cell r="E662">
            <v>0</v>
          </cell>
          <cell r="F662">
            <v>59161545</v>
          </cell>
        </row>
        <row r="663">
          <cell r="A663" t="str">
            <v>5.1.11.13.001</v>
          </cell>
          <cell r="B663" t="str">
            <v>Vigilancia y seguridad</v>
          </cell>
          <cell r="C663">
            <v>59161545</v>
          </cell>
          <cell r="D663">
            <v>0</v>
          </cell>
          <cell r="E663">
            <v>0</v>
          </cell>
          <cell r="F663">
            <v>59161545</v>
          </cell>
        </row>
        <row r="664">
          <cell r="A664" t="str">
            <v>5.1.11.14</v>
          </cell>
          <cell r="B664" t="str">
            <v>Materiales y suministros</v>
          </cell>
          <cell r="C664">
            <v>111552200.16</v>
          </cell>
          <cell r="D664">
            <v>21416860.59</v>
          </cell>
          <cell r="E664">
            <v>21457900.649999999</v>
          </cell>
          <cell r="F664">
            <v>111511160.09999999</v>
          </cell>
        </row>
        <row r="665">
          <cell r="A665" t="str">
            <v>5.1.11.14.001</v>
          </cell>
          <cell r="B665" t="str">
            <v>Materiales y suministros</v>
          </cell>
          <cell r="C665">
            <v>111552200.16</v>
          </cell>
          <cell r="D665">
            <v>21416860.59</v>
          </cell>
          <cell r="E665">
            <v>21457900.649999999</v>
          </cell>
          <cell r="F665">
            <v>111511160.09999999</v>
          </cell>
        </row>
        <row r="666">
          <cell r="A666" t="str">
            <v>5.1.11.15</v>
          </cell>
          <cell r="B666" t="str">
            <v>Mantenimiento</v>
          </cell>
          <cell r="C666">
            <v>13365652204.09</v>
          </cell>
          <cell r="D666">
            <v>13650418068.059999</v>
          </cell>
          <cell r="E666">
            <v>283507995</v>
          </cell>
          <cell r="F666">
            <v>26732562277.150002</v>
          </cell>
        </row>
        <row r="667">
          <cell r="A667" t="str">
            <v>5.1.11.15.001</v>
          </cell>
          <cell r="B667" t="str">
            <v>Mantenimiento</v>
          </cell>
          <cell r="C667">
            <v>13365652204.09</v>
          </cell>
          <cell r="D667">
            <v>13650418068.059999</v>
          </cell>
          <cell r="E667">
            <v>283507995</v>
          </cell>
          <cell r="F667">
            <v>26732562277.150002</v>
          </cell>
        </row>
        <row r="668">
          <cell r="A668" t="str">
            <v>5.1.11.17</v>
          </cell>
          <cell r="B668" t="str">
            <v>Servicios públicos</v>
          </cell>
          <cell r="C668">
            <v>1095433</v>
          </cell>
          <cell r="D668">
            <v>1826868</v>
          </cell>
          <cell r="E668">
            <v>519382</v>
          </cell>
          <cell r="F668">
            <v>2402919</v>
          </cell>
        </row>
        <row r="669">
          <cell r="A669" t="str">
            <v>5.1.11.17.001</v>
          </cell>
          <cell r="B669" t="str">
            <v>Servicios públicos</v>
          </cell>
          <cell r="C669">
            <v>1095433</v>
          </cell>
          <cell r="D669">
            <v>1826868</v>
          </cell>
          <cell r="E669">
            <v>519382</v>
          </cell>
          <cell r="F669">
            <v>2402919</v>
          </cell>
        </row>
        <row r="670">
          <cell r="A670" t="str">
            <v>5.1.11.18</v>
          </cell>
          <cell r="B670" t="str">
            <v>Arrendamiento operativo</v>
          </cell>
          <cell r="C670">
            <v>1500041871.72</v>
          </cell>
          <cell r="D670">
            <v>756365436.05999994</v>
          </cell>
          <cell r="E670">
            <v>723069.2</v>
          </cell>
          <cell r="F670">
            <v>2255684238.5799999</v>
          </cell>
        </row>
        <row r="671">
          <cell r="A671" t="str">
            <v>5.1.11.18.001</v>
          </cell>
          <cell r="B671" t="str">
            <v>Arrendamiento operativo</v>
          </cell>
          <cell r="C671">
            <v>1500041871.72</v>
          </cell>
          <cell r="D671">
            <v>756365436.05999994</v>
          </cell>
          <cell r="E671">
            <v>723069.2</v>
          </cell>
          <cell r="F671">
            <v>2255684238.5799999</v>
          </cell>
        </row>
        <row r="672">
          <cell r="A672" t="str">
            <v>5.1.11.19</v>
          </cell>
          <cell r="B672" t="str">
            <v>Viáticos y gastos de viaje</v>
          </cell>
          <cell r="C672">
            <v>47839867</v>
          </cell>
          <cell r="D672">
            <v>58076260.859999999</v>
          </cell>
          <cell r="E672">
            <v>12190468.859999999</v>
          </cell>
          <cell r="F672">
            <v>93725659</v>
          </cell>
        </row>
        <row r="673">
          <cell r="A673" t="str">
            <v>5.1.11.19.001</v>
          </cell>
          <cell r="B673" t="str">
            <v>Viáticos y gastos de viaje</v>
          </cell>
          <cell r="C673">
            <v>47839867</v>
          </cell>
          <cell r="D673">
            <v>58076260.859999999</v>
          </cell>
          <cell r="E673">
            <v>12190468.859999999</v>
          </cell>
          <cell r="F673">
            <v>93725659</v>
          </cell>
        </row>
        <row r="674">
          <cell r="A674" t="str">
            <v>5.1.11.23</v>
          </cell>
          <cell r="B674" t="str">
            <v>Comunicaciones y transporte</v>
          </cell>
          <cell r="C674">
            <v>34794994</v>
          </cell>
          <cell r="D674">
            <v>82740837.319999993</v>
          </cell>
          <cell r="E674">
            <v>33845615.32</v>
          </cell>
          <cell r="F674">
            <v>83690216</v>
          </cell>
        </row>
        <row r="675">
          <cell r="A675" t="str">
            <v>5.1.11.23.001</v>
          </cell>
          <cell r="B675" t="str">
            <v>Comunicaciones y transporte</v>
          </cell>
          <cell r="C675">
            <v>34794994</v>
          </cell>
          <cell r="D675">
            <v>82740837.319999993</v>
          </cell>
          <cell r="E675">
            <v>33845615.32</v>
          </cell>
          <cell r="F675">
            <v>83690216</v>
          </cell>
        </row>
        <row r="676">
          <cell r="A676" t="str">
            <v>5.1.11.25</v>
          </cell>
          <cell r="B676" t="str">
            <v>Seguros generales</v>
          </cell>
          <cell r="C676">
            <v>2521844973.79</v>
          </cell>
          <cell r="D676">
            <v>43805449.229999997</v>
          </cell>
          <cell r="E676">
            <v>0</v>
          </cell>
          <cell r="F676">
            <v>2565650423.02</v>
          </cell>
        </row>
        <row r="677">
          <cell r="A677" t="str">
            <v>5.1.11.25.001</v>
          </cell>
          <cell r="B677" t="str">
            <v>Seguros generales</v>
          </cell>
          <cell r="C677">
            <v>2521844973.79</v>
          </cell>
          <cell r="D677">
            <v>43805449.229999997</v>
          </cell>
          <cell r="E677">
            <v>0</v>
          </cell>
          <cell r="F677">
            <v>2565650423.02</v>
          </cell>
        </row>
        <row r="678">
          <cell r="A678" t="str">
            <v>5.1.11.46</v>
          </cell>
          <cell r="B678" t="str">
            <v>Combustibles y lubricantes</v>
          </cell>
          <cell r="C678">
            <v>5032132.2</v>
          </cell>
          <cell r="D678">
            <v>3641459.45</v>
          </cell>
          <cell r="E678">
            <v>388215.99</v>
          </cell>
          <cell r="F678">
            <v>8285375.6600000001</v>
          </cell>
        </row>
        <row r="679">
          <cell r="A679" t="str">
            <v>5.1.11.46.001</v>
          </cell>
          <cell r="B679" t="str">
            <v>Combustibles y lubricantes</v>
          </cell>
          <cell r="C679">
            <v>5032132.2</v>
          </cell>
          <cell r="D679">
            <v>3641459.45</v>
          </cell>
          <cell r="E679">
            <v>388215.99</v>
          </cell>
          <cell r="F679">
            <v>8285375.6600000001</v>
          </cell>
        </row>
        <row r="680">
          <cell r="A680" t="str">
            <v>5.1.11.49</v>
          </cell>
          <cell r="B680" t="str">
            <v>Servicios de aseo, cafetería, restaurante y lavandería</v>
          </cell>
          <cell r="C680">
            <v>38566180.659999996</v>
          </cell>
          <cell r="D680">
            <v>53496005.340000004</v>
          </cell>
          <cell r="E680">
            <v>9617380</v>
          </cell>
          <cell r="F680">
            <v>82444806</v>
          </cell>
        </row>
        <row r="681">
          <cell r="A681" t="str">
            <v>5.1.11.49.001</v>
          </cell>
          <cell r="B681" t="str">
            <v>Servicios de aseo, cafetería, restaurante y lavandería</v>
          </cell>
          <cell r="C681">
            <v>38566180.659999996</v>
          </cell>
          <cell r="D681">
            <v>53496005.340000004</v>
          </cell>
          <cell r="E681">
            <v>9617380</v>
          </cell>
          <cell r="F681">
            <v>82444806</v>
          </cell>
        </row>
        <row r="682">
          <cell r="A682" t="str">
            <v>5.1.11.55</v>
          </cell>
          <cell r="B682" t="str">
            <v>Elementos de aseo, lavandería y cafetería</v>
          </cell>
          <cell r="C682">
            <v>1244765</v>
          </cell>
          <cell r="D682">
            <v>16646854.83</v>
          </cell>
          <cell r="E682">
            <v>235488.58</v>
          </cell>
          <cell r="F682">
            <v>17656131.25</v>
          </cell>
        </row>
        <row r="683">
          <cell r="A683" t="str">
            <v>5.1.11.55.001</v>
          </cell>
          <cell r="B683" t="str">
            <v>Elementos de aseo, lavandería y cafetería</v>
          </cell>
          <cell r="C683">
            <v>1244765</v>
          </cell>
          <cell r="D683">
            <v>16646854.83</v>
          </cell>
          <cell r="E683">
            <v>235488.58</v>
          </cell>
          <cell r="F683">
            <v>17656131.25</v>
          </cell>
        </row>
        <row r="684">
          <cell r="A684" t="str">
            <v>5.1.11.73</v>
          </cell>
          <cell r="B684" t="str">
            <v>Interventorías, auditorías y evaluaciones</v>
          </cell>
          <cell r="C684">
            <v>633849632.90999997</v>
          </cell>
          <cell r="D684">
            <v>1873616079.6099999</v>
          </cell>
          <cell r="E684">
            <v>410828460</v>
          </cell>
          <cell r="F684">
            <v>2096637252.52</v>
          </cell>
        </row>
        <row r="685">
          <cell r="A685" t="str">
            <v>5.1.11.73.001</v>
          </cell>
          <cell r="B685" t="str">
            <v>Interventorías, auditorías y evaluaciones</v>
          </cell>
          <cell r="C685">
            <v>633849632.90999997</v>
          </cell>
          <cell r="D685">
            <v>1873616079.6099999</v>
          </cell>
          <cell r="E685">
            <v>410828460</v>
          </cell>
          <cell r="F685">
            <v>2096637252.52</v>
          </cell>
        </row>
        <row r="686">
          <cell r="A686" t="str">
            <v>5.1.11.79</v>
          </cell>
          <cell r="B686" t="str">
            <v>Honorarios</v>
          </cell>
          <cell r="C686">
            <v>661247259.70000005</v>
          </cell>
          <cell r="D686">
            <v>1920869096.7</v>
          </cell>
          <cell r="E686">
            <v>7615501</v>
          </cell>
          <cell r="F686">
            <v>2574500855.4000001</v>
          </cell>
        </row>
        <row r="687">
          <cell r="A687" t="str">
            <v>5.1.11.79.001</v>
          </cell>
          <cell r="B687" t="str">
            <v>Honorarios</v>
          </cell>
          <cell r="C687">
            <v>661247259.70000005</v>
          </cell>
          <cell r="D687">
            <v>1920869096.7</v>
          </cell>
          <cell r="E687">
            <v>7615501</v>
          </cell>
          <cell r="F687">
            <v>2574500855.4000001</v>
          </cell>
        </row>
        <row r="688">
          <cell r="A688" t="str">
            <v>5.1.11.80</v>
          </cell>
          <cell r="B688" t="str">
            <v>Servicios</v>
          </cell>
          <cell r="C688">
            <v>255567745.05000001</v>
          </cell>
          <cell r="D688">
            <v>1164485548.02</v>
          </cell>
          <cell r="E688">
            <v>34370235.520000003</v>
          </cell>
          <cell r="F688">
            <v>1385683057.55</v>
          </cell>
        </row>
        <row r="689">
          <cell r="A689" t="str">
            <v>5.1.11.80.001</v>
          </cell>
          <cell r="B689" t="str">
            <v>Servicios</v>
          </cell>
          <cell r="C689">
            <v>255567745.05000001</v>
          </cell>
          <cell r="D689">
            <v>1164485548.02</v>
          </cell>
          <cell r="E689">
            <v>34370235.520000003</v>
          </cell>
          <cell r="F689">
            <v>1385683057.55</v>
          </cell>
        </row>
        <row r="690">
          <cell r="A690" t="str">
            <v>5.1.20</v>
          </cell>
          <cell r="B690" t="str">
            <v>IMPUESTOS, CONTRIBUCIONES Y TASAS</v>
          </cell>
          <cell r="C690">
            <v>66930631.43</v>
          </cell>
          <cell r="D690">
            <v>44020781.990000002</v>
          </cell>
          <cell r="E690">
            <v>0</v>
          </cell>
          <cell r="F690">
            <v>110951413.42</v>
          </cell>
        </row>
        <row r="691">
          <cell r="A691" t="str">
            <v>5.1.20.24</v>
          </cell>
          <cell r="B691" t="str">
            <v>Gravamen a los movimientos financieros</v>
          </cell>
          <cell r="C691">
            <v>66930631.43</v>
          </cell>
          <cell r="D691">
            <v>44020781.990000002</v>
          </cell>
          <cell r="E691">
            <v>0</v>
          </cell>
          <cell r="F691">
            <v>110951413.42</v>
          </cell>
        </row>
        <row r="692">
          <cell r="A692" t="str">
            <v>5.1.20.24.001</v>
          </cell>
          <cell r="B692" t="str">
            <v>Gravamen a los movimientos financieros</v>
          </cell>
          <cell r="C692">
            <v>66930631.43</v>
          </cell>
          <cell r="D692">
            <v>44020781.990000002</v>
          </cell>
          <cell r="E692">
            <v>0</v>
          </cell>
          <cell r="F692">
            <v>110951413.42</v>
          </cell>
        </row>
        <row r="693">
          <cell r="A693" t="str">
            <v>5.3</v>
          </cell>
          <cell r="B693" t="str">
            <v>DETERIORO, DEPRECIACIONES, AMORTIZACIONES Y PROVISIONES</v>
          </cell>
          <cell r="C693">
            <v>5339933624.4200001</v>
          </cell>
          <cell r="D693">
            <v>2368113632.98</v>
          </cell>
          <cell r="E693">
            <v>0</v>
          </cell>
          <cell r="F693">
            <v>7708047257.3999996</v>
          </cell>
        </row>
        <row r="694">
          <cell r="A694" t="str">
            <v>5.3.60</v>
          </cell>
          <cell r="B694" t="str">
            <v>DEPRECIACIÓN DE PROPIEDADES, PLANTA Y EQUIPO</v>
          </cell>
          <cell r="C694">
            <v>72817476.769999996</v>
          </cell>
          <cell r="D694">
            <v>0</v>
          </cell>
          <cell r="E694">
            <v>0</v>
          </cell>
          <cell r="F694">
            <v>72817476.769999996</v>
          </cell>
        </row>
        <row r="695">
          <cell r="A695" t="str">
            <v>5.3.60.04</v>
          </cell>
          <cell r="B695" t="str">
            <v>Maquinaria y equipo</v>
          </cell>
          <cell r="C695">
            <v>2310867.4300000002</v>
          </cell>
          <cell r="D695">
            <v>0</v>
          </cell>
          <cell r="E695">
            <v>0</v>
          </cell>
          <cell r="F695">
            <v>2310867.4300000002</v>
          </cell>
        </row>
        <row r="696">
          <cell r="A696" t="str">
            <v>5.3.60.04.016</v>
          </cell>
          <cell r="B696" t="str">
            <v>Otra maquinaria y equipo</v>
          </cell>
          <cell r="C696">
            <v>2310867.4300000002</v>
          </cell>
          <cell r="D696">
            <v>0</v>
          </cell>
          <cell r="E696">
            <v>0</v>
          </cell>
          <cell r="F696">
            <v>2310867.4300000002</v>
          </cell>
        </row>
        <row r="697">
          <cell r="A697" t="str">
            <v>5.3.60.06</v>
          </cell>
          <cell r="B697" t="str">
            <v>Muebles, enseres y equipo de oficina</v>
          </cell>
          <cell r="C697">
            <v>20913406.120000001</v>
          </cell>
          <cell r="D697">
            <v>0</v>
          </cell>
          <cell r="E697">
            <v>0</v>
          </cell>
          <cell r="F697">
            <v>20913406.120000001</v>
          </cell>
        </row>
        <row r="698">
          <cell r="A698" t="str">
            <v>5.3.60.06.001</v>
          </cell>
          <cell r="B698" t="str">
            <v>Muebles y enseres</v>
          </cell>
          <cell r="C698">
            <v>16147064.619999999</v>
          </cell>
          <cell r="D698">
            <v>0</v>
          </cell>
          <cell r="E698">
            <v>0</v>
          </cell>
          <cell r="F698">
            <v>16147064.619999999</v>
          </cell>
        </row>
        <row r="699">
          <cell r="A699" t="str">
            <v>5.3.60.06.002</v>
          </cell>
          <cell r="B699" t="str">
            <v>Equipo y máquina de oficina</v>
          </cell>
          <cell r="C699">
            <v>4766341.5</v>
          </cell>
          <cell r="D699">
            <v>0</v>
          </cell>
          <cell r="E699">
            <v>0</v>
          </cell>
          <cell r="F699">
            <v>4766341.5</v>
          </cell>
        </row>
        <row r="700">
          <cell r="A700" t="str">
            <v>5.3.60.07</v>
          </cell>
          <cell r="B700" t="str">
            <v>Equipos de comunicación y computación</v>
          </cell>
          <cell r="C700">
            <v>42316852.280000001</v>
          </cell>
          <cell r="D700">
            <v>0</v>
          </cell>
          <cell r="E700">
            <v>0</v>
          </cell>
          <cell r="F700">
            <v>42316852.280000001</v>
          </cell>
        </row>
        <row r="701">
          <cell r="A701" t="str">
            <v>5.3.60.07.001</v>
          </cell>
          <cell r="B701" t="str">
            <v>Equipo de comunicación</v>
          </cell>
          <cell r="C701">
            <v>6081666.6600000001</v>
          </cell>
          <cell r="D701">
            <v>0</v>
          </cell>
          <cell r="E701">
            <v>0</v>
          </cell>
          <cell r="F701">
            <v>6081666.6600000001</v>
          </cell>
        </row>
        <row r="702">
          <cell r="A702" t="str">
            <v>5.3.60.07.002</v>
          </cell>
          <cell r="B702" t="str">
            <v>Equipo de computación</v>
          </cell>
          <cell r="C702">
            <v>36235185.619999997</v>
          </cell>
          <cell r="D702">
            <v>0</v>
          </cell>
          <cell r="E702">
            <v>0</v>
          </cell>
          <cell r="F702">
            <v>36235185.619999997</v>
          </cell>
        </row>
        <row r="703">
          <cell r="A703" t="str">
            <v>5.3.60.08</v>
          </cell>
          <cell r="B703" t="str">
            <v>Equipos de transporte, tracción y elevación</v>
          </cell>
          <cell r="C703">
            <v>2194117.7599999998</v>
          </cell>
          <cell r="D703">
            <v>0</v>
          </cell>
          <cell r="E703">
            <v>0</v>
          </cell>
          <cell r="F703">
            <v>2194117.7599999998</v>
          </cell>
        </row>
        <row r="704">
          <cell r="A704" t="str">
            <v>5.3.60.08.002</v>
          </cell>
          <cell r="B704" t="str">
            <v>Terrestre</v>
          </cell>
          <cell r="C704">
            <v>2194117.7599999998</v>
          </cell>
          <cell r="D704">
            <v>0</v>
          </cell>
          <cell r="E704">
            <v>0</v>
          </cell>
          <cell r="F704">
            <v>2194117.7599999998</v>
          </cell>
        </row>
        <row r="705">
          <cell r="A705" t="str">
            <v>5.3.60.09</v>
          </cell>
          <cell r="B705" t="str">
            <v>Equipos de comedor, cocina, despensa y hotelería</v>
          </cell>
          <cell r="C705">
            <v>27734.33</v>
          </cell>
          <cell r="D705">
            <v>0</v>
          </cell>
          <cell r="E705">
            <v>0</v>
          </cell>
          <cell r="F705">
            <v>27734.33</v>
          </cell>
        </row>
        <row r="706">
          <cell r="A706" t="str">
            <v>5.3.60.09.002</v>
          </cell>
          <cell r="B706" t="str">
            <v>Equipo de restaurante y cafetería</v>
          </cell>
          <cell r="C706">
            <v>27734.33</v>
          </cell>
          <cell r="D706">
            <v>0</v>
          </cell>
          <cell r="E706">
            <v>0</v>
          </cell>
          <cell r="F706">
            <v>27734.33</v>
          </cell>
        </row>
        <row r="707">
          <cell r="A707" t="str">
            <v>5.3.60.13</v>
          </cell>
          <cell r="B707" t="str">
            <v>Bienes muebles en bodega</v>
          </cell>
          <cell r="C707">
            <v>183333.33</v>
          </cell>
          <cell r="D707">
            <v>0</v>
          </cell>
          <cell r="E707">
            <v>0</v>
          </cell>
          <cell r="F707">
            <v>183333.33</v>
          </cell>
        </row>
        <row r="708">
          <cell r="A708" t="str">
            <v>5.3.60.13.004</v>
          </cell>
          <cell r="B708" t="str">
            <v>Equipos de comunicación y computación</v>
          </cell>
          <cell r="C708">
            <v>183333.33</v>
          </cell>
          <cell r="D708">
            <v>0</v>
          </cell>
          <cell r="E708">
            <v>0</v>
          </cell>
          <cell r="F708">
            <v>183333.33</v>
          </cell>
        </row>
        <row r="709">
          <cell r="A709" t="str">
            <v>5.3.60.16</v>
          </cell>
          <cell r="B709" t="str">
            <v>Propiedades, planta y equipo en concesión</v>
          </cell>
          <cell r="C709">
            <v>4871165.5199999996</v>
          </cell>
          <cell r="D709">
            <v>0</v>
          </cell>
          <cell r="E709">
            <v>0</v>
          </cell>
          <cell r="F709">
            <v>4871165.5199999996</v>
          </cell>
        </row>
        <row r="710">
          <cell r="A710" t="str">
            <v>5.3.60.16.005</v>
          </cell>
          <cell r="B710" t="str">
            <v>Maquinaria y equipo</v>
          </cell>
          <cell r="C710">
            <v>4871165.5199999996</v>
          </cell>
          <cell r="D710">
            <v>0</v>
          </cell>
          <cell r="E710">
            <v>0</v>
          </cell>
          <cell r="F710">
            <v>4871165.5199999996</v>
          </cell>
        </row>
        <row r="711">
          <cell r="A711" t="str">
            <v>5.3.64</v>
          </cell>
          <cell r="B711" t="str">
            <v>DEPRECIACIÓN DE BIENES DE USO PÚBLICO EN SERVICIO</v>
          </cell>
          <cell r="C711">
            <v>4693540892.7600002</v>
          </cell>
          <cell r="D711">
            <v>2368113632.98</v>
          </cell>
          <cell r="E711">
            <v>0</v>
          </cell>
          <cell r="F711">
            <v>7061654525.7399998</v>
          </cell>
        </row>
        <row r="712">
          <cell r="A712" t="str">
            <v>5.3.64.04</v>
          </cell>
          <cell r="B712" t="str">
            <v>Red férrea</v>
          </cell>
          <cell r="C712">
            <v>4693540892.7600002</v>
          </cell>
          <cell r="D712">
            <v>2368113632.98</v>
          </cell>
          <cell r="E712">
            <v>0</v>
          </cell>
          <cell r="F712">
            <v>7061654525.7399998</v>
          </cell>
        </row>
        <row r="713">
          <cell r="A713" t="str">
            <v>5.3.64.04.001</v>
          </cell>
          <cell r="B713" t="str">
            <v>Red férrea en servicio</v>
          </cell>
          <cell r="C713">
            <v>4693540892.7600002</v>
          </cell>
          <cell r="D713">
            <v>2368113632.98</v>
          </cell>
          <cell r="E713">
            <v>0</v>
          </cell>
          <cell r="F713">
            <v>7061654525.7399998</v>
          </cell>
        </row>
        <row r="714">
          <cell r="A714" t="str">
            <v>5.3.66</v>
          </cell>
          <cell r="B714" t="str">
            <v>AMORTIZACIÓN DE ACTIVOS INTANGIBLES</v>
          </cell>
          <cell r="C714">
            <v>202375254.88999999</v>
          </cell>
          <cell r="D714">
            <v>0</v>
          </cell>
          <cell r="E714">
            <v>0</v>
          </cell>
          <cell r="F714">
            <v>202375254.88999999</v>
          </cell>
        </row>
        <row r="715">
          <cell r="A715" t="str">
            <v>5.3.66.05</v>
          </cell>
          <cell r="B715" t="str">
            <v>Licencias</v>
          </cell>
          <cell r="C715">
            <v>199933317.88</v>
          </cell>
          <cell r="D715">
            <v>0</v>
          </cell>
          <cell r="E715">
            <v>0</v>
          </cell>
          <cell r="F715">
            <v>199933317.88</v>
          </cell>
        </row>
        <row r="716">
          <cell r="A716" t="str">
            <v>5.3.66.05.001</v>
          </cell>
          <cell r="B716" t="str">
            <v>Licencias</v>
          </cell>
          <cell r="C716">
            <v>199933317.88</v>
          </cell>
          <cell r="D716">
            <v>0</v>
          </cell>
          <cell r="E716">
            <v>0</v>
          </cell>
          <cell r="F716">
            <v>199933317.88</v>
          </cell>
        </row>
        <row r="717">
          <cell r="A717" t="str">
            <v>5.3.66.06</v>
          </cell>
          <cell r="B717" t="str">
            <v>Softwares</v>
          </cell>
          <cell r="C717">
            <v>2441937.0099999998</v>
          </cell>
          <cell r="D717">
            <v>0</v>
          </cell>
          <cell r="E717">
            <v>0</v>
          </cell>
          <cell r="F717">
            <v>2441937.0099999998</v>
          </cell>
        </row>
        <row r="718">
          <cell r="A718" t="str">
            <v>5.3.66.06.001</v>
          </cell>
          <cell r="B718" t="str">
            <v>Softwares</v>
          </cell>
          <cell r="C718">
            <v>2441937.0099999998</v>
          </cell>
          <cell r="D718">
            <v>0</v>
          </cell>
          <cell r="E718">
            <v>0</v>
          </cell>
          <cell r="F718">
            <v>2441937.0099999998</v>
          </cell>
        </row>
        <row r="719">
          <cell r="A719" t="str">
            <v>5.3.68</v>
          </cell>
          <cell r="B719" t="str">
            <v>PROVISIÓN LITIGIOS Y DEMANDAS</v>
          </cell>
          <cell r="C719">
            <v>371200000</v>
          </cell>
          <cell r="D719">
            <v>0</v>
          </cell>
          <cell r="E719">
            <v>0</v>
          </cell>
          <cell r="F719">
            <v>371200000</v>
          </cell>
        </row>
        <row r="720">
          <cell r="A720" t="str">
            <v>5.3.68.03</v>
          </cell>
          <cell r="B720" t="str">
            <v>Administrativas</v>
          </cell>
          <cell r="C720">
            <v>371200000</v>
          </cell>
          <cell r="D720">
            <v>0</v>
          </cell>
          <cell r="E720">
            <v>0</v>
          </cell>
          <cell r="F720">
            <v>371200000</v>
          </cell>
        </row>
        <row r="721">
          <cell r="A721" t="str">
            <v>5.3.68.03.001</v>
          </cell>
          <cell r="B721" t="str">
            <v>Administrativas</v>
          </cell>
          <cell r="C721">
            <v>371200000</v>
          </cell>
          <cell r="D721">
            <v>0</v>
          </cell>
          <cell r="E721">
            <v>0</v>
          </cell>
          <cell r="F721">
            <v>371200000</v>
          </cell>
        </row>
        <row r="722">
          <cell r="A722" t="str">
            <v>5.7</v>
          </cell>
          <cell r="B722" t="str">
            <v>OPERACIONES INTERISTITUCIONALES</v>
          </cell>
          <cell r="C722">
            <v>424445825.10000002</v>
          </cell>
          <cell r="D722">
            <v>114296760.34999999</v>
          </cell>
          <cell r="E722">
            <v>0</v>
          </cell>
          <cell r="F722">
            <v>538742585.45000005</v>
          </cell>
        </row>
        <row r="723">
          <cell r="A723" t="str">
            <v>5.7.20</v>
          </cell>
          <cell r="B723" t="str">
            <v>OPERACIONES DE ENLACE</v>
          </cell>
          <cell r="C723">
            <v>424445825.10000002</v>
          </cell>
          <cell r="D723">
            <v>114296760.34999999</v>
          </cell>
          <cell r="E723">
            <v>0</v>
          </cell>
          <cell r="F723">
            <v>538742585.45000005</v>
          </cell>
        </row>
        <row r="724">
          <cell r="A724" t="str">
            <v>5.7.20.80</v>
          </cell>
          <cell r="B724" t="str">
            <v>Recaudos</v>
          </cell>
          <cell r="C724">
            <v>424445825.10000002</v>
          </cell>
          <cell r="D724">
            <v>114296760.34999999</v>
          </cell>
          <cell r="E724">
            <v>0</v>
          </cell>
          <cell r="F724">
            <v>538742585.45000005</v>
          </cell>
        </row>
        <row r="725">
          <cell r="A725" t="str">
            <v>5.8</v>
          </cell>
          <cell r="B725" t="str">
            <v>OTROS GASTOS</v>
          </cell>
          <cell r="C725">
            <v>319312577953.65002</v>
          </cell>
          <cell r="D725">
            <v>113876150166.10001</v>
          </cell>
          <cell r="E725">
            <v>0</v>
          </cell>
          <cell r="F725">
            <v>433188728119.75</v>
          </cell>
        </row>
        <row r="726">
          <cell r="A726" t="str">
            <v>5.8.04</v>
          </cell>
          <cell r="B726" t="str">
            <v>FINANCIEROS</v>
          </cell>
          <cell r="C726">
            <v>11418717.369999999</v>
          </cell>
          <cell r="D726">
            <v>0</v>
          </cell>
          <cell r="E726">
            <v>0</v>
          </cell>
          <cell r="F726">
            <v>11418717.369999999</v>
          </cell>
        </row>
        <row r="727">
          <cell r="A727" t="str">
            <v>5.8.04.47</v>
          </cell>
          <cell r="B727" t="str">
            <v>Intereses de sentencias</v>
          </cell>
          <cell r="C727">
            <v>11418717.369999999</v>
          </cell>
          <cell r="D727">
            <v>0</v>
          </cell>
          <cell r="E727">
            <v>0</v>
          </cell>
          <cell r="F727">
            <v>11418717.369999999</v>
          </cell>
        </row>
        <row r="728">
          <cell r="A728" t="str">
            <v>5.8.04.47.001</v>
          </cell>
          <cell r="B728" t="str">
            <v>Intereses de sentencias</v>
          </cell>
          <cell r="C728">
            <v>11418717.369999999</v>
          </cell>
          <cell r="D728">
            <v>0</v>
          </cell>
          <cell r="E728">
            <v>0</v>
          </cell>
          <cell r="F728">
            <v>11418717.369999999</v>
          </cell>
        </row>
        <row r="729">
          <cell r="A729" t="str">
            <v>5.8.90</v>
          </cell>
          <cell r="B729" t="str">
            <v>GASTOS DIVERSOS</v>
          </cell>
          <cell r="C729">
            <v>319301159236.28003</v>
          </cell>
          <cell r="D729">
            <v>113876150166.10001</v>
          </cell>
          <cell r="E729">
            <v>0</v>
          </cell>
          <cell r="F729">
            <v>433177309402.38</v>
          </cell>
        </row>
        <row r="730">
          <cell r="A730" t="str">
            <v>5.8.90.13</v>
          </cell>
          <cell r="B730" t="str">
            <v>Laudos arbitrales y conciliaciones extrajudiciales</v>
          </cell>
          <cell r="C730">
            <v>2526038</v>
          </cell>
          <cell r="D730">
            <v>0</v>
          </cell>
          <cell r="E730">
            <v>0</v>
          </cell>
          <cell r="F730">
            <v>2526038</v>
          </cell>
        </row>
        <row r="731">
          <cell r="A731" t="str">
            <v>5.8.90.13.001</v>
          </cell>
          <cell r="B731" t="str">
            <v>Laudos arbitrales y conciliaciones extrajudiciales</v>
          </cell>
          <cell r="C731">
            <v>2526038</v>
          </cell>
          <cell r="D731">
            <v>0</v>
          </cell>
          <cell r="E731">
            <v>0</v>
          </cell>
          <cell r="F731">
            <v>2526038</v>
          </cell>
        </row>
        <row r="732">
          <cell r="A732" t="str">
            <v>5.8.90.25</v>
          </cell>
          <cell r="B732" t="str">
            <v>Multas y sanciones</v>
          </cell>
          <cell r="C732">
            <v>75280622.200000003</v>
          </cell>
          <cell r="D732">
            <v>0</v>
          </cell>
          <cell r="E732">
            <v>0</v>
          </cell>
          <cell r="F732">
            <v>75280622.200000003</v>
          </cell>
        </row>
        <row r="733">
          <cell r="A733" t="str">
            <v>5.8.90.25.001</v>
          </cell>
          <cell r="B733" t="str">
            <v>Multas y sanciones</v>
          </cell>
          <cell r="C733">
            <v>75280622.200000003</v>
          </cell>
          <cell r="D733">
            <v>0</v>
          </cell>
          <cell r="E733">
            <v>0</v>
          </cell>
          <cell r="F733">
            <v>75280622.200000003</v>
          </cell>
        </row>
        <row r="734">
          <cell r="A734" t="str">
            <v>5.8.90.36</v>
          </cell>
          <cell r="B734" t="str">
            <v>Garantías contractuales - concesiones</v>
          </cell>
          <cell r="C734">
            <v>319223352576.08002</v>
          </cell>
          <cell r="D734">
            <v>113876150166.10001</v>
          </cell>
          <cell r="E734">
            <v>0</v>
          </cell>
          <cell r="F734">
            <v>433099502742.17999</v>
          </cell>
        </row>
        <row r="735">
          <cell r="A735" t="str">
            <v>5.8.90.36.001</v>
          </cell>
          <cell r="B735" t="str">
            <v>Garantías contractuales - concesiones</v>
          </cell>
          <cell r="C735">
            <v>319223352576.08002</v>
          </cell>
          <cell r="D735">
            <v>113876150166.10001</v>
          </cell>
          <cell r="E735">
            <v>0</v>
          </cell>
          <cell r="F735">
            <v>433099502742.17999</v>
          </cell>
        </row>
        <row r="736">
          <cell r="A736" t="str">
            <v>8</v>
          </cell>
          <cell r="B736" t="str">
            <v>CUENTAS DE ORDEN DEUDORAS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</row>
        <row r="737">
          <cell r="A737" t="str">
            <v>8.1</v>
          </cell>
          <cell r="B737" t="str">
            <v>ACTIVOS CONTINGENTES</v>
          </cell>
          <cell r="C737">
            <v>2265517638607.0898</v>
          </cell>
          <cell r="D737">
            <v>0</v>
          </cell>
          <cell r="E737">
            <v>0</v>
          </cell>
          <cell r="F737">
            <v>2265517638607.0898</v>
          </cell>
        </row>
        <row r="738">
          <cell r="A738" t="str">
            <v>8.1.20</v>
          </cell>
          <cell r="B738" t="str">
            <v>LITIGIOS Y MECANISMOS ALTERNATIVOS DE SOLUCIÓN DE CONFLICTOS</v>
          </cell>
          <cell r="C738">
            <v>434408822879.29999</v>
          </cell>
          <cell r="D738">
            <v>0</v>
          </cell>
          <cell r="E738">
            <v>0</v>
          </cell>
          <cell r="F738">
            <v>434408822879.29999</v>
          </cell>
        </row>
        <row r="739">
          <cell r="A739" t="str">
            <v>8.1.20.02</v>
          </cell>
          <cell r="B739" t="str">
            <v>Laborales</v>
          </cell>
          <cell r="C739">
            <v>98018308496</v>
          </cell>
          <cell r="D739">
            <v>0</v>
          </cell>
          <cell r="E739">
            <v>0</v>
          </cell>
          <cell r="F739">
            <v>98018308496</v>
          </cell>
        </row>
        <row r="740">
          <cell r="A740" t="str">
            <v>8.1.20.02.001</v>
          </cell>
          <cell r="B740" t="str">
            <v>Laborales</v>
          </cell>
          <cell r="C740">
            <v>98018308496</v>
          </cell>
          <cell r="D740">
            <v>0</v>
          </cell>
          <cell r="E740">
            <v>0</v>
          </cell>
          <cell r="F740">
            <v>98018308496</v>
          </cell>
        </row>
        <row r="741">
          <cell r="A741" t="str">
            <v>8.1.20.04</v>
          </cell>
          <cell r="B741" t="str">
            <v>Administrativas</v>
          </cell>
          <cell r="C741">
            <v>166528500181</v>
          </cell>
          <cell r="D741">
            <v>0</v>
          </cell>
          <cell r="E741">
            <v>0</v>
          </cell>
          <cell r="F741">
            <v>166528500181</v>
          </cell>
        </row>
        <row r="742">
          <cell r="A742" t="str">
            <v>8.1.20.04.001</v>
          </cell>
          <cell r="B742" t="str">
            <v>Administrativas</v>
          </cell>
          <cell r="C742">
            <v>166528500181</v>
          </cell>
          <cell r="D742">
            <v>0</v>
          </cell>
          <cell r="E742">
            <v>0</v>
          </cell>
          <cell r="F742">
            <v>166528500181</v>
          </cell>
        </row>
        <row r="743">
          <cell r="A743" t="str">
            <v>8.1.20.90</v>
          </cell>
          <cell r="B743" t="str">
            <v>Otros litigios y mecanismos alternativos de solución de conflictos</v>
          </cell>
          <cell r="C743">
            <v>169862014202.29999</v>
          </cell>
          <cell r="D743">
            <v>0</v>
          </cell>
          <cell r="E743">
            <v>0</v>
          </cell>
          <cell r="F743">
            <v>169862014202.29999</v>
          </cell>
        </row>
        <row r="744">
          <cell r="A744" t="str">
            <v>8.1.20.90.001</v>
          </cell>
          <cell r="B744" t="str">
            <v>Otros litigios y mecanismos alternativos de solución de conflictos</v>
          </cell>
          <cell r="C744">
            <v>169862014202.29999</v>
          </cell>
          <cell r="D744">
            <v>0</v>
          </cell>
          <cell r="E744">
            <v>0</v>
          </cell>
          <cell r="F744">
            <v>169862014202.29999</v>
          </cell>
        </row>
        <row r="745">
          <cell r="A745" t="str">
            <v>8.1.28</v>
          </cell>
          <cell r="B745" t="str">
            <v>GARANTÍAS CONTRACTUALES</v>
          </cell>
          <cell r="C745">
            <v>1814516815727.79</v>
          </cell>
          <cell r="D745">
            <v>0</v>
          </cell>
          <cell r="E745">
            <v>0</v>
          </cell>
          <cell r="F745">
            <v>1814516815727.79</v>
          </cell>
        </row>
        <row r="746">
          <cell r="A746" t="str">
            <v>8.1.28.01</v>
          </cell>
          <cell r="B746" t="str">
            <v>Acuerdos de concesión</v>
          </cell>
          <cell r="C746">
            <v>1814516815727.79</v>
          </cell>
          <cell r="D746">
            <v>0</v>
          </cell>
          <cell r="E746">
            <v>0</v>
          </cell>
          <cell r="F746">
            <v>1814516815727.79</v>
          </cell>
        </row>
        <row r="747">
          <cell r="A747" t="str">
            <v>8.1.28.01.001</v>
          </cell>
          <cell r="B747" t="str">
            <v>Acuerdos de concesión</v>
          </cell>
          <cell r="C747">
            <v>1814516815727.79</v>
          </cell>
          <cell r="D747">
            <v>0</v>
          </cell>
          <cell r="E747">
            <v>0</v>
          </cell>
          <cell r="F747">
            <v>1814516815727.79</v>
          </cell>
        </row>
        <row r="748">
          <cell r="A748" t="str">
            <v>8.1.90</v>
          </cell>
          <cell r="B748" t="str">
            <v>OTROS ACTIVOS CONTINGENTES</v>
          </cell>
          <cell r="C748">
            <v>16592000000</v>
          </cell>
          <cell r="D748">
            <v>0</v>
          </cell>
          <cell r="E748">
            <v>0</v>
          </cell>
          <cell r="F748">
            <v>16592000000</v>
          </cell>
        </row>
        <row r="749">
          <cell r="A749" t="str">
            <v>8.1.90.90</v>
          </cell>
          <cell r="B749" t="str">
            <v>Otros activos contingentes</v>
          </cell>
          <cell r="C749">
            <v>16592000000</v>
          </cell>
          <cell r="D749">
            <v>0</v>
          </cell>
          <cell r="E749">
            <v>0</v>
          </cell>
          <cell r="F749">
            <v>16592000000</v>
          </cell>
        </row>
        <row r="750">
          <cell r="A750" t="str">
            <v>8.1.90.90.001</v>
          </cell>
          <cell r="B750" t="str">
            <v>Otros activos contingentes</v>
          </cell>
          <cell r="C750">
            <v>16592000000</v>
          </cell>
          <cell r="D750">
            <v>0</v>
          </cell>
          <cell r="E750">
            <v>0</v>
          </cell>
          <cell r="F750">
            <v>16592000000</v>
          </cell>
        </row>
        <row r="751">
          <cell r="A751" t="str">
            <v>8.3</v>
          </cell>
          <cell r="B751" t="str">
            <v>DEUDORAS DE CONTROL</v>
          </cell>
          <cell r="C751">
            <v>462102739.69</v>
          </cell>
          <cell r="D751">
            <v>0</v>
          </cell>
          <cell r="E751">
            <v>0</v>
          </cell>
          <cell r="F751">
            <v>462102739.69</v>
          </cell>
        </row>
        <row r="752">
          <cell r="A752" t="str">
            <v>8.3.15</v>
          </cell>
          <cell r="B752" t="str">
            <v>BIENES Y DERECHOS RETIRADOS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 t="str">
            <v>8.3.15.10</v>
          </cell>
          <cell r="B753" t="str">
            <v>Propiedades, planta y equipo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 t="str">
            <v>8.3.15.10.001</v>
          </cell>
          <cell r="B754" t="str">
            <v>Propiedades, planta y equipo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 t="str">
            <v>8.3.47</v>
          </cell>
          <cell r="B755" t="str">
            <v>BIENES ENTREGADOS A TERCEROS</v>
          </cell>
          <cell r="C755">
            <v>462102739.69</v>
          </cell>
          <cell r="D755">
            <v>0</v>
          </cell>
          <cell r="E755">
            <v>0</v>
          </cell>
          <cell r="F755">
            <v>462102739.69</v>
          </cell>
        </row>
        <row r="756">
          <cell r="A756" t="str">
            <v>8.3.47.04</v>
          </cell>
          <cell r="B756" t="str">
            <v>Propiedades, planta y equipo</v>
          </cell>
          <cell r="C756">
            <v>462102739.69</v>
          </cell>
          <cell r="D756">
            <v>0</v>
          </cell>
          <cell r="E756">
            <v>0</v>
          </cell>
          <cell r="F756">
            <v>462102739.69</v>
          </cell>
        </row>
        <row r="757">
          <cell r="A757" t="str">
            <v>8.3.47.04.001</v>
          </cell>
          <cell r="B757" t="str">
            <v>Propiedades, planta y equipo</v>
          </cell>
          <cell r="C757">
            <v>462102739.69</v>
          </cell>
          <cell r="D757">
            <v>0</v>
          </cell>
          <cell r="E757">
            <v>0</v>
          </cell>
          <cell r="F757">
            <v>462102739.69</v>
          </cell>
        </row>
        <row r="758">
          <cell r="A758" t="str">
            <v>8.3.61</v>
          </cell>
          <cell r="B758" t="str">
            <v>RESPONSABILIDADES EN PROCESO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 t="str">
            <v>8.3.61.01</v>
          </cell>
          <cell r="B759" t="str">
            <v>Internas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 t="str">
            <v>8.3.61.01.001</v>
          </cell>
          <cell r="B760" t="str">
            <v>Internas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 t="str">
            <v>8.3.90</v>
          </cell>
          <cell r="B761" t="str">
            <v>OTRAS CUENTAS DEUDORAS DE CONTROL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 t="str">
            <v>8.3.90.90</v>
          </cell>
          <cell r="B762" t="str">
            <v>Otras cuentas deudoras de control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 t="str">
            <v>8.3.90.90.001</v>
          </cell>
          <cell r="B763" t="str">
            <v>Otras cuentas deudoras de control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 t="str">
            <v>8.9</v>
          </cell>
          <cell r="B764" t="str">
            <v>DEUDORAS POR CONTRA (CR)</v>
          </cell>
          <cell r="C764">
            <v>-2265979741346.7798</v>
          </cell>
          <cell r="D764">
            <v>0</v>
          </cell>
          <cell r="E764">
            <v>0</v>
          </cell>
          <cell r="F764">
            <v>-2265979741346.7798</v>
          </cell>
        </row>
        <row r="765">
          <cell r="A765" t="str">
            <v>8.9.05</v>
          </cell>
          <cell r="B765" t="str">
            <v>ACTIVOS CONTINGENTES POR CONTRA (CR)</v>
          </cell>
          <cell r="C765">
            <v>-2265517638607.0898</v>
          </cell>
          <cell r="D765">
            <v>0</v>
          </cell>
          <cell r="E765">
            <v>0</v>
          </cell>
          <cell r="F765">
            <v>-2265517638607.0898</v>
          </cell>
        </row>
        <row r="766">
          <cell r="A766" t="str">
            <v>8.9.05.06</v>
          </cell>
          <cell r="B766" t="str">
            <v>Litigios y mecanismos alternativos de solución de conflictos</v>
          </cell>
          <cell r="C766">
            <v>-434408822879.29999</v>
          </cell>
          <cell r="D766">
            <v>0</v>
          </cell>
          <cell r="E766">
            <v>0</v>
          </cell>
          <cell r="F766">
            <v>-434408822879.29999</v>
          </cell>
        </row>
        <row r="767">
          <cell r="A767" t="str">
            <v>8.9.05.06.001</v>
          </cell>
          <cell r="B767" t="str">
            <v>Litigios y mecanismos alternativos de solución de conflictos</v>
          </cell>
          <cell r="C767">
            <v>-434408822879.29999</v>
          </cell>
          <cell r="D767">
            <v>0</v>
          </cell>
          <cell r="E767">
            <v>0</v>
          </cell>
          <cell r="F767">
            <v>-434408822879.29999</v>
          </cell>
        </row>
        <row r="768">
          <cell r="A768" t="str">
            <v>8.9.05.06.906</v>
          </cell>
          <cell r="B768" t="str">
            <v>Litigios y mecanismos alternativos de solución de conflictos-entidades en liquidación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 t="str">
            <v>8.9.05.09</v>
          </cell>
          <cell r="B769" t="str">
            <v>Garantías contractuales</v>
          </cell>
          <cell r="C769">
            <v>-1814516815727.79</v>
          </cell>
          <cell r="D769">
            <v>0</v>
          </cell>
          <cell r="E769">
            <v>0</v>
          </cell>
          <cell r="F769">
            <v>-1814516815727.79</v>
          </cell>
        </row>
        <row r="770">
          <cell r="A770" t="str">
            <v>8.9.05.09.001</v>
          </cell>
          <cell r="B770" t="str">
            <v>Garantías contractuales</v>
          </cell>
          <cell r="C770">
            <v>-1814516815727.79</v>
          </cell>
          <cell r="D770">
            <v>0</v>
          </cell>
          <cell r="E770">
            <v>0</v>
          </cell>
          <cell r="F770">
            <v>-1814516815727.79</v>
          </cell>
        </row>
        <row r="771">
          <cell r="A771" t="str">
            <v>8.9.05.90</v>
          </cell>
          <cell r="B771" t="str">
            <v>Otros activos contigentes por contra</v>
          </cell>
          <cell r="C771">
            <v>-16592000000</v>
          </cell>
          <cell r="D771">
            <v>0</v>
          </cell>
          <cell r="E771">
            <v>0</v>
          </cell>
          <cell r="F771">
            <v>-16592000000</v>
          </cell>
        </row>
        <row r="772">
          <cell r="A772" t="str">
            <v>8.9.05.90.001</v>
          </cell>
          <cell r="B772" t="str">
            <v>Otros activos contigentes por contra</v>
          </cell>
          <cell r="C772">
            <v>-16592000000</v>
          </cell>
          <cell r="D772">
            <v>0</v>
          </cell>
          <cell r="E772">
            <v>0</v>
          </cell>
          <cell r="F772">
            <v>-16592000000</v>
          </cell>
        </row>
        <row r="773">
          <cell r="A773" t="str">
            <v>8.9.15</v>
          </cell>
          <cell r="B773" t="str">
            <v>DEUDORAS DE CONTROL POR CONTRA (CR)</v>
          </cell>
          <cell r="C773">
            <v>-462102739.69</v>
          </cell>
          <cell r="D773">
            <v>0</v>
          </cell>
          <cell r="E773">
            <v>0</v>
          </cell>
          <cell r="F773">
            <v>-462102739.69</v>
          </cell>
        </row>
        <row r="774">
          <cell r="A774" t="str">
            <v>8.9.15.06</v>
          </cell>
          <cell r="B774" t="str">
            <v>Bienes y derechos retirados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 t="str">
            <v>8.9.15.06.001</v>
          </cell>
          <cell r="B775" t="str">
            <v>Bienes y derechos retirados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 t="str">
            <v>8.9.15.18</v>
          </cell>
          <cell r="B776" t="str">
            <v>Bienes entregados a terceros</v>
          </cell>
          <cell r="C776">
            <v>-462102739.69</v>
          </cell>
          <cell r="D776">
            <v>0</v>
          </cell>
          <cell r="E776">
            <v>0</v>
          </cell>
          <cell r="F776">
            <v>-462102739.69</v>
          </cell>
        </row>
        <row r="777">
          <cell r="A777" t="str">
            <v>8.9.15.18.001</v>
          </cell>
          <cell r="B777" t="str">
            <v>Bienes entregados a terceros</v>
          </cell>
          <cell r="C777">
            <v>-462102739.69</v>
          </cell>
          <cell r="D777">
            <v>0</v>
          </cell>
          <cell r="E777">
            <v>0</v>
          </cell>
          <cell r="F777">
            <v>-462102739.69</v>
          </cell>
        </row>
        <row r="778">
          <cell r="A778" t="str">
            <v>8.9.15.21</v>
          </cell>
          <cell r="B778" t="str">
            <v>Responsabilidades en proceso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</row>
        <row r="779">
          <cell r="A779" t="str">
            <v>8.9.15.21.001</v>
          </cell>
          <cell r="B779" t="str">
            <v>Responsabilidades en proceso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</row>
        <row r="780">
          <cell r="A780" t="str">
            <v>8.9.15.90</v>
          </cell>
          <cell r="B780" t="str">
            <v>Otras cuentas deudoras de control por el contra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</row>
        <row r="781">
          <cell r="A781" t="str">
            <v>8.9.15.90.090</v>
          </cell>
          <cell r="B781" t="str">
            <v>Otras cuentas deudoras de control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</row>
        <row r="782">
          <cell r="A782" t="str">
            <v>9</v>
          </cell>
          <cell r="B782" t="str">
            <v>CUENTAS DE ORDEN ACREEDORAS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</row>
        <row r="783">
          <cell r="A783" t="str">
            <v>9.1</v>
          </cell>
          <cell r="B783" t="str">
            <v>PASIVOS CONTINGENTES</v>
          </cell>
          <cell r="C783">
            <v>19485780393832.898</v>
          </cell>
          <cell r="D783">
            <v>0</v>
          </cell>
          <cell r="E783">
            <v>0</v>
          </cell>
          <cell r="F783">
            <v>19485780393832.898</v>
          </cell>
        </row>
        <row r="784">
          <cell r="A784" t="str">
            <v>9.1.20</v>
          </cell>
          <cell r="B784" t="str">
            <v>LITIGIOS Y MECANISMOS ALTERNATIVOS DE SOLUCIÓN DE CONFLICTOS</v>
          </cell>
          <cell r="C784">
            <v>15655926369060.4</v>
          </cell>
          <cell r="D784">
            <v>0</v>
          </cell>
          <cell r="E784">
            <v>0</v>
          </cell>
          <cell r="F784">
            <v>15655926369060.4</v>
          </cell>
        </row>
        <row r="785">
          <cell r="A785" t="str">
            <v>9.1.20.01</v>
          </cell>
          <cell r="B785" t="str">
            <v>Civiles</v>
          </cell>
          <cell r="C785">
            <v>398966322.68000001</v>
          </cell>
          <cell r="D785">
            <v>0</v>
          </cell>
          <cell r="E785">
            <v>0</v>
          </cell>
          <cell r="F785">
            <v>398966322.68000001</v>
          </cell>
        </row>
        <row r="786">
          <cell r="A786" t="str">
            <v>9.1.20.01.001</v>
          </cell>
          <cell r="B786" t="str">
            <v>Civiles</v>
          </cell>
          <cell r="C786">
            <v>398966322.68000001</v>
          </cell>
          <cell r="D786">
            <v>0</v>
          </cell>
          <cell r="E786">
            <v>0</v>
          </cell>
          <cell r="F786">
            <v>398966322.68000001</v>
          </cell>
        </row>
        <row r="787">
          <cell r="A787" t="str">
            <v>9.1.20.02</v>
          </cell>
          <cell r="B787" t="str">
            <v>Laborales</v>
          </cell>
          <cell r="C787">
            <v>22865992551.290001</v>
          </cell>
          <cell r="D787">
            <v>0</v>
          </cell>
          <cell r="E787">
            <v>0</v>
          </cell>
          <cell r="F787">
            <v>22865992551.290001</v>
          </cell>
        </row>
        <row r="788">
          <cell r="A788" t="str">
            <v>9.1.20.02.001</v>
          </cell>
          <cell r="B788" t="str">
            <v>Laborales</v>
          </cell>
          <cell r="C788">
            <v>22865992551.290001</v>
          </cell>
          <cell r="D788">
            <v>0</v>
          </cell>
          <cell r="E788">
            <v>0</v>
          </cell>
          <cell r="F788">
            <v>22865992551.290001</v>
          </cell>
        </row>
        <row r="789">
          <cell r="A789" t="str">
            <v>9.1.20.04</v>
          </cell>
          <cell r="B789" t="str">
            <v>Administrativos</v>
          </cell>
          <cell r="C789">
            <v>12439804006272.4</v>
          </cell>
          <cell r="D789">
            <v>0</v>
          </cell>
          <cell r="E789">
            <v>0</v>
          </cell>
          <cell r="F789">
            <v>12439804006272.4</v>
          </cell>
        </row>
        <row r="790">
          <cell r="A790" t="str">
            <v>9.1.20.04.001</v>
          </cell>
          <cell r="B790" t="str">
            <v>Administrativos</v>
          </cell>
          <cell r="C790">
            <v>12439804006272.4</v>
          </cell>
          <cell r="D790">
            <v>0</v>
          </cell>
          <cell r="E790">
            <v>0</v>
          </cell>
          <cell r="F790">
            <v>12439804006272.4</v>
          </cell>
        </row>
        <row r="791">
          <cell r="A791" t="str">
            <v>9.1.20.90</v>
          </cell>
          <cell r="B791" t="str">
            <v>Otros litigios y mecanismos alternativos de solución de conflictos</v>
          </cell>
          <cell r="C791">
            <v>3192857403914</v>
          </cell>
          <cell r="D791">
            <v>0</v>
          </cell>
          <cell r="E791">
            <v>0</v>
          </cell>
          <cell r="F791">
            <v>3192857403914</v>
          </cell>
        </row>
        <row r="792">
          <cell r="A792" t="str">
            <v>9.1.20.90.001</v>
          </cell>
          <cell r="B792" t="str">
            <v>Otros litigios y mecanismos alternativos de solución de conflictos</v>
          </cell>
          <cell r="C792">
            <v>3192857403914</v>
          </cell>
          <cell r="D792">
            <v>0</v>
          </cell>
          <cell r="E792">
            <v>0</v>
          </cell>
          <cell r="F792">
            <v>3192857403914</v>
          </cell>
        </row>
        <row r="793">
          <cell r="A793" t="str">
            <v>9.1.28</v>
          </cell>
          <cell r="B793" t="str">
            <v>GARANTÍAS CONTRACTUALES</v>
          </cell>
          <cell r="C793">
            <v>3829854024772.52</v>
          </cell>
          <cell r="D793">
            <v>0</v>
          </cell>
          <cell r="E793">
            <v>0</v>
          </cell>
          <cell r="F793">
            <v>3829854024772.52</v>
          </cell>
        </row>
        <row r="794">
          <cell r="A794" t="str">
            <v>9.1.28.01</v>
          </cell>
          <cell r="B794" t="str">
            <v>Acuerdos de concesión</v>
          </cell>
          <cell r="C794">
            <v>3829854024772.52</v>
          </cell>
          <cell r="D794">
            <v>0</v>
          </cell>
          <cell r="E794">
            <v>0</v>
          </cell>
          <cell r="F794">
            <v>3829854024772.52</v>
          </cell>
        </row>
        <row r="795">
          <cell r="A795" t="str">
            <v>9.1.28.01.001</v>
          </cell>
          <cell r="B795" t="str">
            <v>Acuerdos de concesión</v>
          </cell>
          <cell r="C795">
            <v>3829854024772.52</v>
          </cell>
          <cell r="D795">
            <v>0</v>
          </cell>
          <cell r="E795">
            <v>0</v>
          </cell>
          <cell r="F795">
            <v>3829854024772.52</v>
          </cell>
        </row>
        <row r="796">
          <cell r="A796" t="str">
            <v>9.1.28.90</v>
          </cell>
          <cell r="B796" t="str">
            <v>Otras garantías contractuales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 t="str">
            <v>9.1.28.90.001</v>
          </cell>
          <cell r="B797" t="str">
            <v>Otras garantías contractuales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 t="str">
            <v>9.3</v>
          </cell>
          <cell r="B798" t="str">
            <v>ACREEDORAS DE CONTROL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 t="str">
            <v>9.3.08</v>
          </cell>
          <cell r="B799" t="str">
            <v>RECURSOS ADMINISTRADOS EN NOMBRE DE TERCEROS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 t="str">
            <v>9.3.08.06</v>
          </cell>
          <cell r="B800" t="str">
            <v>Bienes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 t="str">
            <v>9.3.08.06.001</v>
          </cell>
          <cell r="B801" t="str">
            <v>Bienes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 t="str">
            <v>9.3.90</v>
          </cell>
          <cell r="B802" t="str">
            <v>OTRAS CUENTAS ACREEDORAS DE CONTROL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 t="str">
            <v>9.3.90.13</v>
          </cell>
          <cell r="B803" t="str">
            <v>Convenios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A804" t="str">
            <v>9.3.90.13.001</v>
          </cell>
          <cell r="B804" t="str">
            <v>Convenios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</row>
        <row r="805">
          <cell r="A805" t="str">
            <v>9.9</v>
          </cell>
          <cell r="B805" t="str">
            <v>ACREEDORAS POR CONTRA (DB)</v>
          </cell>
          <cell r="C805">
            <v>-19485780393832.898</v>
          </cell>
          <cell r="D805">
            <v>0</v>
          </cell>
          <cell r="E805">
            <v>0</v>
          </cell>
          <cell r="F805">
            <v>-19485780393832.898</v>
          </cell>
        </row>
        <row r="806">
          <cell r="A806" t="str">
            <v>9.9.05</v>
          </cell>
          <cell r="B806" t="str">
            <v>PASIVOS CONTINGENTES POR CONTRA (DB)</v>
          </cell>
          <cell r="C806">
            <v>-19485780393832.898</v>
          </cell>
          <cell r="D806">
            <v>0</v>
          </cell>
          <cell r="E806">
            <v>0</v>
          </cell>
          <cell r="F806">
            <v>-19485780393832.898</v>
          </cell>
        </row>
        <row r="807">
          <cell r="A807" t="str">
            <v>9.9.05.05</v>
          </cell>
          <cell r="B807" t="str">
            <v>Litigios y mecanismos alternativos de solución de conflictos</v>
          </cell>
          <cell r="C807">
            <v>-15655926369060.4</v>
          </cell>
          <cell r="D807">
            <v>0</v>
          </cell>
          <cell r="E807">
            <v>0</v>
          </cell>
          <cell r="F807">
            <v>-15655926369060.4</v>
          </cell>
        </row>
        <row r="808">
          <cell r="A808" t="str">
            <v>9.9.05.05.001</v>
          </cell>
          <cell r="B808" t="str">
            <v>Litigios y mecanismos alternativos de solución de conflictos</v>
          </cell>
          <cell r="C808">
            <v>-15655926369060.4</v>
          </cell>
          <cell r="D808">
            <v>0</v>
          </cell>
          <cell r="E808">
            <v>0</v>
          </cell>
          <cell r="F808">
            <v>-15655926369060.4</v>
          </cell>
        </row>
        <row r="809">
          <cell r="A809" t="str">
            <v>9.9.05.11</v>
          </cell>
          <cell r="B809" t="str">
            <v>Garantías contractuales</v>
          </cell>
          <cell r="C809">
            <v>-3829854024772.52</v>
          </cell>
          <cell r="D809">
            <v>0</v>
          </cell>
          <cell r="E809">
            <v>0</v>
          </cell>
          <cell r="F809">
            <v>-3829854024772.52</v>
          </cell>
        </row>
        <row r="810">
          <cell r="A810" t="str">
            <v>9.9.05.11.001</v>
          </cell>
          <cell r="B810" t="str">
            <v>Garantías contractuales</v>
          </cell>
          <cell r="C810">
            <v>-3829854024772.52</v>
          </cell>
          <cell r="D810">
            <v>0</v>
          </cell>
          <cell r="E810">
            <v>0</v>
          </cell>
          <cell r="F810">
            <v>-3829854024772.52</v>
          </cell>
        </row>
        <row r="811">
          <cell r="A811" t="str">
            <v>9.9.15</v>
          </cell>
          <cell r="B811" t="str">
            <v>ACREEDORAS DE CONTROL POR CONTRA (DB)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 t="str">
            <v>9.9.15.10</v>
          </cell>
          <cell r="B812" t="str">
            <v>Recursos administrados en nombre de terceros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</row>
        <row r="813">
          <cell r="A813" t="str">
            <v>9.9.15.10.001</v>
          </cell>
          <cell r="B813" t="str">
            <v>Recursos administrados en nombre de terceros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 t="str">
            <v>9.9.15.90</v>
          </cell>
          <cell r="B814" t="str">
            <v>Otras cuentas acreedoras de control por el contra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 t="str">
            <v>9.9.15.90.006</v>
          </cell>
          <cell r="B815" t="str">
            <v>Convenios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 marzo 24"/>
    </sheetNames>
    <sheetDataSet>
      <sheetData sheetId="0">
        <row r="5">
          <cell r="C5" t="str">
            <v>1.1.32</v>
          </cell>
          <cell r="D5">
            <v>2655258</v>
          </cell>
          <cell r="E5">
            <v>2655258</v>
          </cell>
          <cell r="F5">
            <v>0</v>
          </cell>
        </row>
        <row r="6">
          <cell r="C6" t="str">
            <v>1.1.32.10</v>
          </cell>
          <cell r="D6">
            <v>2655258</v>
          </cell>
          <cell r="E6">
            <v>2655258</v>
          </cell>
          <cell r="F6">
            <v>0</v>
          </cell>
        </row>
        <row r="7">
          <cell r="C7" t="str">
            <v>1.1.32.10.001</v>
          </cell>
          <cell r="D7">
            <v>0</v>
          </cell>
          <cell r="F7">
            <v>0</v>
          </cell>
        </row>
        <row r="8">
          <cell r="C8" t="str">
            <v>1.1.32.10.002</v>
          </cell>
          <cell r="D8">
            <v>2655258</v>
          </cell>
          <cell r="E8">
            <v>2655258</v>
          </cell>
          <cell r="F8">
            <v>0</v>
          </cell>
        </row>
        <row r="9">
          <cell r="C9" t="str">
            <v>1.3.11</v>
          </cell>
          <cell r="D9">
            <v>89547924220.309998</v>
          </cell>
          <cell r="E9">
            <v>21914674576.75</v>
          </cell>
          <cell r="F9">
            <v>67633249643.559998</v>
          </cell>
        </row>
        <row r="10">
          <cell r="C10" t="str">
            <v>1.3.11.02</v>
          </cell>
          <cell r="D10">
            <v>70422801340.449997</v>
          </cell>
          <cell r="E10">
            <v>2789551696.8899999</v>
          </cell>
          <cell r="F10">
            <v>67633249643.559998</v>
          </cell>
        </row>
        <row r="11">
          <cell r="C11" t="str">
            <v>1.3.11.02.003</v>
          </cell>
          <cell r="D11">
            <v>0</v>
          </cell>
          <cell r="F11">
            <v>0</v>
          </cell>
        </row>
        <row r="12">
          <cell r="C12" t="str">
            <v>1.3.11.02.004</v>
          </cell>
          <cell r="D12">
            <v>70422801340.449997</v>
          </cell>
          <cell r="E12">
            <v>2789551696.8899999</v>
          </cell>
          <cell r="F12">
            <v>67633249643.559998</v>
          </cell>
        </row>
        <row r="13">
          <cell r="C13" t="str">
            <v>1.3.11.04</v>
          </cell>
          <cell r="D13">
            <v>0</v>
          </cell>
          <cell r="E13">
            <v>0</v>
          </cell>
          <cell r="F13">
            <v>0</v>
          </cell>
        </row>
        <row r="14">
          <cell r="C14" t="str">
            <v>1.3.11.04.005</v>
          </cell>
          <cell r="D14">
            <v>0</v>
          </cell>
          <cell r="E14">
            <v>0</v>
          </cell>
          <cell r="F14">
            <v>0</v>
          </cell>
        </row>
        <row r="15">
          <cell r="C15" t="str">
            <v>1.3.11.16</v>
          </cell>
          <cell r="D15">
            <v>19125122879.860001</v>
          </cell>
          <cell r="E15">
            <v>19125122879.860001</v>
          </cell>
          <cell r="F15">
            <v>0</v>
          </cell>
        </row>
        <row r="16">
          <cell r="C16" t="str">
            <v>1.3.11.16.001</v>
          </cell>
          <cell r="D16">
            <v>19125122879.860001</v>
          </cell>
          <cell r="E16">
            <v>19125122879.860001</v>
          </cell>
          <cell r="F16">
            <v>0</v>
          </cell>
        </row>
        <row r="17">
          <cell r="C17" t="str">
            <v>1.3.38</v>
          </cell>
          <cell r="D17">
            <v>96503809</v>
          </cell>
          <cell r="E17">
            <v>96503809</v>
          </cell>
          <cell r="F17">
            <v>0</v>
          </cell>
        </row>
        <row r="18">
          <cell r="C18" t="str">
            <v>1.3.38.02</v>
          </cell>
          <cell r="D18">
            <v>0</v>
          </cell>
          <cell r="E18">
            <v>0</v>
          </cell>
          <cell r="F18">
            <v>0</v>
          </cell>
        </row>
        <row r="19">
          <cell r="C19" t="str">
            <v>1.3.38.02.001</v>
          </cell>
          <cell r="D19">
            <v>0</v>
          </cell>
          <cell r="E19">
            <v>0</v>
          </cell>
          <cell r="F19">
            <v>0</v>
          </cell>
        </row>
        <row r="20">
          <cell r="C20" t="str">
            <v>1.3.38.05</v>
          </cell>
          <cell r="D20">
            <v>96503809</v>
          </cell>
          <cell r="E20">
            <v>96503809</v>
          </cell>
          <cell r="F20">
            <v>0</v>
          </cell>
        </row>
        <row r="21">
          <cell r="C21" t="str">
            <v>1.3.38.05.001</v>
          </cell>
          <cell r="D21">
            <v>96503809</v>
          </cell>
          <cell r="E21">
            <v>96503809</v>
          </cell>
          <cell r="F21">
            <v>0</v>
          </cell>
        </row>
        <row r="22">
          <cell r="C22" t="str">
            <v>1.3.84</v>
          </cell>
          <cell r="D22">
            <v>9418592244.2399998</v>
          </cell>
          <cell r="E22">
            <v>154740827.41999999</v>
          </cell>
          <cell r="F22">
            <v>9263851416.8199997</v>
          </cell>
        </row>
        <row r="23">
          <cell r="C23" t="str">
            <v>1.3.84.10</v>
          </cell>
          <cell r="D23">
            <v>140537528.41999999</v>
          </cell>
          <cell r="E23">
            <v>140537528.41999999</v>
          </cell>
          <cell r="F23">
            <v>0</v>
          </cell>
        </row>
        <row r="24">
          <cell r="C24" t="str">
            <v>1.3.84.10.001</v>
          </cell>
          <cell r="D24">
            <v>140537528.41999999</v>
          </cell>
          <cell r="E24">
            <v>140537528.41999999</v>
          </cell>
          <cell r="F24">
            <v>0</v>
          </cell>
        </row>
        <row r="25">
          <cell r="C25" t="str">
            <v>1.3.84.21</v>
          </cell>
          <cell r="D25">
            <v>0</v>
          </cell>
          <cell r="E25">
            <v>0</v>
          </cell>
          <cell r="F25">
            <v>0</v>
          </cell>
        </row>
        <row r="26">
          <cell r="C26" t="str">
            <v>1.3.84.21.001</v>
          </cell>
          <cell r="D26">
            <v>0</v>
          </cell>
          <cell r="E26">
            <v>0</v>
          </cell>
        </row>
        <row r="27">
          <cell r="C27" t="str">
            <v>1.3.84.26</v>
          </cell>
          <cell r="D27">
            <v>54809311</v>
          </cell>
          <cell r="E27">
            <v>14203299</v>
          </cell>
          <cell r="F27">
            <v>40606012</v>
          </cell>
        </row>
        <row r="28">
          <cell r="C28" t="str">
            <v>1.3.84.26.001</v>
          </cell>
          <cell r="D28">
            <v>54809311</v>
          </cell>
          <cell r="E28">
            <v>14203299</v>
          </cell>
          <cell r="F28">
            <v>40606012</v>
          </cell>
        </row>
        <row r="29">
          <cell r="C29" t="str">
            <v>1.3.84.27</v>
          </cell>
          <cell r="D29">
            <v>0</v>
          </cell>
          <cell r="E29">
            <v>0</v>
          </cell>
          <cell r="F29">
            <v>0</v>
          </cell>
        </row>
        <row r="30">
          <cell r="C30" t="str">
            <v>1.3.84.27.001</v>
          </cell>
          <cell r="D30">
            <v>0</v>
          </cell>
          <cell r="E30">
            <v>0</v>
          </cell>
          <cell r="F30">
            <v>0</v>
          </cell>
        </row>
        <row r="31">
          <cell r="C31" t="str">
            <v>1.3.84.39</v>
          </cell>
          <cell r="D31">
            <v>0</v>
          </cell>
          <cell r="E31">
            <v>0</v>
          </cell>
          <cell r="F31">
            <v>0</v>
          </cell>
        </row>
        <row r="32">
          <cell r="C32" t="str">
            <v>1.3.84.39.001</v>
          </cell>
          <cell r="D32">
            <v>0</v>
          </cell>
          <cell r="E32">
            <v>0</v>
          </cell>
        </row>
        <row r="33">
          <cell r="C33" t="str">
            <v>1.3.84.90</v>
          </cell>
          <cell r="D33">
            <v>9223245404.8199997</v>
          </cell>
          <cell r="E33">
            <v>0</v>
          </cell>
          <cell r="F33">
            <v>9223245404.8199997</v>
          </cell>
        </row>
        <row r="34">
          <cell r="C34" t="str">
            <v>1.3.84.90.001</v>
          </cell>
          <cell r="D34">
            <v>9223245404.8199997</v>
          </cell>
          <cell r="F34">
            <v>9223245404.8199997</v>
          </cell>
        </row>
        <row r="35">
          <cell r="C35" t="str">
            <v>1.3.85</v>
          </cell>
          <cell r="D35">
            <v>387305028593.59998</v>
          </cell>
        </row>
        <row r="36">
          <cell r="C36" t="str">
            <v>1.3.85.20</v>
          </cell>
          <cell r="D36">
            <v>384588158996</v>
          </cell>
          <cell r="E36">
            <v>0</v>
          </cell>
          <cell r="F36">
            <v>384588158996</v>
          </cell>
        </row>
        <row r="37">
          <cell r="C37" t="str">
            <v>1.3.85.20.001</v>
          </cell>
          <cell r="D37">
            <v>384588158996</v>
          </cell>
          <cell r="F37">
            <v>384588158996</v>
          </cell>
        </row>
        <row r="38">
          <cell r="C38" t="str">
            <v>1.3.85.90</v>
          </cell>
          <cell r="D38">
            <v>2716869597.5999999</v>
          </cell>
          <cell r="E38">
            <v>0</v>
          </cell>
          <cell r="F38">
            <v>2716869597.5999999</v>
          </cell>
        </row>
        <row r="39">
          <cell r="C39" t="str">
            <v>1.3.85.90.001</v>
          </cell>
          <cell r="D39">
            <v>2716869597.5999999</v>
          </cell>
          <cell r="E39">
            <v>0</v>
          </cell>
          <cell r="F39">
            <v>2716869597.5999999</v>
          </cell>
        </row>
        <row r="40">
          <cell r="C40" t="str">
            <v>1.3.86</v>
          </cell>
          <cell r="D40">
            <v>-341220854833.08002</v>
          </cell>
          <cell r="E40">
            <v>0</v>
          </cell>
          <cell r="F40">
            <v>-341220854833.08002</v>
          </cell>
        </row>
        <row r="41">
          <cell r="C41" t="str">
            <v>1.3.86.14</v>
          </cell>
          <cell r="D41">
            <v>-23672926616.049999</v>
          </cell>
          <cell r="E41">
            <v>0</v>
          </cell>
          <cell r="F41">
            <v>-23672926616.049999</v>
          </cell>
        </row>
        <row r="42">
          <cell r="C42" t="str">
            <v>1.3.86.14.001</v>
          </cell>
          <cell r="D42">
            <v>-23672926616.049999</v>
          </cell>
          <cell r="E42">
            <v>0</v>
          </cell>
          <cell r="F42">
            <v>-23672926616.049999</v>
          </cell>
        </row>
        <row r="43">
          <cell r="C43" t="str">
            <v>1.3.86.19</v>
          </cell>
          <cell r="D43">
            <v>-315336296319.13</v>
          </cell>
          <cell r="F43">
            <v>-315336296319.13</v>
          </cell>
        </row>
        <row r="44">
          <cell r="C44" t="str">
            <v>1.3.86.19.001</v>
          </cell>
          <cell r="D44">
            <v>-315336296319.13</v>
          </cell>
          <cell r="F44">
            <v>-315336296319.13</v>
          </cell>
        </row>
        <row r="45">
          <cell r="C45" t="str">
            <v>1.3.86.90</v>
          </cell>
          <cell r="D45">
            <v>-2211631897.9000001</v>
          </cell>
          <cell r="E45">
            <v>0</v>
          </cell>
          <cell r="F45">
            <v>-2211631897.9000001</v>
          </cell>
        </row>
        <row r="46">
          <cell r="C46" t="str">
            <v>1.3.86.90.001</v>
          </cell>
          <cell r="D46">
            <v>-2211631897.9000001</v>
          </cell>
          <cell r="E46">
            <v>0</v>
          </cell>
          <cell r="F46">
            <v>-2211631897.9000001</v>
          </cell>
        </row>
        <row r="47">
          <cell r="C47" t="str">
            <v>1.9.08</v>
          </cell>
          <cell r="D47">
            <v>7361910070663.6201</v>
          </cell>
          <cell r="E47">
            <v>115104610449.19</v>
          </cell>
          <cell r="F47">
            <v>7246805460214.4297</v>
          </cell>
        </row>
        <row r="48">
          <cell r="C48" t="str">
            <v>1.9.08.01</v>
          </cell>
          <cell r="D48">
            <v>545074442885.45001</v>
          </cell>
          <cell r="E48">
            <v>92737614709.729996</v>
          </cell>
          <cell r="F48">
            <v>452336828175.72003</v>
          </cell>
        </row>
        <row r="49">
          <cell r="C49" t="str">
            <v>1.9.08.01.001</v>
          </cell>
          <cell r="D49">
            <v>455684751172.33002</v>
          </cell>
          <cell r="E49">
            <v>3347922996.6100001</v>
          </cell>
          <cell r="F49">
            <v>452336828175.72003</v>
          </cell>
        </row>
        <row r="50">
          <cell r="C50" t="str">
            <v>1.9.08.01.002</v>
          </cell>
          <cell r="D50">
            <v>89389691713.119995</v>
          </cell>
          <cell r="E50">
            <v>89389691713.119995</v>
          </cell>
          <cell r="F50">
            <v>0</v>
          </cell>
        </row>
        <row r="51">
          <cell r="C51" t="str">
            <v>1.9.08.03</v>
          </cell>
          <cell r="D51">
            <v>6816835627778.1699</v>
          </cell>
          <cell r="E51">
            <v>22366995739.459999</v>
          </cell>
          <cell r="F51">
            <v>6794468632038.71</v>
          </cell>
        </row>
        <row r="52">
          <cell r="C52" t="str">
            <v>1.9.08.03.001</v>
          </cell>
          <cell r="D52">
            <v>6816835627778.1699</v>
          </cell>
          <cell r="E52">
            <v>22366995739.459999</v>
          </cell>
          <cell r="F52">
            <v>6794468632038.71</v>
          </cell>
        </row>
        <row r="53">
          <cell r="C53" t="str">
            <v>1.9.09</v>
          </cell>
          <cell r="D53">
            <v>109904898</v>
          </cell>
          <cell r="E53">
            <v>0</v>
          </cell>
          <cell r="F53">
            <v>109904898</v>
          </cell>
        </row>
        <row r="54">
          <cell r="C54" t="str">
            <v>1.9.09.02</v>
          </cell>
          <cell r="D54">
            <v>0</v>
          </cell>
          <cell r="E54">
            <v>0</v>
          </cell>
          <cell r="F54">
            <v>0</v>
          </cell>
        </row>
        <row r="55">
          <cell r="C55" t="str">
            <v>1.9.09.02.001</v>
          </cell>
          <cell r="D55">
            <v>0</v>
          </cell>
          <cell r="E55">
            <v>0</v>
          </cell>
          <cell r="F55">
            <v>0</v>
          </cell>
        </row>
        <row r="56">
          <cell r="C56" t="str">
            <v>1.9.09.03</v>
          </cell>
          <cell r="D56">
            <v>109904898</v>
          </cell>
          <cell r="E56">
            <v>0</v>
          </cell>
          <cell r="F56">
            <v>109904898</v>
          </cell>
        </row>
        <row r="57">
          <cell r="C57" t="str">
            <v>1.9.09.03.001</v>
          </cell>
          <cell r="D57">
            <v>109904898</v>
          </cell>
          <cell r="E57">
            <v>0</v>
          </cell>
          <cell r="F57">
            <v>109904898</v>
          </cell>
        </row>
        <row r="58">
          <cell r="C58" t="str">
            <v>1.9.70</v>
          </cell>
          <cell r="D58">
            <v>244800911526.16</v>
          </cell>
          <cell r="E58">
            <v>0</v>
          </cell>
          <cell r="F58">
            <v>244800911526.16</v>
          </cell>
        </row>
        <row r="59">
          <cell r="C59" t="str">
            <v>1.9.70.07</v>
          </cell>
          <cell r="D59">
            <v>2826967615.79</v>
          </cell>
          <cell r="E59">
            <v>0</v>
          </cell>
          <cell r="F59">
            <v>2826967615.79</v>
          </cell>
        </row>
        <row r="60">
          <cell r="C60" t="str">
            <v>1.9.70.07.001</v>
          </cell>
          <cell r="D60">
            <v>2826967615.79</v>
          </cell>
          <cell r="E60">
            <v>0</v>
          </cell>
          <cell r="F60">
            <v>2826967615.79</v>
          </cell>
        </row>
        <row r="61">
          <cell r="C61" t="str">
            <v>1.9.70.08</v>
          </cell>
          <cell r="D61">
            <v>502769798.07999998</v>
          </cell>
          <cell r="E61">
            <v>0</v>
          </cell>
          <cell r="F61">
            <v>502769798.07999998</v>
          </cell>
        </row>
        <row r="62">
          <cell r="C62" t="str">
            <v>1.9.70.08.001</v>
          </cell>
          <cell r="D62">
            <v>502769798.07999998</v>
          </cell>
          <cell r="E62">
            <v>0</v>
          </cell>
          <cell r="F62">
            <v>502769798.07999998</v>
          </cell>
        </row>
        <row r="63">
          <cell r="C63" t="str">
            <v>1.9.70.08.002</v>
          </cell>
          <cell r="D63">
            <v>0</v>
          </cell>
          <cell r="E63">
            <v>0</v>
          </cell>
          <cell r="F63">
            <v>0</v>
          </cell>
        </row>
        <row r="64">
          <cell r="C64" t="str">
            <v>1.9.70.12</v>
          </cell>
          <cell r="D64">
            <v>241471174112.29001</v>
          </cell>
          <cell r="E64">
            <v>0</v>
          </cell>
          <cell r="F64">
            <v>241471174112.29001</v>
          </cell>
        </row>
        <row r="65">
          <cell r="C65" t="str">
            <v>1.9.70.12.001</v>
          </cell>
          <cell r="D65">
            <v>241471174112.29001</v>
          </cell>
          <cell r="E65">
            <v>0</v>
          </cell>
          <cell r="F65">
            <v>241471174112.29001</v>
          </cell>
        </row>
        <row r="66">
          <cell r="C66" t="str">
            <v>1.9.75</v>
          </cell>
          <cell r="D66">
            <v>-67884312517.290001</v>
          </cell>
          <cell r="E66">
            <v>0</v>
          </cell>
          <cell r="F66">
            <v>-67884312517.290001</v>
          </cell>
        </row>
        <row r="67">
          <cell r="C67" t="str">
            <v>1.9.75.07</v>
          </cell>
          <cell r="D67">
            <v>-2320368593.2399998</v>
          </cell>
          <cell r="E67">
            <v>0</v>
          </cell>
          <cell r="F67">
            <v>-2320368593.2399998</v>
          </cell>
        </row>
        <row r="68">
          <cell r="C68" t="str">
            <v>1.9.75.07.001</v>
          </cell>
          <cell r="D68">
            <v>-2320368593.2399998</v>
          </cell>
          <cell r="E68">
            <v>0</v>
          </cell>
          <cell r="F68">
            <v>-2320368593.2399998</v>
          </cell>
        </row>
        <row r="69">
          <cell r="C69" t="str">
            <v>1.9.75.08</v>
          </cell>
          <cell r="D69">
            <v>-497885924.05000001</v>
          </cell>
          <cell r="E69">
            <v>0</v>
          </cell>
          <cell r="F69">
            <v>-497885924.05000001</v>
          </cell>
        </row>
        <row r="70">
          <cell r="C70" t="str">
            <v>1.9.75.08.001</v>
          </cell>
          <cell r="D70">
            <v>-497885924.05000001</v>
          </cell>
          <cell r="E70">
            <v>0</v>
          </cell>
          <cell r="F70">
            <v>-497885924.05000001</v>
          </cell>
        </row>
        <row r="71">
          <cell r="C71" t="str">
            <v>1.9.75.11</v>
          </cell>
          <cell r="D71">
            <v>-65066058000</v>
          </cell>
          <cell r="F71">
            <v>-65066058000</v>
          </cell>
        </row>
        <row r="72">
          <cell r="C72" t="str">
            <v>1.9.75.11.001</v>
          </cell>
          <cell r="D72">
            <v>-65066058000</v>
          </cell>
          <cell r="F72">
            <v>-65066058000</v>
          </cell>
        </row>
        <row r="73">
          <cell r="C73" t="str">
            <v>1.9.86</v>
          </cell>
          <cell r="D73">
            <v>128902551.03</v>
          </cell>
          <cell r="E73">
            <v>128902551.03</v>
          </cell>
          <cell r="F73">
            <v>0</v>
          </cell>
        </row>
        <row r="74">
          <cell r="C74" t="str">
            <v>1.9.86.09</v>
          </cell>
          <cell r="D74">
            <v>128902551.03</v>
          </cell>
          <cell r="E74">
            <v>128902551.03</v>
          </cell>
          <cell r="F74">
            <v>0</v>
          </cell>
        </row>
        <row r="75">
          <cell r="C75" t="str">
            <v>1.9.86.09.001</v>
          </cell>
          <cell r="D75">
            <v>128902551.03</v>
          </cell>
          <cell r="E75">
            <v>128902551.03</v>
          </cell>
        </row>
        <row r="76">
          <cell r="C76" t="str">
            <v>1.9.89</v>
          </cell>
          <cell r="D76">
            <v>11262789423167.5</v>
          </cell>
          <cell r="E76">
            <v>0</v>
          </cell>
          <cell r="F76">
            <v>11262789423167.5</v>
          </cell>
        </row>
        <row r="77">
          <cell r="C77" t="str">
            <v>1.9.89.01</v>
          </cell>
          <cell r="D77">
            <v>11262789423167.5</v>
          </cell>
          <cell r="E77">
            <v>0</v>
          </cell>
          <cell r="F77">
            <v>11262789423167.5</v>
          </cell>
        </row>
        <row r="78">
          <cell r="C78" t="str">
            <v>1.9.89.01.001</v>
          </cell>
          <cell r="D78">
            <v>11262789423167.5</v>
          </cell>
          <cell r="E78">
            <v>0</v>
          </cell>
          <cell r="F78">
            <v>11262789423167.5</v>
          </cell>
        </row>
        <row r="79">
          <cell r="C79" t="str">
            <v>2.3</v>
          </cell>
          <cell r="D79">
            <v>20995067099962.203</v>
          </cell>
          <cell r="E79">
            <v>112491124043.54999</v>
          </cell>
          <cell r="F79">
            <v>20882575975918.652</v>
          </cell>
        </row>
        <row r="80">
          <cell r="C80" t="str">
            <v>2.3.14</v>
          </cell>
          <cell r="D80">
            <v>20995067099962.203</v>
          </cell>
          <cell r="E80">
            <v>112491124043.54999</v>
          </cell>
          <cell r="F80">
            <v>20882575975918.652</v>
          </cell>
        </row>
        <row r="81">
          <cell r="C81" t="str">
            <v>2.3.14.07</v>
          </cell>
          <cell r="D81">
            <v>336309575850.09998</v>
          </cell>
          <cell r="E81">
            <v>112491124043.54999</v>
          </cell>
          <cell r="F81">
            <v>223818451806.54999</v>
          </cell>
        </row>
        <row r="82">
          <cell r="C82" t="str">
            <v>2.3.14.07.001</v>
          </cell>
          <cell r="D82">
            <v>336309575850.09998</v>
          </cell>
          <cell r="E82">
            <v>112491124043.54999</v>
          </cell>
          <cell r="F82">
            <v>223818451806.54999</v>
          </cell>
        </row>
        <row r="83">
          <cell r="C83" t="str">
            <v>2.3.14.13</v>
          </cell>
          <cell r="D83">
            <v>20658757524112.102</v>
          </cell>
          <cell r="E83">
            <v>0</v>
          </cell>
          <cell r="F83">
            <v>20658757524112.102</v>
          </cell>
        </row>
        <row r="84">
          <cell r="C84" t="str">
            <v>2.3.14.13.001</v>
          </cell>
          <cell r="D84">
            <v>20658757524112.102</v>
          </cell>
          <cell r="E84">
            <v>0</v>
          </cell>
          <cell r="F84">
            <v>20658757524112.102</v>
          </cell>
        </row>
        <row r="85">
          <cell r="C85" t="str">
            <v>2.4.40</v>
          </cell>
          <cell r="D85">
            <v>83607000</v>
          </cell>
          <cell r="E85">
            <v>83607000</v>
          </cell>
          <cell r="F85">
            <v>0</v>
          </cell>
        </row>
        <row r="86">
          <cell r="C86" t="str">
            <v>2.4.40.11</v>
          </cell>
          <cell r="D86">
            <v>83607000</v>
          </cell>
          <cell r="E86">
            <v>83607000</v>
          </cell>
          <cell r="F86">
            <v>0</v>
          </cell>
        </row>
        <row r="87">
          <cell r="C87" t="str">
            <v>2.4.40.11.001</v>
          </cell>
          <cell r="D87">
            <v>83607000</v>
          </cell>
          <cell r="E87">
            <v>83607000</v>
          </cell>
          <cell r="F87">
            <v>0</v>
          </cell>
        </row>
        <row r="88">
          <cell r="C88" t="str">
            <v>2.4.40.14</v>
          </cell>
          <cell r="D88">
            <v>0</v>
          </cell>
          <cell r="E88">
            <v>0</v>
          </cell>
        </row>
        <row r="89">
          <cell r="C89" t="str">
            <v>2.4.40.14.001</v>
          </cell>
          <cell r="D89">
            <v>0</v>
          </cell>
          <cell r="E89">
            <v>0</v>
          </cell>
          <cell r="F89">
            <v>0</v>
          </cell>
        </row>
        <row r="90">
          <cell r="C90" t="str">
            <v>2.4.90.58</v>
          </cell>
          <cell r="D90">
            <v>0</v>
          </cell>
          <cell r="E90">
            <v>0</v>
          </cell>
        </row>
        <row r="91">
          <cell r="C91" t="str">
            <v>2.4.90.58.001</v>
          </cell>
          <cell r="D91">
            <v>0</v>
          </cell>
          <cell r="E91">
            <v>0</v>
          </cell>
          <cell r="F91">
            <v>0</v>
          </cell>
        </row>
        <row r="92">
          <cell r="C92" t="str">
            <v>2.7</v>
          </cell>
          <cell r="D92">
            <v>2209324783674.29</v>
          </cell>
          <cell r="E92">
            <v>0</v>
          </cell>
          <cell r="F92">
            <v>2209324783674.29</v>
          </cell>
        </row>
        <row r="93">
          <cell r="C93" t="str">
            <v>2.7.01</v>
          </cell>
          <cell r="D93">
            <v>2209324783674.29</v>
          </cell>
          <cell r="E93">
            <v>0</v>
          </cell>
          <cell r="F93">
            <v>2209324783674.29</v>
          </cell>
        </row>
        <row r="94">
          <cell r="C94" t="str">
            <v>2.7.01.01</v>
          </cell>
          <cell r="D94">
            <v>7963088541</v>
          </cell>
          <cell r="E94">
            <v>0</v>
          </cell>
          <cell r="F94">
            <v>7963088541</v>
          </cell>
        </row>
        <row r="95">
          <cell r="C95" t="str">
            <v>2.7.01.01.001</v>
          </cell>
          <cell r="D95">
            <v>7963088541</v>
          </cell>
          <cell r="E95">
            <v>0</v>
          </cell>
          <cell r="F95">
            <v>7963088541</v>
          </cell>
        </row>
        <row r="96">
          <cell r="C96" t="str">
            <v>2.7.01.03</v>
          </cell>
          <cell r="D96">
            <v>1303826628102.29</v>
          </cell>
          <cell r="E96">
            <v>0</v>
          </cell>
          <cell r="F96">
            <v>1303826628102.29</v>
          </cell>
        </row>
        <row r="97">
          <cell r="C97" t="str">
            <v>2.7.01.03.001</v>
          </cell>
          <cell r="D97">
            <v>1303826628102.29</v>
          </cell>
          <cell r="E97">
            <v>0</v>
          </cell>
          <cell r="F97">
            <v>1303826628102.29</v>
          </cell>
        </row>
        <row r="98">
          <cell r="C98" t="str">
            <v>2.7.01.05</v>
          </cell>
          <cell r="D98">
            <v>290785600</v>
          </cell>
          <cell r="E98">
            <v>0</v>
          </cell>
          <cell r="F98">
            <v>290785600</v>
          </cell>
        </row>
        <row r="99">
          <cell r="C99" t="str">
            <v>2.7.01.05.001</v>
          </cell>
          <cell r="D99">
            <v>290785600</v>
          </cell>
          <cell r="E99">
            <v>0</v>
          </cell>
          <cell r="F99">
            <v>290785600</v>
          </cell>
        </row>
        <row r="100">
          <cell r="C100" t="str">
            <v>2.7.01.90</v>
          </cell>
          <cell r="D100">
            <v>897244281431</v>
          </cell>
          <cell r="E100">
            <v>0</v>
          </cell>
          <cell r="F100">
            <v>897244281431</v>
          </cell>
        </row>
        <row r="101">
          <cell r="C101" t="str">
            <v>2.7.01.90.001</v>
          </cell>
          <cell r="D101">
            <v>897244281431</v>
          </cell>
          <cell r="F101">
            <v>897244281431</v>
          </cell>
        </row>
        <row r="102">
          <cell r="C102" t="str">
            <v>2.7.07</v>
          </cell>
          <cell r="D102">
            <v>0</v>
          </cell>
          <cell r="F102">
            <v>0</v>
          </cell>
        </row>
        <row r="103">
          <cell r="C103" t="str">
            <v>2.7.07.02</v>
          </cell>
          <cell r="D103">
            <v>0</v>
          </cell>
          <cell r="F103">
            <v>0</v>
          </cell>
        </row>
        <row r="104">
          <cell r="C104" t="str">
            <v>2.7.07.02.001</v>
          </cell>
          <cell r="D104">
            <v>0</v>
          </cell>
          <cell r="F104">
            <v>0</v>
          </cell>
        </row>
        <row r="105">
          <cell r="C105" t="str">
            <v>2.9</v>
          </cell>
          <cell r="D105">
            <v>25481736790486.082</v>
          </cell>
          <cell r="E105">
            <v>17892798628.98</v>
          </cell>
          <cell r="F105">
            <v>25463843991857.102</v>
          </cell>
        </row>
        <row r="106">
          <cell r="C106" t="str">
            <v>2.9.02</v>
          </cell>
          <cell r="D106">
            <v>17892798628.98</v>
          </cell>
          <cell r="E106">
            <v>17892798628.98</v>
          </cell>
          <cell r="F106">
            <v>0</v>
          </cell>
        </row>
        <row r="107">
          <cell r="C107" t="str">
            <v>2.9.02.01</v>
          </cell>
          <cell r="D107">
            <v>17892798628.98</v>
          </cell>
          <cell r="E107">
            <v>17892798628.98</v>
          </cell>
          <cell r="F107">
            <v>0</v>
          </cell>
        </row>
        <row r="108">
          <cell r="C108" t="str">
            <v>2.9.02.01.001</v>
          </cell>
          <cell r="D108">
            <v>17892798628.98</v>
          </cell>
          <cell r="E108">
            <v>17892798628.98</v>
          </cell>
          <cell r="F108">
            <v>0</v>
          </cell>
        </row>
        <row r="109">
          <cell r="C109" t="str">
            <v>2.9.90</v>
          </cell>
          <cell r="D109">
            <v>25463843991857.102</v>
          </cell>
          <cell r="E109">
            <v>0</v>
          </cell>
          <cell r="F109">
            <v>25463843991857.102</v>
          </cell>
        </row>
        <row r="110">
          <cell r="C110" t="str">
            <v>2.9.90.04</v>
          </cell>
          <cell r="D110">
            <v>25463843991857.102</v>
          </cell>
          <cell r="E110">
            <v>0</v>
          </cell>
          <cell r="F110">
            <v>25463843991857.102</v>
          </cell>
        </row>
        <row r="111">
          <cell r="C111" t="str">
            <v>2.9.90.04.001</v>
          </cell>
          <cell r="D111">
            <v>25463843991857.102</v>
          </cell>
          <cell r="F111">
            <v>25463843991857.102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1:H106"/>
  <sheetViews>
    <sheetView tabSelected="1" zoomScaleNormal="100" workbookViewId="0">
      <selection activeCell="D15" sqref="D15"/>
    </sheetView>
  </sheetViews>
  <sheetFormatPr baseColWidth="10" defaultRowHeight="12.75" x14ac:dyDescent="0.2"/>
  <cols>
    <col min="1" max="1" width="3.140625" style="1" customWidth="1"/>
    <col min="2" max="2" width="15.85546875" style="1" customWidth="1"/>
    <col min="3" max="3" width="53.28515625" style="1" customWidth="1"/>
    <col min="4" max="4" width="26.140625" style="38" customWidth="1"/>
    <col min="5" max="5" width="1.7109375" style="1" customWidth="1"/>
    <col min="6" max="6" width="21.140625" style="1" customWidth="1"/>
    <col min="7" max="7" width="1.42578125" style="1" customWidth="1"/>
    <col min="8" max="8" width="6.140625" style="6" bestFit="1" customWidth="1"/>
    <col min="9" max="16384" width="11.42578125" style="1"/>
  </cols>
  <sheetData>
    <row r="1" spans="2:8" x14ac:dyDescent="0.2">
      <c r="B1" s="83" t="s">
        <v>6</v>
      </c>
      <c r="C1" s="83"/>
      <c r="D1" s="83"/>
      <c r="E1" s="83"/>
      <c r="F1" s="83"/>
      <c r="G1" s="83"/>
      <c r="H1" s="83"/>
    </row>
    <row r="2" spans="2:8" ht="12.75" customHeight="1" x14ac:dyDescent="0.2">
      <c r="B2" s="83" t="s">
        <v>3</v>
      </c>
      <c r="C2" s="83"/>
      <c r="D2" s="83"/>
      <c r="E2" s="83"/>
      <c r="F2" s="83"/>
      <c r="G2" s="83"/>
      <c r="H2" s="83"/>
    </row>
    <row r="3" spans="2:8" ht="12.75" customHeight="1" x14ac:dyDescent="0.2">
      <c r="B3" s="83" t="s">
        <v>38</v>
      </c>
      <c r="C3" s="83"/>
      <c r="D3" s="83"/>
      <c r="E3" s="83"/>
      <c r="F3" s="83"/>
      <c r="G3" s="83"/>
      <c r="H3" s="83"/>
    </row>
    <row r="4" spans="2:8" ht="12.75" customHeight="1" x14ac:dyDescent="0.2">
      <c r="B4" s="84" t="s">
        <v>232</v>
      </c>
      <c r="C4" s="84"/>
      <c r="D4" s="84"/>
      <c r="E4" s="84"/>
      <c r="F4" s="84"/>
      <c r="G4" s="84"/>
      <c r="H4" s="84"/>
    </row>
    <row r="5" spans="2:8" ht="12.75" customHeight="1" x14ac:dyDescent="0.2">
      <c r="B5" s="84" t="s">
        <v>215</v>
      </c>
      <c r="C5" s="84"/>
      <c r="D5" s="84"/>
      <c r="E5" s="84"/>
      <c r="F5" s="84"/>
      <c r="G5" s="84"/>
      <c r="H5" s="84"/>
    </row>
    <row r="6" spans="2:8" x14ac:dyDescent="0.2">
      <c r="B6" s="61"/>
      <c r="C6" s="57"/>
      <c r="D6" s="71"/>
      <c r="E6" s="57"/>
      <c r="G6" s="57"/>
    </row>
    <row r="7" spans="2:8" ht="12.75" customHeight="1" x14ac:dyDescent="0.2">
      <c r="B7" s="39" t="s">
        <v>168</v>
      </c>
      <c r="C7" s="34" t="s">
        <v>41</v>
      </c>
      <c r="D7" s="82" t="s">
        <v>239</v>
      </c>
      <c r="E7" s="7"/>
      <c r="F7" s="32" t="s">
        <v>245</v>
      </c>
      <c r="G7" s="7"/>
      <c r="H7" s="34" t="s">
        <v>186</v>
      </c>
    </row>
    <row r="9" spans="2:8" x14ac:dyDescent="0.2">
      <c r="B9" s="31">
        <v>4</v>
      </c>
      <c r="C9" s="4" t="s">
        <v>156</v>
      </c>
      <c r="D9" s="33">
        <f>+D11+D24</f>
        <v>2172034403519.0898</v>
      </c>
      <c r="E9" s="2"/>
      <c r="F9" s="33">
        <f>+F11+F24</f>
        <v>905682429291.35999</v>
      </c>
      <c r="H9" s="77" t="s">
        <v>228</v>
      </c>
    </row>
    <row r="10" spans="2:8" x14ac:dyDescent="0.2">
      <c r="H10" s="77"/>
    </row>
    <row r="11" spans="2:8" x14ac:dyDescent="0.2">
      <c r="B11" s="6" t="s">
        <v>2</v>
      </c>
      <c r="C11" s="4" t="s">
        <v>230</v>
      </c>
      <c r="D11" s="33">
        <f>D13+D18+D21</f>
        <v>1974597931115.8699</v>
      </c>
      <c r="E11" s="2"/>
      <c r="F11" s="33">
        <f>F13+F18+F21</f>
        <v>903191456329.25</v>
      </c>
      <c r="H11" s="77"/>
    </row>
    <row r="12" spans="2:8" x14ac:dyDescent="0.2">
      <c r="B12" s="6"/>
      <c r="C12" s="4"/>
      <c r="D12" s="2"/>
      <c r="E12" s="2"/>
      <c r="F12" s="2"/>
      <c r="H12" s="77"/>
    </row>
    <row r="13" spans="2:8" x14ac:dyDescent="0.2">
      <c r="B13" s="31" t="s">
        <v>166</v>
      </c>
      <c r="C13" s="4" t="s">
        <v>7</v>
      </c>
      <c r="D13" s="33">
        <f>SUM(D14:D16)</f>
        <v>1922278997725.95</v>
      </c>
      <c r="E13" s="2"/>
      <c r="F13" s="33">
        <f>SUM(F14:F16)</f>
        <v>845224020887.56995</v>
      </c>
      <c r="H13" s="77"/>
    </row>
    <row r="14" spans="2:8" x14ac:dyDescent="0.2">
      <c r="B14" s="6" t="s">
        <v>88</v>
      </c>
      <c r="C14" s="14" t="s">
        <v>14</v>
      </c>
      <c r="D14" s="3">
        <f>IFERROR(VLOOKUP(B14,'2024'!$A$2:$D$106,2,0),0)</f>
        <v>1920802414310.95</v>
      </c>
      <c r="E14" s="3"/>
      <c r="F14" s="3">
        <v>844484988406.56995</v>
      </c>
      <c r="H14" s="77"/>
    </row>
    <row r="15" spans="2:8" ht="12.75" customHeight="1" x14ac:dyDescent="0.2">
      <c r="B15" s="6" t="s">
        <v>197</v>
      </c>
      <c r="C15" s="14" t="s">
        <v>17</v>
      </c>
      <c r="D15" s="3">
        <f>IFERROR(VLOOKUP(B15,'2024'!$A$2:$D$106,2,0),0)</f>
        <v>0</v>
      </c>
      <c r="E15" s="3"/>
      <c r="F15" s="3">
        <v>0</v>
      </c>
      <c r="H15" s="77"/>
    </row>
    <row r="16" spans="2:8" x14ac:dyDescent="0.2">
      <c r="B16" s="6" t="s">
        <v>89</v>
      </c>
      <c r="C16" s="14" t="s">
        <v>40</v>
      </c>
      <c r="D16" s="3">
        <f>IFERROR(VLOOKUP(B16,'2024'!$A$2:$D$106,2,0),0)</f>
        <v>1476583415</v>
      </c>
      <c r="E16" s="3"/>
      <c r="F16" s="3">
        <v>739032481</v>
      </c>
      <c r="H16" s="77"/>
    </row>
    <row r="17" spans="2:8" x14ac:dyDescent="0.2">
      <c r="B17" s="6"/>
      <c r="D17" s="3"/>
      <c r="E17" s="3"/>
      <c r="F17" s="3"/>
      <c r="H17" s="77"/>
    </row>
    <row r="18" spans="2:8" x14ac:dyDescent="0.2">
      <c r="B18" s="31" t="s">
        <v>170</v>
      </c>
      <c r="C18" s="4" t="s">
        <v>33</v>
      </c>
      <c r="D18" s="33">
        <f>+D19</f>
        <v>52318933389.919998</v>
      </c>
      <c r="E18" s="3"/>
      <c r="F18" s="33">
        <f>+F19</f>
        <v>57967435441.68</v>
      </c>
      <c r="H18" s="77"/>
    </row>
    <row r="19" spans="2:8" x14ac:dyDescent="0.2">
      <c r="B19" s="6" t="s">
        <v>102</v>
      </c>
      <c r="C19" s="15" t="s">
        <v>36</v>
      </c>
      <c r="D19" s="3">
        <f>IFERROR(VLOOKUP(B19,'2024'!$A$2:$D$106,2,0),0)</f>
        <v>52318933389.919998</v>
      </c>
      <c r="E19" s="3"/>
      <c r="F19" s="3">
        <v>57967435441.68</v>
      </c>
    </row>
    <row r="20" spans="2:8" x14ac:dyDescent="0.2">
      <c r="B20" s="6"/>
      <c r="D20" s="3"/>
      <c r="E20" s="3"/>
      <c r="F20" s="3"/>
      <c r="H20" s="77"/>
    </row>
    <row r="21" spans="2:8" x14ac:dyDescent="0.2">
      <c r="B21" s="31" t="s">
        <v>167</v>
      </c>
      <c r="C21" s="14" t="s">
        <v>158</v>
      </c>
      <c r="D21" s="33">
        <f>+D22</f>
        <v>0</v>
      </c>
      <c r="E21" s="3"/>
      <c r="F21" s="33">
        <f>+F22</f>
        <v>0</v>
      </c>
      <c r="H21" s="77"/>
    </row>
    <row r="22" spans="2:8" x14ac:dyDescent="0.2">
      <c r="B22" s="6" t="s">
        <v>153</v>
      </c>
      <c r="C22" s="14" t="s">
        <v>159</v>
      </c>
      <c r="D22" s="3">
        <f>IFERROR(VLOOKUP(B22,'2024'!$A$2:$D$106,2,0),0)</f>
        <v>0</v>
      </c>
      <c r="E22" s="3"/>
      <c r="F22" s="3">
        <v>0</v>
      </c>
      <c r="H22" s="77"/>
    </row>
    <row r="23" spans="2:8" x14ac:dyDescent="0.2">
      <c r="B23" s="6"/>
      <c r="D23" s="3"/>
      <c r="E23" s="3"/>
      <c r="F23" s="3"/>
      <c r="H23" s="77"/>
    </row>
    <row r="24" spans="2:8" x14ac:dyDescent="0.2">
      <c r="B24" s="6"/>
      <c r="C24" s="4" t="s">
        <v>231</v>
      </c>
      <c r="D24" s="33">
        <f>+D26</f>
        <v>197436472403.22</v>
      </c>
      <c r="E24" s="3"/>
      <c r="F24" s="33">
        <f>+F26</f>
        <v>2490972962.1100001</v>
      </c>
      <c r="H24" s="77"/>
    </row>
    <row r="25" spans="2:8" x14ac:dyDescent="0.2">
      <c r="B25" s="6"/>
      <c r="C25" s="4"/>
      <c r="D25" s="3"/>
      <c r="E25" s="3"/>
      <c r="F25" s="3"/>
      <c r="H25" s="77"/>
    </row>
    <row r="26" spans="2:8" x14ac:dyDescent="0.2">
      <c r="B26" s="31" t="s">
        <v>169</v>
      </c>
      <c r="C26" s="4" t="s">
        <v>9</v>
      </c>
      <c r="D26" s="33">
        <f>SUM(D27:D31)</f>
        <v>197436472403.22</v>
      </c>
      <c r="E26" s="3"/>
      <c r="F26" s="33">
        <f>SUM(F27:F31)</f>
        <v>2490972962.1100001</v>
      </c>
      <c r="H26" s="77"/>
    </row>
    <row r="27" spans="2:8" x14ac:dyDescent="0.2">
      <c r="B27" s="6" t="s">
        <v>101</v>
      </c>
      <c r="C27" s="14" t="s">
        <v>10</v>
      </c>
      <c r="D27" s="3">
        <f>IFERROR(VLOOKUP(B27,'2024'!$A$2:$D$106,2,0),0)</f>
        <v>197070714647.44</v>
      </c>
      <c r="E27" s="3"/>
      <c r="F27" s="3">
        <v>2433001704.8800001</v>
      </c>
      <c r="H27" s="77"/>
    </row>
    <row r="28" spans="2:8" x14ac:dyDescent="0.2">
      <c r="B28" s="41" t="s">
        <v>206</v>
      </c>
      <c r="C28" s="14" t="s">
        <v>207</v>
      </c>
      <c r="D28" s="3">
        <f>IFERROR(VLOOKUP(B28,'2024'!$A$2:$D$106,2,0),0)</f>
        <v>0</v>
      </c>
      <c r="E28" s="3"/>
      <c r="F28" s="3">
        <v>0</v>
      </c>
      <c r="H28" s="77"/>
    </row>
    <row r="29" spans="2:8" x14ac:dyDescent="0.2">
      <c r="B29" s="6" t="s">
        <v>90</v>
      </c>
      <c r="C29" s="14" t="s">
        <v>25</v>
      </c>
      <c r="D29" s="3">
        <f>IFERROR(VLOOKUP(B29,'2024'!$A$2:$D$106,2,0),0)</f>
        <v>365757755.77999997</v>
      </c>
      <c r="E29" s="3"/>
      <c r="F29" s="3">
        <v>57971257.229999997</v>
      </c>
      <c r="H29" s="77"/>
    </row>
    <row r="30" spans="2:8" x14ac:dyDescent="0.2">
      <c r="B30" s="6" t="s">
        <v>213</v>
      </c>
      <c r="C30" s="14" t="s">
        <v>235</v>
      </c>
      <c r="D30" s="3">
        <v>0</v>
      </c>
      <c r="E30" s="3"/>
      <c r="F30" s="3">
        <v>0</v>
      </c>
      <c r="H30" s="77"/>
    </row>
    <row r="31" spans="2:8" x14ac:dyDescent="0.2">
      <c r="B31" s="6" t="s">
        <v>226</v>
      </c>
      <c r="C31" s="14" t="s">
        <v>227</v>
      </c>
      <c r="D31" s="3">
        <f>IFERROR(VLOOKUP(B31,'2024'!$A$2:$D$106,2,0),0)</f>
        <v>0</v>
      </c>
      <c r="E31" s="3"/>
      <c r="F31" s="3">
        <v>0</v>
      </c>
      <c r="H31" s="77"/>
    </row>
    <row r="32" spans="2:8" x14ac:dyDescent="0.2">
      <c r="B32" s="6"/>
      <c r="D32" s="3"/>
      <c r="E32" s="3"/>
      <c r="F32" s="3"/>
      <c r="H32" s="77"/>
    </row>
    <row r="33" spans="2:8" x14ac:dyDescent="0.2">
      <c r="B33" s="6"/>
      <c r="C33" s="14"/>
      <c r="D33" s="3"/>
      <c r="E33" s="3"/>
      <c r="F33" s="3"/>
      <c r="H33" s="77"/>
    </row>
    <row r="34" spans="2:8" x14ac:dyDescent="0.2">
      <c r="B34" s="31">
        <v>5</v>
      </c>
      <c r="C34" s="4" t="s">
        <v>34</v>
      </c>
      <c r="D34" s="33">
        <f>+D36+D47+D58+D62+D65</f>
        <v>497903369276.79999</v>
      </c>
      <c r="E34" s="2"/>
      <c r="F34" s="33">
        <f>+F36+F47+F58+F62+F65</f>
        <v>812860345910.3501</v>
      </c>
      <c r="H34" s="77" t="s">
        <v>229</v>
      </c>
    </row>
    <row r="35" spans="2:8" x14ac:dyDescent="0.2">
      <c r="B35" s="6"/>
      <c r="D35" s="3"/>
      <c r="E35" s="3"/>
      <c r="F35" s="3"/>
      <c r="H35" s="77"/>
    </row>
    <row r="36" spans="2:8" x14ac:dyDescent="0.2">
      <c r="B36" s="31" t="s">
        <v>171</v>
      </c>
      <c r="C36" s="4" t="s">
        <v>19</v>
      </c>
      <c r="D36" s="33">
        <f>SUM(D37:D44)</f>
        <v>56467851314.199997</v>
      </c>
      <c r="E36" s="2"/>
      <c r="F36" s="33">
        <f>SUM(F37:F44)</f>
        <v>20525020901.369999</v>
      </c>
      <c r="H36" s="77"/>
    </row>
    <row r="37" spans="2:8" x14ac:dyDescent="0.2">
      <c r="B37" s="6" t="s">
        <v>91</v>
      </c>
      <c r="C37" s="1" t="s">
        <v>13</v>
      </c>
      <c r="D37" s="3">
        <f>IFERROR(VLOOKUP(B37,'2024'!$A$2:$D$106,2,0),0)</f>
        <v>9119098365</v>
      </c>
      <c r="E37" s="3"/>
      <c r="F37" s="3">
        <v>8196688995</v>
      </c>
      <c r="H37" s="77"/>
    </row>
    <row r="38" spans="2:8" ht="12.75" customHeight="1" x14ac:dyDescent="0.2">
      <c r="B38" s="41" t="s">
        <v>123</v>
      </c>
      <c r="C38" s="14" t="s">
        <v>27</v>
      </c>
      <c r="D38" s="3">
        <f>IFERROR(VLOOKUP(B38,'2024'!$A$2:$D$106,2,0),0)</f>
        <v>0</v>
      </c>
      <c r="E38" s="3"/>
      <c r="F38" s="3">
        <v>0</v>
      </c>
      <c r="H38" s="77"/>
    </row>
    <row r="39" spans="2:8" x14ac:dyDescent="0.2">
      <c r="B39" s="6" t="s">
        <v>92</v>
      </c>
      <c r="C39" s="1" t="s">
        <v>15</v>
      </c>
      <c r="D39" s="3">
        <f>IFERROR(VLOOKUP(B39,'2024'!$A$2:$D$106,2,0),0)</f>
        <v>2135353100</v>
      </c>
      <c r="E39" s="3"/>
      <c r="F39" s="3">
        <v>1943135700</v>
      </c>
      <c r="H39" s="77"/>
    </row>
    <row r="40" spans="2:8" x14ac:dyDescent="0.2">
      <c r="B40" s="6" t="s">
        <v>93</v>
      </c>
      <c r="C40" s="1" t="s">
        <v>16</v>
      </c>
      <c r="D40" s="3">
        <f>IFERROR(VLOOKUP(B40,'2024'!$A$2:$D$106,2,0),0)</f>
        <v>459487300</v>
      </c>
      <c r="E40" s="3"/>
      <c r="F40" s="3">
        <v>393870000</v>
      </c>
      <c r="H40" s="77"/>
    </row>
    <row r="41" spans="2:8" x14ac:dyDescent="0.2">
      <c r="B41" s="6" t="s">
        <v>94</v>
      </c>
      <c r="C41" s="14" t="s">
        <v>20</v>
      </c>
      <c r="D41" s="3">
        <f>IFERROR(VLOOKUP(B41,'2024'!$A$2:$D$106,2,0),0)</f>
        <v>1298163304</v>
      </c>
      <c r="E41" s="3"/>
      <c r="F41" s="3">
        <v>2637106670</v>
      </c>
      <c r="H41" s="77"/>
    </row>
    <row r="42" spans="2:8" x14ac:dyDescent="0.2">
      <c r="B42" s="41" t="s">
        <v>124</v>
      </c>
      <c r="C42" s="14" t="s">
        <v>21</v>
      </c>
      <c r="D42" s="3">
        <f>IFERROR(VLOOKUP(B42,'2024'!$A$2:$D$106,2,0),0)</f>
        <v>8608641</v>
      </c>
      <c r="E42" s="3"/>
      <c r="F42" s="3">
        <v>0</v>
      </c>
      <c r="H42" s="77"/>
    </row>
    <row r="43" spans="2:8" x14ac:dyDescent="0.2">
      <c r="B43" s="6" t="s">
        <v>95</v>
      </c>
      <c r="C43" s="1" t="s">
        <v>8</v>
      </c>
      <c r="D43" s="3">
        <f>IFERROR(VLOOKUP(B43,'2024'!$A$2:$D$106,2,0),0)</f>
        <v>43336189190.779999</v>
      </c>
      <c r="E43" s="3"/>
      <c r="F43" s="3">
        <v>7324025746.21</v>
      </c>
      <c r="H43" s="77"/>
    </row>
    <row r="44" spans="2:8" x14ac:dyDescent="0.2">
      <c r="B44" s="6" t="s">
        <v>96</v>
      </c>
      <c r="C44" s="14" t="s">
        <v>35</v>
      </c>
      <c r="D44" s="3">
        <f>IFERROR(VLOOKUP(B44,'2024'!$A$2:$D$106,2,0),0)</f>
        <v>110951413.42</v>
      </c>
      <c r="E44" s="3"/>
      <c r="F44" s="3">
        <v>30193790.16</v>
      </c>
      <c r="H44" s="77"/>
    </row>
    <row r="45" spans="2:8" x14ac:dyDescent="0.2">
      <c r="B45" s="6"/>
      <c r="D45" s="3"/>
      <c r="E45" s="3"/>
      <c r="F45" s="3"/>
      <c r="H45" s="77"/>
    </row>
    <row r="46" spans="2:8" x14ac:dyDescent="0.2">
      <c r="B46" s="6"/>
      <c r="D46" s="3"/>
      <c r="E46" s="3"/>
      <c r="F46" s="3"/>
      <c r="H46" s="77"/>
    </row>
    <row r="47" spans="2:8" x14ac:dyDescent="0.2">
      <c r="B47" s="31" t="s">
        <v>172</v>
      </c>
      <c r="C47" s="4" t="s">
        <v>22</v>
      </c>
      <c r="D47" s="33">
        <f>SUM(D48:D56)</f>
        <v>7708047257.4000006</v>
      </c>
      <c r="E47" s="2"/>
      <c r="F47" s="33">
        <f>SUM(F48:F56)</f>
        <v>7630399555.8099995</v>
      </c>
      <c r="H47" s="77"/>
    </row>
    <row r="48" spans="2:8" ht="12.75" customHeight="1" x14ac:dyDescent="0.2">
      <c r="B48" s="41" t="s">
        <v>184</v>
      </c>
      <c r="C48" s="14" t="s">
        <v>185</v>
      </c>
      <c r="D48" s="3">
        <f>IFERROR(VLOOKUP(B48,'2024'!$A$2:$D$106,2,0),0)</f>
        <v>0</v>
      </c>
      <c r="E48" s="2"/>
      <c r="F48" s="3">
        <v>0</v>
      </c>
      <c r="G48" s="3"/>
      <c r="H48" s="78"/>
    </row>
    <row r="49" spans="2:8" x14ac:dyDescent="0.2">
      <c r="B49" s="6" t="s">
        <v>97</v>
      </c>
      <c r="C49" s="14" t="s">
        <v>23</v>
      </c>
      <c r="D49" s="3">
        <f>IFERROR(VLOOKUP(B49,'2024'!$A$2:$D$106,2,0),0)</f>
        <v>72817476.769999996</v>
      </c>
      <c r="E49" s="3"/>
      <c r="F49" s="3">
        <v>265868019.97999999</v>
      </c>
      <c r="H49" s="77"/>
    </row>
    <row r="50" spans="2:8" x14ac:dyDescent="0.2">
      <c r="B50" s="6" t="s">
        <v>98</v>
      </c>
      <c r="C50" s="14" t="s">
        <v>236</v>
      </c>
      <c r="D50" s="3">
        <f>IFERROR(VLOOKUP(B50,'2024'!$A$2:$D$106,2,0),0)</f>
        <v>7061654525.7399998</v>
      </c>
      <c r="E50" s="3"/>
      <c r="F50" s="3">
        <v>6922250262.6599998</v>
      </c>
      <c r="H50" s="77"/>
    </row>
    <row r="51" spans="2:8" ht="12.75" customHeight="1" x14ac:dyDescent="0.2">
      <c r="B51" s="6" t="s">
        <v>99</v>
      </c>
      <c r="C51" s="14" t="s">
        <v>24</v>
      </c>
      <c r="D51" s="3">
        <f>IFERROR(VLOOKUP(B51,'2024'!$A$2:$D$106,2,0),0)</f>
        <v>202375254.88999999</v>
      </c>
      <c r="E51" s="3"/>
      <c r="F51" s="3">
        <v>442281273.17000002</v>
      </c>
      <c r="H51" s="77"/>
    </row>
    <row r="52" spans="2:8" ht="12.75" customHeight="1" x14ac:dyDescent="0.2">
      <c r="B52" s="41" t="s">
        <v>125</v>
      </c>
      <c r="C52" s="14" t="s">
        <v>238</v>
      </c>
      <c r="D52" s="3">
        <f>IFERROR(VLOOKUP(B52,'2024'!$A$2:$D$106,2,0),0)</f>
        <v>371200000</v>
      </c>
      <c r="E52" s="3"/>
      <c r="F52" s="3">
        <v>0</v>
      </c>
      <c r="H52" s="77"/>
    </row>
    <row r="53" spans="2:8" ht="12.75" customHeight="1" x14ac:dyDescent="0.2">
      <c r="B53" s="41" t="s">
        <v>126</v>
      </c>
      <c r="C53" s="14" t="s">
        <v>37</v>
      </c>
      <c r="D53" s="3">
        <f>IFERROR(VLOOKUP(B53,'2024'!$A$2:$D$106,2,0),0)</f>
        <v>0</v>
      </c>
      <c r="E53" s="3"/>
      <c r="F53" s="3">
        <v>0</v>
      </c>
      <c r="H53" s="77"/>
    </row>
    <row r="54" spans="2:8" ht="12.75" customHeight="1" x14ac:dyDescent="0.2">
      <c r="B54" s="41" t="s">
        <v>233</v>
      </c>
      <c r="C54" s="14" t="s">
        <v>234</v>
      </c>
      <c r="D54" s="3">
        <f>IFERROR(VLOOKUP(B54,'2024'!$A$2:$D$106,2,0),0)</f>
        <v>0</v>
      </c>
      <c r="E54" s="3"/>
      <c r="F54" s="3">
        <v>0</v>
      </c>
      <c r="H54" s="77"/>
    </row>
    <row r="55" spans="2:8" ht="12.75" customHeight="1" x14ac:dyDescent="0.2">
      <c r="B55" s="41" t="s">
        <v>199</v>
      </c>
      <c r="C55" s="14" t="s">
        <v>201</v>
      </c>
      <c r="D55" s="3">
        <f>IFERROR(VLOOKUP(B55,'2024'!$A$2:$D$106,2,0),0)</f>
        <v>0</v>
      </c>
      <c r="E55" s="3"/>
      <c r="F55" s="3">
        <v>0</v>
      </c>
      <c r="H55" s="77"/>
    </row>
    <row r="56" spans="2:8" ht="12.75" customHeight="1" x14ac:dyDescent="0.2">
      <c r="B56" s="41" t="s">
        <v>177</v>
      </c>
      <c r="C56" s="1" t="s">
        <v>176</v>
      </c>
      <c r="D56" s="3">
        <f>IFERROR(VLOOKUP(B56,'2024'!$A$2:$D$106,2,0),0)</f>
        <v>0</v>
      </c>
      <c r="E56" s="3"/>
      <c r="F56" s="3">
        <v>0</v>
      </c>
      <c r="H56" s="77"/>
    </row>
    <row r="57" spans="2:8" ht="12.75" customHeight="1" x14ac:dyDescent="0.2">
      <c r="B57" s="6"/>
      <c r="D57" s="3"/>
      <c r="E57" s="3"/>
      <c r="F57" s="3"/>
      <c r="H57" s="77"/>
    </row>
    <row r="58" spans="2:8" ht="12.75" customHeight="1" x14ac:dyDescent="0.2">
      <c r="B58" s="31" t="s">
        <v>173</v>
      </c>
      <c r="C58" s="4" t="s">
        <v>28</v>
      </c>
      <c r="D58" s="33">
        <f>+D59+D60</f>
        <v>0</v>
      </c>
      <c r="E58" s="3"/>
      <c r="F58" s="33">
        <f>+F59+F60</f>
        <v>0</v>
      </c>
      <c r="H58" s="77"/>
    </row>
    <row r="59" spans="2:8" ht="12.75" customHeight="1" x14ac:dyDescent="0.2">
      <c r="B59" s="41" t="s">
        <v>160</v>
      </c>
      <c r="C59" s="58" t="s">
        <v>159</v>
      </c>
      <c r="D59" s="3">
        <f>IFERROR(VLOOKUP(B59,'2024'!$A$2:$D$106,2,0),0)</f>
        <v>0</v>
      </c>
      <c r="E59" s="3"/>
      <c r="F59" s="3">
        <v>0</v>
      </c>
      <c r="H59" s="77"/>
    </row>
    <row r="60" spans="2:8" ht="12.75" customHeight="1" x14ac:dyDescent="0.2">
      <c r="B60" s="41" t="s">
        <v>127</v>
      </c>
      <c r="C60" s="58" t="s">
        <v>39</v>
      </c>
      <c r="D60" s="3">
        <f>IFERROR(VLOOKUP(B60,'2024'!$A$2:$D$106,2,0),0)</f>
        <v>0</v>
      </c>
      <c r="E60" s="3"/>
      <c r="F60" s="3">
        <v>0</v>
      </c>
      <c r="H60" s="77"/>
    </row>
    <row r="61" spans="2:8" ht="12.75" customHeight="1" x14ac:dyDescent="0.2">
      <c r="B61" s="6"/>
      <c r="D61" s="3"/>
      <c r="E61" s="3"/>
      <c r="F61" s="3"/>
      <c r="H61" s="77"/>
    </row>
    <row r="62" spans="2:8" ht="12.75" customHeight="1" x14ac:dyDescent="0.2">
      <c r="B62" s="31" t="s">
        <v>174</v>
      </c>
      <c r="C62" s="4" t="s">
        <v>7</v>
      </c>
      <c r="D62" s="33">
        <f>+D63</f>
        <v>538742585.45000005</v>
      </c>
      <c r="E62" s="2"/>
      <c r="F62" s="33">
        <f>+F63</f>
        <v>429134164.25</v>
      </c>
      <c r="H62" s="77"/>
    </row>
    <row r="63" spans="2:8" ht="12.75" customHeight="1" x14ac:dyDescent="0.2">
      <c r="B63" s="6" t="s">
        <v>100</v>
      </c>
      <c r="C63" s="1" t="s">
        <v>17</v>
      </c>
      <c r="D63" s="3">
        <f>IFERROR(VLOOKUP(B63,'2024'!$A$2:$D$106,2,0),0)</f>
        <v>538742585.45000005</v>
      </c>
      <c r="E63" s="3"/>
      <c r="F63" s="3">
        <v>429134164.25</v>
      </c>
      <c r="H63" s="77"/>
    </row>
    <row r="64" spans="2:8" x14ac:dyDescent="0.2">
      <c r="B64" s="6"/>
      <c r="D64" s="3"/>
      <c r="E64" s="3"/>
      <c r="F64" s="3"/>
      <c r="H64" s="77"/>
    </row>
    <row r="65" spans="2:8" x14ac:dyDescent="0.2">
      <c r="B65" s="31" t="s">
        <v>175</v>
      </c>
      <c r="C65" s="4" t="s">
        <v>11</v>
      </c>
      <c r="D65" s="33">
        <f>SUM(D66:D69)</f>
        <v>433188728119.75</v>
      </c>
      <c r="E65" s="2"/>
      <c r="F65" s="33">
        <f>SUM(F66:F69)</f>
        <v>784275791288.92004</v>
      </c>
      <c r="H65" s="77"/>
    </row>
    <row r="66" spans="2:8" x14ac:dyDescent="0.2">
      <c r="B66" s="6" t="s">
        <v>103</v>
      </c>
      <c r="C66" s="14" t="s">
        <v>12</v>
      </c>
      <c r="D66" s="3">
        <f>IFERROR(VLOOKUP(B66,'2024'!$A$2:$D$106,2,0),0)</f>
        <v>0</v>
      </c>
      <c r="E66" s="3"/>
      <c r="F66" s="3">
        <v>0</v>
      </c>
      <c r="H66" s="77"/>
    </row>
    <row r="67" spans="2:8" x14ac:dyDescent="0.2">
      <c r="B67" s="6" t="s">
        <v>214</v>
      </c>
      <c r="C67" s="14" t="s">
        <v>207</v>
      </c>
      <c r="D67" s="3">
        <f>IFERROR(VLOOKUP(B67,'2024'!$A$2:$D$106,2,0),0)</f>
        <v>0</v>
      </c>
      <c r="E67" s="3"/>
      <c r="F67" s="3">
        <v>0</v>
      </c>
      <c r="H67" s="77"/>
    </row>
    <row r="68" spans="2:8" x14ac:dyDescent="0.2">
      <c r="B68" s="6" t="s">
        <v>104</v>
      </c>
      <c r="C68" s="14" t="s">
        <v>10</v>
      </c>
      <c r="D68" s="3">
        <f>IFERROR(VLOOKUP(B68,'2024'!$A$2:$D$106,2,0),0)</f>
        <v>11418717.369999999</v>
      </c>
      <c r="E68" s="3"/>
      <c r="F68" s="3">
        <v>0</v>
      </c>
      <c r="H68" s="77"/>
    </row>
    <row r="69" spans="2:8" x14ac:dyDescent="0.2">
      <c r="B69" s="41" t="s">
        <v>128</v>
      </c>
      <c r="C69" s="14" t="s">
        <v>26</v>
      </c>
      <c r="D69" s="3">
        <f>IFERROR(VLOOKUP(B69,'2024'!$A$2:$D$106,2,0),0)</f>
        <v>433177309402.38</v>
      </c>
      <c r="E69" s="3"/>
      <c r="F69" s="3">
        <v>784275791288.92004</v>
      </c>
      <c r="H69" s="77"/>
    </row>
    <row r="70" spans="2:8" x14ac:dyDescent="0.2">
      <c r="B70" s="6"/>
      <c r="D70" s="3"/>
      <c r="E70" s="3"/>
      <c r="F70" s="3"/>
      <c r="H70" s="77"/>
    </row>
    <row r="71" spans="2:8" x14ac:dyDescent="0.2">
      <c r="B71" s="6"/>
      <c r="C71" s="4" t="s">
        <v>157</v>
      </c>
      <c r="D71" s="33">
        <f>+D9-D34</f>
        <v>1674131034242.2898</v>
      </c>
      <c r="E71" s="2"/>
      <c r="F71" s="33">
        <f>+F9-F34</f>
        <v>92822083381.009888</v>
      </c>
      <c r="H71" s="77"/>
    </row>
    <row r="72" spans="2:8" x14ac:dyDescent="0.2">
      <c r="B72" s="6"/>
      <c r="C72" s="4"/>
      <c r="D72" s="40"/>
      <c r="E72" s="40"/>
      <c r="F72" s="40"/>
    </row>
    <row r="73" spans="2:8" x14ac:dyDescent="0.2">
      <c r="D73" s="11"/>
      <c r="E73" s="11"/>
      <c r="F73" s="11"/>
    </row>
    <row r="74" spans="2:8" x14ac:dyDescent="0.2">
      <c r="D74" s="11"/>
      <c r="E74" s="11"/>
      <c r="F74" s="11"/>
    </row>
    <row r="75" spans="2:8" x14ac:dyDescent="0.2">
      <c r="D75" s="1"/>
    </row>
    <row r="76" spans="2:8" x14ac:dyDescent="0.2">
      <c r="D76" s="1"/>
    </row>
    <row r="77" spans="2:8" s="4" customFormat="1" x14ac:dyDescent="0.2">
      <c r="B77" s="4" t="s">
        <v>246</v>
      </c>
      <c r="D77" s="73" t="s">
        <v>216</v>
      </c>
      <c r="H77" s="31"/>
    </row>
    <row r="78" spans="2:8" x14ac:dyDescent="0.2">
      <c r="B78" s="4" t="s">
        <v>4</v>
      </c>
      <c r="D78" s="74" t="s">
        <v>202</v>
      </c>
      <c r="E78" s="5"/>
    </row>
    <row r="79" spans="2:8" s="14" customFormat="1" x14ac:dyDescent="0.2">
      <c r="B79" s="69" t="s">
        <v>247</v>
      </c>
      <c r="D79" s="69" t="s">
        <v>217</v>
      </c>
      <c r="E79" s="59"/>
      <c r="H79" s="41"/>
    </row>
    <row r="80" spans="2:8" s="14" customFormat="1" x14ac:dyDescent="0.2">
      <c r="B80" s="70"/>
      <c r="D80" s="69" t="s">
        <v>218</v>
      </c>
      <c r="E80" s="70"/>
      <c r="H80" s="41"/>
    </row>
    <row r="106" spans="4:4" x14ac:dyDescent="0.2">
      <c r="D106" s="38" t="s">
        <v>2</v>
      </c>
    </row>
  </sheetData>
  <mergeCells count="5">
    <mergeCell ref="B1:H1"/>
    <mergeCell ref="B2:H2"/>
    <mergeCell ref="B3:H3"/>
    <mergeCell ref="B4:H4"/>
    <mergeCell ref="B5:H5"/>
  </mergeCells>
  <printOptions horizontalCentered="1"/>
  <pageMargins left="1.3779527559055118" right="0.9055118110236221" top="0.98425196850393704" bottom="0.59055118110236227" header="1.1023622047244095" footer="1.1417322834645669"/>
  <pageSetup scale="64" orientation="portrait" horizontalDpi="4294967294" r:id="rId1"/>
  <headerFooter alignWithMargins="0"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1"/>
  <sheetViews>
    <sheetView view="pageBreakPreview" zoomScale="115" zoomScaleNormal="100" zoomScaleSheetLayoutView="115" workbookViewId="0">
      <selection activeCell="F1" sqref="F1"/>
    </sheetView>
  </sheetViews>
  <sheetFormatPr baseColWidth="10" defaultRowHeight="12.75" x14ac:dyDescent="0.2"/>
  <cols>
    <col min="1" max="1" width="9.85546875" customWidth="1"/>
    <col min="2" max="4" width="21.85546875" style="10" bestFit="1" customWidth="1"/>
    <col min="5" max="5" width="13.7109375" bestFit="1" customWidth="1"/>
    <col min="6" max="6" width="15.7109375" bestFit="1" customWidth="1"/>
    <col min="7" max="7" width="1.28515625" customWidth="1"/>
    <col min="8" max="8" width="16.140625" customWidth="1"/>
    <col min="9" max="9" width="22.42578125" bestFit="1" customWidth="1"/>
    <col min="10" max="10" width="19.85546875" customWidth="1"/>
    <col min="11" max="11" width="22.42578125" bestFit="1" customWidth="1"/>
    <col min="12" max="12" width="1.5703125" customWidth="1"/>
    <col min="13" max="13" width="14" customWidth="1"/>
    <col min="14" max="14" width="22.28515625" customWidth="1"/>
    <col min="15" max="15" width="19.7109375" customWidth="1"/>
    <col min="16" max="16" width="22" customWidth="1"/>
    <col min="17" max="17" width="16.42578125" bestFit="1" customWidth="1"/>
  </cols>
  <sheetData>
    <row r="1" spans="1:19" x14ac:dyDescent="0.2">
      <c r="H1" s="46">
        <f>86053875092065.7-B36</f>
        <v>0</v>
      </c>
      <c r="I1" s="46" t="e">
        <f>137925659713.35-#REF!</f>
        <v>#REF!</v>
      </c>
      <c r="J1" s="46" t="e">
        <f>1915523121728.87-#REF!</f>
        <v>#REF!</v>
      </c>
      <c r="K1" s="46">
        <f>497903369276.8-B90</f>
        <v>0</v>
      </c>
    </row>
    <row r="2" spans="1:19" ht="41.25" customHeight="1" x14ac:dyDescent="0.2">
      <c r="A2" s="8" t="s">
        <v>0</v>
      </c>
      <c r="B2" s="23" t="s">
        <v>223</v>
      </c>
      <c r="C2" s="23" t="s">
        <v>224</v>
      </c>
      <c r="D2" s="23" t="s">
        <v>225</v>
      </c>
      <c r="E2" s="9" t="s">
        <v>18</v>
      </c>
      <c r="H2" s="22" t="s">
        <v>240</v>
      </c>
      <c r="M2" s="22" t="s">
        <v>241</v>
      </c>
    </row>
    <row r="3" spans="1:19" x14ac:dyDescent="0.2">
      <c r="A3" t="s">
        <v>42</v>
      </c>
      <c r="B3" s="10">
        <f>VLOOKUP(A3,'[1]Exportar (93)'!A$10:F$815,6,0)</f>
        <v>50581000</v>
      </c>
      <c r="C3" s="42">
        <f>+B3</f>
        <v>50581000</v>
      </c>
      <c r="D3" s="42">
        <v>0</v>
      </c>
      <c r="E3">
        <f>LEN(A3)</f>
        <v>6</v>
      </c>
      <c r="F3" s="45">
        <f>+B3-C3-D3</f>
        <v>0</v>
      </c>
    </row>
    <row r="4" spans="1:19" x14ac:dyDescent="0.2">
      <c r="A4" t="s">
        <v>43</v>
      </c>
      <c r="B4" s="10">
        <f>VLOOKUP(A4,'[1]Exportar (93)'!A$10:F$815,6,0)</f>
        <v>472991241.92000002</v>
      </c>
      <c r="C4" s="42">
        <f t="shared" ref="C4" si="0">+B4</f>
        <v>472991241.92000002</v>
      </c>
      <c r="D4" s="42">
        <v>0</v>
      </c>
      <c r="E4">
        <f>LEN(A4)</f>
        <v>6</v>
      </c>
      <c r="F4" s="45">
        <f t="shared" ref="F4:F6" si="1">+B4-C4-D4</f>
        <v>0</v>
      </c>
      <c r="H4" s="24" t="s">
        <v>29</v>
      </c>
      <c r="I4" s="24" t="s">
        <v>30</v>
      </c>
      <c r="J4" s="24" t="s">
        <v>31</v>
      </c>
      <c r="K4" s="24" t="s">
        <v>32</v>
      </c>
      <c r="M4" s="18" t="s">
        <v>29</v>
      </c>
      <c r="N4" s="18" t="s">
        <v>30</v>
      </c>
      <c r="O4" s="18" t="s">
        <v>31</v>
      </c>
      <c r="P4" s="18" t="s">
        <v>32</v>
      </c>
    </row>
    <row r="5" spans="1:19" x14ac:dyDescent="0.2">
      <c r="A5" t="s">
        <v>44</v>
      </c>
      <c r="B5" s="10">
        <f>VLOOKUP(A5,'[1]Exportar (93)'!A$10:F$815,6,0)</f>
        <v>2655258</v>
      </c>
      <c r="C5" s="42">
        <f>+O5</f>
        <v>2655258</v>
      </c>
      <c r="D5" s="42">
        <f>+P5</f>
        <v>0</v>
      </c>
      <c r="E5">
        <f t="shared" ref="E5:E7" si="2">LEN(A5)</f>
        <v>6</v>
      </c>
      <c r="F5" s="45">
        <f t="shared" si="1"/>
        <v>0</v>
      </c>
      <c r="H5" s="47" t="s">
        <v>44</v>
      </c>
      <c r="I5" s="48">
        <f>+I6</f>
        <v>2655258</v>
      </c>
      <c r="J5" s="48">
        <f>+J6</f>
        <v>2655258</v>
      </c>
      <c r="K5" s="48">
        <f>+K6</f>
        <v>0</v>
      </c>
      <c r="L5" s="22"/>
      <c r="M5" s="47" t="s">
        <v>44</v>
      </c>
      <c r="N5" s="49">
        <f>VLOOKUP(M5,'[1]Exportar (93)'!A$10:F$815,6,0)</f>
        <v>2655258</v>
      </c>
      <c r="O5" s="49">
        <f>VLOOKUP(M5,'[2]enero- marzo 24'!C$5:F$111,3,0)</f>
        <v>2655258</v>
      </c>
      <c r="P5" s="49">
        <f>+K5</f>
        <v>0</v>
      </c>
      <c r="Q5" s="60">
        <f>VLOOKUP(M5,$A$3:$D$106,3,0)-O5</f>
        <v>0</v>
      </c>
      <c r="R5" s="60">
        <f>VLOOKUP(M5,$A$3:$D$106,4,0)-P5</f>
        <v>0</v>
      </c>
      <c r="S5" s="79"/>
    </row>
    <row r="6" spans="1:19" x14ac:dyDescent="0.2">
      <c r="A6" t="s">
        <v>45</v>
      </c>
      <c r="B6" s="10">
        <f>VLOOKUP(A6,'[1]Exportar (93)'!A$10:F$815,6,0)</f>
        <v>89547924220.309998</v>
      </c>
      <c r="C6" s="42">
        <f>+O9</f>
        <v>21914674576.75</v>
      </c>
      <c r="D6" s="42">
        <f>+P9</f>
        <v>67633249643.559998</v>
      </c>
      <c r="E6">
        <f t="shared" si="2"/>
        <v>6</v>
      </c>
      <c r="F6" s="45">
        <f t="shared" si="1"/>
        <v>0</v>
      </c>
      <c r="H6" s="47" t="s">
        <v>142</v>
      </c>
      <c r="I6" s="48">
        <f>+I7+I8</f>
        <v>2655258</v>
      </c>
      <c r="J6" s="48">
        <f>+J7+J8</f>
        <v>2655258</v>
      </c>
      <c r="K6" s="48">
        <f>+K7+K8</f>
        <v>0</v>
      </c>
      <c r="L6" s="22"/>
      <c r="M6" s="47" t="s">
        <v>142</v>
      </c>
      <c r="N6" s="49">
        <f>VLOOKUP(M6,'[1]Exportar (93)'!A$10:F$815,6,0)</f>
        <v>2655258</v>
      </c>
      <c r="O6" s="49">
        <f>VLOOKUP(M6,'[2]enero- marzo 24'!C$5:F$111,3,0)</f>
        <v>2655258</v>
      </c>
      <c r="P6" s="49">
        <f t="shared" ref="P6:P35" si="3">+K6</f>
        <v>0</v>
      </c>
      <c r="S6" s="60"/>
    </row>
    <row r="7" spans="1:19" x14ac:dyDescent="0.2">
      <c r="A7" s="62" t="s">
        <v>191</v>
      </c>
      <c r="B7" s="10">
        <f>VLOOKUP(A7,'[1]Exportar (93)'!A$10:F$815,6,0)</f>
        <v>96503809</v>
      </c>
      <c r="C7" s="66">
        <f>+O17</f>
        <v>96503809</v>
      </c>
      <c r="D7" s="66">
        <f>+P17</f>
        <v>0</v>
      </c>
      <c r="E7">
        <f t="shared" si="2"/>
        <v>6</v>
      </c>
      <c r="H7" s="24" t="s">
        <v>143</v>
      </c>
      <c r="I7" s="37">
        <v>0</v>
      </c>
      <c r="J7" s="37">
        <v>0</v>
      </c>
      <c r="K7" s="37">
        <v>0</v>
      </c>
      <c r="M7" s="24" t="s">
        <v>143</v>
      </c>
      <c r="N7" s="19">
        <f>VLOOKUP(M7,'[1]Exportar (93)'!A$10:F$815,6,0)</f>
        <v>0</v>
      </c>
      <c r="O7" s="19">
        <f>VLOOKUP(M7,'[2]enero- marzo 24'!C$5:F$111,3,0)</f>
        <v>0</v>
      </c>
      <c r="P7" s="19">
        <f t="shared" si="3"/>
        <v>0</v>
      </c>
      <c r="S7" s="60"/>
    </row>
    <row r="8" spans="1:19" x14ac:dyDescent="0.2">
      <c r="A8" t="s">
        <v>46</v>
      </c>
      <c r="B8" s="10">
        <f>VLOOKUP(A8,'[1]Exportar (93)'!A$10:F$815,6,0)</f>
        <v>9418592244.2399998</v>
      </c>
      <c r="C8" s="42">
        <f>+O22</f>
        <v>154740827.41999999</v>
      </c>
      <c r="D8" s="42">
        <f>+P22</f>
        <v>9263851416.8199997</v>
      </c>
      <c r="E8">
        <f t="shared" ref="E8" si="4">LEN(A8)</f>
        <v>6</v>
      </c>
      <c r="F8" s="45">
        <f>+B8-C8-D8</f>
        <v>0</v>
      </c>
      <c r="H8" s="24" t="s">
        <v>144</v>
      </c>
      <c r="I8" s="37">
        <v>2655258</v>
      </c>
      <c r="J8" s="37">
        <v>2655258</v>
      </c>
      <c r="K8" s="37">
        <v>0</v>
      </c>
      <c r="M8" s="24" t="s">
        <v>144</v>
      </c>
      <c r="N8" s="19">
        <f>VLOOKUP(M8,'[1]Exportar (93)'!A$10:F$815,6,0)</f>
        <v>2655258</v>
      </c>
      <c r="O8" s="19">
        <f>VLOOKUP(M8,'[2]enero- marzo 24'!C$5:F$111,3,0)</f>
        <v>2655258</v>
      </c>
      <c r="P8" s="19">
        <f t="shared" si="3"/>
        <v>0</v>
      </c>
      <c r="S8" s="60"/>
    </row>
    <row r="9" spans="1:19" x14ac:dyDescent="0.2">
      <c r="A9" s="64" t="s">
        <v>208</v>
      </c>
      <c r="B9" s="10">
        <f>VLOOKUP(A9,'[1]Exportar (93)'!A$10:F$815,6,0)</f>
        <v>387305028593.59998</v>
      </c>
      <c r="C9" s="42">
        <f>+O35</f>
        <v>0</v>
      </c>
      <c r="D9" s="42">
        <f>+P35</f>
        <v>387305028593.59998</v>
      </c>
      <c r="E9">
        <f t="shared" ref="E9" si="5">LEN(A9)</f>
        <v>6</v>
      </c>
      <c r="F9" s="45">
        <f>+B9-C9-D9</f>
        <v>0</v>
      </c>
      <c r="H9" s="47" t="s">
        <v>45</v>
      </c>
      <c r="I9" s="48">
        <f>I10+I12+I15</f>
        <v>89547924220.309998</v>
      </c>
      <c r="J9" s="48">
        <f>J10+J12+J15</f>
        <v>21914674576.75</v>
      </c>
      <c r="K9" s="48">
        <f>K10+K12+K15</f>
        <v>67633249643.559998</v>
      </c>
      <c r="L9" s="22"/>
      <c r="M9" s="47" t="s">
        <v>45</v>
      </c>
      <c r="N9" s="49">
        <f>VLOOKUP(M9,'[1]Exportar (93)'!A$10:F$815,6,0)</f>
        <v>89547924220.309998</v>
      </c>
      <c r="O9" s="49">
        <f>VLOOKUP(M9,'[2]enero- marzo 24'!C$5:F$111,3,0)</f>
        <v>21914674576.75</v>
      </c>
      <c r="P9" s="49">
        <f t="shared" si="3"/>
        <v>67633249643.559998</v>
      </c>
      <c r="Q9" s="60">
        <f>VLOOKUP(M9,$A$3:$D$106,3,0)-O9</f>
        <v>0</v>
      </c>
      <c r="R9" s="60">
        <f>VLOOKUP(M9,$A$3:$D$106,4,0)-P9</f>
        <v>0</v>
      </c>
      <c r="S9" s="60"/>
    </row>
    <row r="10" spans="1:19" x14ac:dyDescent="0.2">
      <c r="A10" s="56" t="s">
        <v>179</v>
      </c>
      <c r="B10" s="10">
        <f>VLOOKUP(A10,'[1]Exportar (93)'!A$10:F$815,6,0)</f>
        <v>-341220854833.08002</v>
      </c>
      <c r="C10" s="42">
        <f>+O40</f>
        <v>0</v>
      </c>
      <c r="D10" s="42">
        <f>+P40</f>
        <v>-341220854833.08002</v>
      </c>
      <c r="E10">
        <f t="shared" ref="E10:E26" si="6">LEN(A10)</f>
        <v>6</v>
      </c>
      <c r="F10" s="45">
        <f t="shared" ref="F10:F27" si="7">+B10-C10-D10</f>
        <v>0</v>
      </c>
      <c r="H10" s="47" t="s">
        <v>154</v>
      </c>
      <c r="I10" s="48">
        <f>+I11</f>
        <v>0</v>
      </c>
      <c r="J10" s="48">
        <f>+J11</f>
        <v>0</v>
      </c>
      <c r="K10" s="48">
        <f>+K11</f>
        <v>0</v>
      </c>
      <c r="L10" s="22"/>
      <c r="M10" s="47" t="s">
        <v>154</v>
      </c>
      <c r="N10" s="49">
        <f>VLOOKUP(M10,'[1]Exportar (93)'!A$10:F$815,6,0)</f>
        <v>0</v>
      </c>
      <c r="O10" s="49">
        <v>0</v>
      </c>
      <c r="P10" s="49">
        <f t="shared" si="3"/>
        <v>0</v>
      </c>
      <c r="S10" s="60"/>
    </row>
    <row r="11" spans="1:19" x14ac:dyDescent="0.2">
      <c r="A11" s="72" t="s">
        <v>50</v>
      </c>
      <c r="B11" s="10">
        <f>VLOOKUP(A11,'[1]Exportar (93)'!A$10:F$815,6,0)</f>
        <v>188805387.97999999</v>
      </c>
      <c r="C11" s="42">
        <v>0</v>
      </c>
      <c r="D11" s="42">
        <f t="shared" ref="D11:D26" si="8">+B11</f>
        <v>188805387.97999999</v>
      </c>
      <c r="E11">
        <f t="shared" si="6"/>
        <v>6</v>
      </c>
      <c r="F11" s="45">
        <f t="shared" si="7"/>
        <v>0</v>
      </c>
      <c r="H11" s="24" t="s">
        <v>155</v>
      </c>
      <c r="I11" s="25">
        <v>0</v>
      </c>
      <c r="J11" s="25">
        <v>0</v>
      </c>
      <c r="K11" s="25">
        <v>0</v>
      </c>
      <c r="M11" s="24" t="s">
        <v>155</v>
      </c>
      <c r="N11" s="19">
        <f>VLOOKUP(M11,'[1]Exportar (93)'!A$10:F$815,6,0)</f>
        <v>0</v>
      </c>
      <c r="O11" s="19">
        <v>0</v>
      </c>
      <c r="P11" s="19">
        <f t="shared" si="3"/>
        <v>0</v>
      </c>
      <c r="S11" s="60"/>
    </row>
    <row r="12" spans="1:19" x14ac:dyDescent="0.2">
      <c r="A12" t="s">
        <v>51</v>
      </c>
      <c r="B12" s="10">
        <f>VLOOKUP(A12,'[1]Exportar (93)'!A$10:F$815,6,0)</f>
        <v>30514350.57</v>
      </c>
      <c r="C12" s="42">
        <v>0</v>
      </c>
      <c r="D12" s="42">
        <f t="shared" si="8"/>
        <v>30514350.57</v>
      </c>
      <c r="E12">
        <f t="shared" si="6"/>
        <v>6</v>
      </c>
      <c r="F12" s="45">
        <f t="shared" si="7"/>
        <v>0</v>
      </c>
      <c r="H12" s="47" t="s">
        <v>187</v>
      </c>
      <c r="I12" s="48">
        <f>+I13+I14</f>
        <v>70422801340.449997</v>
      </c>
      <c r="J12" s="48">
        <f>+J13+J14</f>
        <v>2789551696.8899999</v>
      </c>
      <c r="K12" s="48">
        <f>+K13+K14</f>
        <v>67633249643.559998</v>
      </c>
      <c r="L12" s="22"/>
      <c r="M12" s="47" t="s">
        <v>187</v>
      </c>
      <c r="N12" s="49">
        <f>VLOOKUP(M12,'[1]Exportar (93)'!A$10:F$815,6,0)</f>
        <v>70422801340.449997</v>
      </c>
      <c r="O12" s="49">
        <f>VLOOKUP(M12,'[2]enero- marzo 24'!C$5:F$111,3,0)</f>
        <v>2789551696.8899999</v>
      </c>
      <c r="P12" s="49">
        <f t="shared" si="3"/>
        <v>67633249643.559998</v>
      </c>
      <c r="S12" s="60"/>
    </row>
    <row r="13" spans="1:19" ht="13.5" customHeight="1" x14ac:dyDescent="0.2">
      <c r="A13" t="s">
        <v>52</v>
      </c>
      <c r="B13" s="10">
        <f>VLOOKUP(A13,'[1]Exportar (93)'!A$10:F$815,6,0)</f>
        <v>323732673</v>
      </c>
      <c r="C13" s="42">
        <v>0</v>
      </c>
      <c r="D13" s="42">
        <f t="shared" si="8"/>
        <v>323732673</v>
      </c>
      <c r="E13">
        <f t="shared" si="6"/>
        <v>6</v>
      </c>
      <c r="F13" s="45">
        <f t="shared" si="7"/>
        <v>0</v>
      </c>
      <c r="H13" s="26" t="s">
        <v>192</v>
      </c>
      <c r="I13" s="37">
        <v>0</v>
      </c>
      <c r="J13" s="37"/>
      <c r="K13" s="37">
        <v>0</v>
      </c>
      <c r="M13" s="26" t="s">
        <v>192</v>
      </c>
      <c r="N13" s="19">
        <f>VLOOKUP(M13,'[1]Exportar (93)'!A$10:F$815,6,0)</f>
        <v>0</v>
      </c>
      <c r="O13" s="19">
        <f>VLOOKUP(M13,'[2]enero- marzo 24'!C$5:F$111,3,0)</f>
        <v>0</v>
      </c>
      <c r="P13" s="19">
        <f t="shared" si="3"/>
        <v>0</v>
      </c>
      <c r="S13" s="60"/>
    </row>
    <row r="14" spans="1:19" ht="12.75" customHeight="1" x14ac:dyDescent="0.2">
      <c r="A14" t="s">
        <v>53</v>
      </c>
      <c r="B14" s="10">
        <f>VLOOKUP(A14,'[1]Exportar (93)'!A$10:F$815,6,0)</f>
        <v>679700034.44000006</v>
      </c>
      <c r="C14" s="42">
        <v>0</v>
      </c>
      <c r="D14" s="42">
        <f t="shared" si="8"/>
        <v>679700034.44000006</v>
      </c>
      <c r="E14">
        <f t="shared" si="6"/>
        <v>6</v>
      </c>
      <c r="F14" s="45">
        <f t="shared" si="7"/>
        <v>0</v>
      </c>
      <c r="H14" s="26" t="s">
        <v>188</v>
      </c>
      <c r="I14" s="37">
        <v>70422801340.449997</v>
      </c>
      <c r="J14" s="37">
        <v>2789551696.8899999</v>
      </c>
      <c r="K14" s="37">
        <v>67633249643.559998</v>
      </c>
      <c r="M14" s="26" t="s">
        <v>188</v>
      </c>
      <c r="N14" s="19">
        <f>VLOOKUP(M14,'[1]Exportar (93)'!A$10:F$815,6,0)</f>
        <v>70422801340.449997</v>
      </c>
      <c r="O14" s="19">
        <f>VLOOKUP(M14,'[2]enero- marzo 24'!C$5:F$111,3,0)</f>
        <v>2789551696.8899999</v>
      </c>
      <c r="P14" s="19">
        <f t="shared" si="3"/>
        <v>67633249643.559998</v>
      </c>
      <c r="S14" s="60"/>
    </row>
    <row r="15" spans="1:19" ht="13.5" customHeight="1" x14ac:dyDescent="0.2">
      <c r="A15" t="s">
        <v>54</v>
      </c>
      <c r="B15" s="10">
        <f>VLOOKUP(A15,'[1]Exportar (93)'!A$10:F$815,6,0)</f>
        <v>843400</v>
      </c>
      <c r="C15" s="42">
        <v>0</v>
      </c>
      <c r="D15" s="42">
        <f t="shared" si="8"/>
        <v>843400</v>
      </c>
      <c r="E15">
        <f t="shared" si="6"/>
        <v>6</v>
      </c>
      <c r="F15" s="45">
        <f t="shared" si="7"/>
        <v>0</v>
      </c>
      <c r="H15" s="50" t="s">
        <v>129</v>
      </c>
      <c r="I15" s="48">
        <f>+I16</f>
        <v>19125122879.860001</v>
      </c>
      <c r="J15" s="48">
        <f>+J16</f>
        <v>19125122879.860001</v>
      </c>
      <c r="K15" s="48">
        <f>+K16</f>
        <v>0</v>
      </c>
      <c r="L15" s="22"/>
      <c r="M15" s="50" t="s">
        <v>129</v>
      </c>
      <c r="N15" s="49">
        <f>VLOOKUP(M15,'[1]Exportar (93)'!A$10:F$815,6,0)</f>
        <v>19125122879.860001</v>
      </c>
      <c r="O15" s="49">
        <f>VLOOKUP(M15,'[2]enero- marzo 24'!C$5:F$111,3,0)</f>
        <v>19125122879.860001</v>
      </c>
      <c r="P15" s="49">
        <f t="shared" si="3"/>
        <v>0</v>
      </c>
      <c r="S15" s="60"/>
    </row>
    <row r="16" spans="1:19" x14ac:dyDescent="0.2">
      <c r="A16" t="s">
        <v>55</v>
      </c>
      <c r="B16" s="10">
        <f>VLOOKUP(A16,'[1]Exportar (93)'!A$10:F$815,6,0)</f>
        <v>7060486969.5299997</v>
      </c>
      <c r="C16" s="42">
        <v>0</v>
      </c>
      <c r="D16" s="42">
        <f t="shared" si="8"/>
        <v>7060486969.5299997</v>
      </c>
      <c r="E16">
        <f t="shared" si="6"/>
        <v>6</v>
      </c>
      <c r="F16" s="45">
        <f t="shared" si="7"/>
        <v>0</v>
      </c>
      <c r="H16" s="24" t="s">
        <v>130</v>
      </c>
      <c r="I16" s="65">
        <v>19125122879.860001</v>
      </c>
      <c r="J16" s="65">
        <v>19125122879.860001</v>
      </c>
      <c r="K16" s="37">
        <v>0</v>
      </c>
      <c r="M16" s="24" t="s">
        <v>130</v>
      </c>
      <c r="N16" s="19">
        <f>VLOOKUP(M16,'[1]Exportar (93)'!A$10:F$815,6,0)</f>
        <v>19125122879.860001</v>
      </c>
      <c r="O16" s="19">
        <f>VLOOKUP(M16,'[2]enero- marzo 24'!C$5:F$111,3,0)</f>
        <v>19125122879.860001</v>
      </c>
      <c r="P16" s="19">
        <f t="shared" si="3"/>
        <v>0</v>
      </c>
      <c r="S16" s="60"/>
    </row>
    <row r="17" spans="1:19" x14ac:dyDescent="0.2">
      <c r="A17" t="s">
        <v>56</v>
      </c>
      <c r="B17" s="10">
        <f>VLOOKUP(A17,'[1]Exportar (93)'!A$10:F$815,6,0)</f>
        <v>5816924792.9899998</v>
      </c>
      <c r="C17" s="42">
        <v>0</v>
      </c>
      <c r="D17" s="42">
        <f t="shared" si="8"/>
        <v>5816924792.9899998</v>
      </c>
      <c r="E17">
        <f t="shared" si="6"/>
        <v>6</v>
      </c>
      <c r="F17" s="45">
        <f t="shared" si="7"/>
        <v>0</v>
      </c>
      <c r="H17" s="47" t="s">
        <v>191</v>
      </c>
      <c r="I17" s="48">
        <f>+I20+I18</f>
        <v>96503809</v>
      </c>
      <c r="J17" s="48">
        <f>+J20+J18</f>
        <v>96503809</v>
      </c>
      <c r="K17" s="48">
        <f>+K20+K18</f>
        <v>0</v>
      </c>
      <c r="M17" s="47" t="s">
        <v>191</v>
      </c>
      <c r="N17" s="49">
        <f>VLOOKUP(M17,'[1]Exportar (93)'!A$10:F$815,6,0)</f>
        <v>96503809</v>
      </c>
      <c r="O17" s="49">
        <f>VLOOKUP(M17,'[2]enero- marzo 24'!C$5:F$111,3,0)</f>
        <v>96503809</v>
      </c>
      <c r="P17" s="49">
        <f t="shared" si="3"/>
        <v>0</v>
      </c>
      <c r="Q17" s="60">
        <f>VLOOKUP(M17,$A$3:$D$106,3,0)-O17</f>
        <v>0</v>
      </c>
      <c r="R17" s="60">
        <f>VLOOKUP(M17,$A$3:$D$106,4,0)-P17</f>
        <v>0</v>
      </c>
      <c r="S17" s="60"/>
    </row>
    <row r="18" spans="1:19" x14ac:dyDescent="0.2">
      <c r="A18" t="s">
        <v>57</v>
      </c>
      <c r="B18" s="10">
        <f>VLOOKUP(A18,'[1]Exportar (93)'!A$10:F$815,6,0)</f>
        <v>826082828.39999998</v>
      </c>
      <c r="C18" s="42">
        <v>0</v>
      </c>
      <c r="D18" s="42">
        <f t="shared" si="8"/>
        <v>826082828.39999998</v>
      </c>
      <c r="E18">
        <f t="shared" si="6"/>
        <v>6</v>
      </c>
      <c r="F18" s="45">
        <f t="shared" si="7"/>
        <v>0</v>
      </c>
      <c r="H18" s="47" t="s">
        <v>203</v>
      </c>
      <c r="I18" s="48">
        <f>+I19</f>
        <v>0</v>
      </c>
      <c r="J18" s="48">
        <f>+J19</f>
        <v>0</v>
      </c>
      <c r="K18" s="48">
        <f>+K19</f>
        <v>0</v>
      </c>
      <c r="M18" s="47" t="s">
        <v>203</v>
      </c>
      <c r="N18" s="49">
        <f>VLOOKUP(M18,'[1]Exportar (93)'!A$10:F$815,6,0)</f>
        <v>0</v>
      </c>
      <c r="O18" s="49">
        <f>VLOOKUP(M18,'[2]enero- marzo 24'!C$5:F$111,3,0)</f>
        <v>0</v>
      </c>
      <c r="P18" s="49">
        <f t="shared" si="3"/>
        <v>0</v>
      </c>
      <c r="Q18" s="60"/>
      <c r="R18" s="60"/>
      <c r="S18" s="60"/>
    </row>
    <row r="19" spans="1:19" x14ac:dyDescent="0.2">
      <c r="A19" t="s">
        <v>58</v>
      </c>
      <c r="B19" s="10">
        <f>VLOOKUP(A19,'[1]Exportar (93)'!A$10:F$815,6,0)</f>
        <v>9576519.9000000004</v>
      </c>
      <c r="C19" s="42">
        <v>0</v>
      </c>
      <c r="D19" s="42">
        <f t="shared" si="8"/>
        <v>9576519.9000000004</v>
      </c>
      <c r="E19">
        <f t="shared" si="6"/>
        <v>6</v>
      </c>
      <c r="F19" s="45">
        <f t="shared" si="7"/>
        <v>0</v>
      </c>
      <c r="H19" s="24" t="s">
        <v>204</v>
      </c>
      <c r="I19" s="37">
        <v>0</v>
      </c>
      <c r="J19" s="37">
        <v>0</v>
      </c>
      <c r="K19" s="37">
        <v>0</v>
      </c>
      <c r="M19" s="24" t="s">
        <v>204</v>
      </c>
      <c r="N19" s="19">
        <f>VLOOKUP(M19,'[1]Exportar (93)'!A$10:F$815,6,0)</f>
        <v>0</v>
      </c>
      <c r="O19" s="19">
        <f>VLOOKUP(M19,'[2]enero- marzo 24'!C$5:F$111,3,0)</f>
        <v>0</v>
      </c>
      <c r="P19" s="19">
        <f t="shared" si="3"/>
        <v>0</v>
      </c>
      <c r="Q19" s="60"/>
      <c r="R19" s="60"/>
      <c r="S19" s="60"/>
    </row>
    <row r="20" spans="1:19" x14ac:dyDescent="0.2">
      <c r="A20" t="s">
        <v>59</v>
      </c>
      <c r="B20" s="10">
        <f>VLOOKUP(A20,'[1]Exportar (93)'!A$10:F$815,6,0)</f>
        <v>3046636733188.4102</v>
      </c>
      <c r="C20" s="42">
        <v>0</v>
      </c>
      <c r="D20" s="42">
        <f t="shared" si="8"/>
        <v>3046636733188.4102</v>
      </c>
      <c r="E20">
        <f t="shared" si="6"/>
        <v>6</v>
      </c>
      <c r="F20" s="45">
        <f t="shared" si="7"/>
        <v>0</v>
      </c>
      <c r="H20" s="47" t="s">
        <v>193</v>
      </c>
      <c r="I20" s="48">
        <f>+I21</f>
        <v>96503809</v>
      </c>
      <c r="J20" s="48">
        <f>+J21</f>
        <v>96503809</v>
      </c>
      <c r="K20" s="48">
        <f>+K21</f>
        <v>0</v>
      </c>
      <c r="M20" s="47" t="s">
        <v>193</v>
      </c>
      <c r="N20" s="49">
        <f>VLOOKUP(M20,'[1]Exportar (93)'!A$10:F$815,6,0)</f>
        <v>96503809</v>
      </c>
      <c r="O20" s="49">
        <f>VLOOKUP(M20,'[2]enero- marzo 24'!C$5:F$111,3,0)</f>
        <v>96503809</v>
      </c>
      <c r="P20" s="49">
        <f t="shared" si="3"/>
        <v>0</v>
      </c>
      <c r="S20" s="60"/>
    </row>
    <row r="21" spans="1:19" x14ac:dyDescent="0.2">
      <c r="A21" t="s">
        <v>60</v>
      </c>
      <c r="B21" s="10">
        <f>VLOOKUP(A21,'[1]Exportar (93)'!A$10:F$815,6,0)</f>
        <v>-19601830419.560001</v>
      </c>
      <c r="C21" s="42">
        <v>0</v>
      </c>
      <c r="D21" s="42">
        <f t="shared" si="8"/>
        <v>-19601830419.560001</v>
      </c>
      <c r="E21">
        <f t="shared" si="6"/>
        <v>6</v>
      </c>
      <c r="F21" s="45">
        <f t="shared" si="7"/>
        <v>0</v>
      </c>
      <c r="H21" s="24" t="s">
        <v>194</v>
      </c>
      <c r="I21" s="37">
        <v>96503809</v>
      </c>
      <c r="J21" s="37">
        <v>96503809</v>
      </c>
      <c r="K21" s="37">
        <v>0</v>
      </c>
      <c r="M21" s="24" t="s">
        <v>194</v>
      </c>
      <c r="N21" s="19">
        <f>VLOOKUP(M21,'[1]Exportar (93)'!A$10:F$815,6,0)</f>
        <v>96503809</v>
      </c>
      <c r="O21" s="19">
        <f>VLOOKUP(M21,'[2]enero- marzo 24'!C$5:F$111,3,0)</f>
        <v>96503809</v>
      </c>
      <c r="P21" s="19">
        <f t="shared" si="3"/>
        <v>0</v>
      </c>
      <c r="S21" s="60"/>
    </row>
    <row r="22" spans="1:19" x14ac:dyDescent="0.2">
      <c r="A22" t="s">
        <v>105</v>
      </c>
      <c r="B22" s="44"/>
      <c r="C22" s="42">
        <v>0</v>
      </c>
      <c r="D22" s="42">
        <f t="shared" si="8"/>
        <v>0</v>
      </c>
      <c r="E22">
        <f t="shared" si="6"/>
        <v>6</v>
      </c>
      <c r="F22" s="45">
        <f t="shared" si="7"/>
        <v>0</v>
      </c>
      <c r="H22" s="47" t="s">
        <v>46</v>
      </c>
      <c r="I22" s="48">
        <f>I23+I25+I27+I29+I31+I33</f>
        <v>9418592244.2399998</v>
      </c>
      <c r="J22" s="48">
        <f>J23+J25+J27+J29+J31+J33</f>
        <v>154740827.41999999</v>
      </c>
      <c r="K22" s="48">
        <f>K23+K25+K27+K29+K31+K33</f>
        <v>9263851416.8199997</v>
      </c>
      <c r="L22" s="22"/>
      <c r="M22" s="47" t="s">
        <v>46</v>
      </c>
      <c r="N22" s="49">
        <f>VLOOKUP(M22,'[1]Exportar (93)'!A$10:F$815,6,0)</f>
        <v>9418592244.2399998</v>
      </c>
      <c r="O22" s="49">
        <f>VLOOKUP(M22,'[2]enero- marzo 24'!C$5:F$111,3,0)</f>
        <v>154740827.41999999</v>
      </c>
      <c r="P22" s="49">
        <f t="shared" si="3"/>
        <v>9263851416.8199997</v>
      </c>
      <c r="Q22" s="60">
        <f>VLOOKUP(M22,$A$3:$D$106,3,0)-O22</f>
        <v>0</v>
      </c>
      <c r="R22" s="60">
        <f>VLOOKUP(M22,$A$3:$D$106,4,0)-P22</f>
        <v>0</v>
      </c>
      <c r="S22" s="60"/>
    </row>
    <row r="23" spans="1:19" x14ac:dyDescent="0.2">
      <c r="A23" t="s">
        <v>61</v>
      </c>
      <c r="B23" s="10">
        <f>VLOOKUP(A23,'[1]Exportar (93)'!A$10:F$815,6,0)</f>
        <v>37255190523921.898</v>
      </c>
      <c r="C23" s="42">
        <v>0</v>
      </c>
      <c r="D23" s="42">
        <f t="shared" si="8"/>
        <v>37255190523921.898</v>
      </c>
      <c r="E23">
        <f t="shared" si="6"/>
        <v>6</v>
      </c>
      <c r="F23" s="45">
        <f t="shared" si="7"/>
        <v>0</v>
      </c>
      <c r="H23" s="47" t="s">
        <v>195</v>
      </c>
      <c r="I23" s="48">
        <f>+I24</f>
        <v>140537528.41999999</v>
      </c>
      <c r="J23" s="48">
        <f>+J24</f>
        <v>140537528.41999999</v>
      </c>
      <c r="K23" s="48">
        <f>+K24</f>
        <v>0</v>
      </c>
      <c r="L23" s="22"/>
      <c r="M23" s="47" t="s">
        <v>195</v>
      </c>
      <c r="N23" s="49">
        <f>VLOOKUP(M23,'[1]Exportar (93)'!A$10:F$815,6,0)</f>
        <v>140537528.41999999</v>
      </c>
      <c r="O23" s="49">
        <f>VLOOKUP(M23,'[2]enero- marzo 24'!C$5:F$111,3,0)</f>
        <v>140537528.41999999</v>
      </c>
      <c r="P23" s="49">
        <f t="shared" si="3"/>
        <v>0</v>
      </c>
      <c r="S23" s="60"/>
    </row>
    <row r="24" spans="1:19" ht="12.75" customHeight="1" x14ac:dyDescent="0.2">
      <c r="A24" t="s">
        <v>62</v>
      </c>
      <c r="B24" s="10">
        <f>VLOOKUP(A24,'[1]Exportar (93)'!A$10:F$815,6,0)</f>
        <v>1890864011460.75</v>
      </c>
      <c r="C24" s="42">
        <v>0</v>
      </c>
      <c r="D24" s="42">
        <f t="shared" si="8"/>
        <v>1890864011460.75</v>
      </c>
      <c r="E24">
        <f t="shared" si="6"/>
        <v>6</v>
      </c>
      <c r="F24" s="45">
        <f t="shared" si="7"/>
        <v>0</v>
      </c>
      <c r="H24" s="24" t="s">
        <v>196</v>
      </c>
      <c r="I24" s="37">
        <v>140537528.41999999</v>
      </c>
      <c r="J24" s="37">
        <v>140537528.41999999</v>
      </c>
      <c r="K24" s="37">
        <v>0</v>
      </c>
      <c r="M24" s="24" t="s">
        <v>196</v>
      </c>
      <c r="N24" s="19">
        <f>VLOOKUP(M24,'[1]Exportar (93)'!A$10:F$815,6,0)</f>
        <v>140537528.41999999</v>
      </c>
      <c r="O24" s="19">
        <f>VLOOKUP(M24,'[2]enero- marzo 24'!C$5:F$111,3,0)</f>
        <v>140537528.41999999</v>
      </c>
      <c r="P24" s="19">
        <f t="shared" si="3"/>
        <v>0</v>
      </c>
      <c r="S24" s="60"/>
    </row>
    <row r="25" spans="1:19" ht="13.5" customHeight="1" x14ac:dyDescent="0.2">
      <c r="A25" t="s">
        <v>63</v>
      </c>
      <c r="B25" s="10">
        <f>VLOOKUP(A25,'[1]Exportar (93)'!A$10:F$815,6,0)</f>
        <v>25872291749230.102</v>
      </c>
      <c r="C25" s="42">
        <v>0</v>
      </c>
      <c r="D25" s="42">
        <f>+B25</f>
        <v>25872291749230.102</v>
      </c>
      <c r="E25">
        <f t="shared" si="6"/>
        <v>6</v>
      </c>
      <c r="F25" s="45">
        <f t="shared" si="7"/>
        <v>0</v>
      </c>
      <c r="G25" s="20"/>
      <c r="H25" s="47" t="s">
        <v>131</v>
      </c>
      <c r="I25" s="48">
        <f>+I26</f>
        <v>0</v>
      </c>
      <c r="J25" s="48">
        <f>+J26</f>
        <v>0</v>
      </c>
      <c r="K25" s="48">
        <f>+K26</f>
        <v>0</v>
      </c>
      <c r="L25" s="22"/>
      <c r="M25" s="47" t="s">
        <v>131</v>
      </c>
      <c r="N25" s="49">
        <f>VLOOKUP(M25,'[1]Exportar (93)'!A$10:F$815,6,0)</f>
        <v>0</v>
      </c>
      <c r="O25" s="49">
        <f>VLOOKUP(M25,'[2]enero- marzo 24'!C$5:F$111,3,0)</f>
        <v>0</v>
      </c>
      <c r="P25" s="49">
        <f t="shared" si="3"/>
        <v>0</v>
      </c>
      <c r="S25" s="60"/>
    </row>
    <row r="26" spans="1:19" x14ac:dyDescent="0.2">
      <c r="A26" t="s">
        <v>64</v>
      </c>
      <c r="B26" s="10">
        <f>VLOOKUP(A26,'[1]Exportar (93)'!A$10:F$815,6,0)</f>
        <v>-751026240940.06006</v>
      </c>
      <c r="C26" s="42">
        <v>0</v>
      </c>
      <c r="D26" s="42">
        <f t="shared" si="8"/>
        <v>-751026240940.06006</v>
      </c>
      <c r="E26">
        <f t="shared" si="6"/>
        <v>6</v>
      </c>
      <c r="F26" s="45">
        <f t="shared" si="7"/>
        <v>0</v>
      </c>
      <c r="H26" s="24" t="s">
        <v>132</v>
      </c>
      <c r="I26" s="37">
        <v>0</v>
      </c>
      <c r="J26" s="37">
        <v>0</v>
      </c>
      <c r="K26" s="37">
        <v>0</v>
      </c>
      <c r="M26" s="24" t="s">
        <v>132</v>
      </c>
      <c r="N26" s="19">
        <f>VLOOKUP(M26,'[1]Exportar (93)'!A$10:F$815,6,0)</f>
        <v>0</v>
      </c>
      <c r="O26" s="19">
        <f>VLOOKUP(M26,'[2]enero- marzo 24'!C$5:F$111,3,0)</f>
        <v>0</v>
      </c>
      <c r="P26" s="19">
        <f t="shared" si="3"/>
        <v>0</v>
      </c>
      <c r="S26" s="60"/>
    </row>
    <row r="27" spans="1:19" x14ac:dyDescent="0.2">
      <c r="A27" s="63" t="s">
        <v>198</v>
      </c>
      <c r="B27" s="10">
        <f>VLOOKUP(A27,'[1]Exportar (93)'!A$10:F$815,6,0)</f>
        <v>-202944843155.70999</v>
      </c>
      <c r="C27" s="42">
        <v>0</v>
      </c>
      <c r="D27" s="42">
        <f t="shared" ref="D27" si="9">+B27</f>
        <v>-202944843155.70999</v>
      </c>
      <c r="E27">
        <f t="shared" ref="E27" si="10">LEN(A27)</f>
        <v>6</v>
      </c>
      <c r="F27" s="45">
        <f t="shared" si="7"/>
        <v>0</v>
      </c>
      <c r="H27" s="47" t="s">
        <v>133</v>
      </c>
      <c r="I27" s="48">
        <f>+I28</f>
        <v>54809311</v>
      </c>
      <c r="J27" s="48">
        <f>+J28</f>
        <v>14203299</v>
      </c>
      <c r="K27" s="48">
        <f>+K28</f>
        <v>40606012</v>
      </c>
      <c r="L27" s="22"/>
      <c r="M27" s="47" t="s">
        <v>133</v>
      </c>
      <c r="N27" s="49">
        <f>VLOOKUP(M27,'[1]Exportar (93)'!A$10:F$815,6,0)</f>
        <v>54809311</v>
      </c>
      <c r="O27" s="49">
        <f>VLOOKUP(M27,'[2]enero- marzo 24'!C$5:F$111,3,0)</f>
        <v>14203299</v>
      </c>
      <c r="P27" s="49">
        <f t="shared" si="3"/>
        <v>40606012</v>
      </c>
      <c r="S27" s="60"/>
    </row>
    <row r="28" spans="1:19" x14ac:dyDescent="0.2">
      <c r="A28" t="s">
        <v>152</v>
      </c>
      <c r="B28" s="44"/>
      <c r="C28" s="42">
        <v>0</v>
      </c>
      <c r="D28" s="42">
        <f>+B28</f>
        <v>0</v>
      </c>
      <c r="E28">
        <f t="shared" ref="E28:E34" si="11">LEN(A28)</f>
        <v>6</v>
      </c>
      <c r="F28" s="45">
        <f t="shared" ref="F28:F34" si="12">+B28-C28-D28</f>
        <v>0</v>
      </c>
      <c r="H28" s="29" t="s">
        <v>134</v>
      </c>
      <c r="I28" s="37">
        <v>54809311</v>
      </c>
      <c r="J28" s="37">
        <v>14203299</v>
      </c>
      <c r="K28" s="37">
        <v>40606012</v>
      </c>
      <c r="L28" s="30"/>
      <c r="M28" s="29" t="s">
        <v>134</v>
      </c>
      <c r="N28" s="19">
        <f>VLOOKUP(M28,'[1]Exportar (93)'!A$10:F$815,6,0)</f>
        <v>54809311</v>
      </c>
      <c r="O28" s="19">
        <f>VLOOKUP(M28,'[2]enero- marzo 24'!C$5:F$111,3,0)</f>
        <v>14203299</v>
      </c>
      <c r="P28" s="19">
        <f t="shared" si="3"/>
        <v>40606012</v>
      </c>
      <c r="S28" s="60"/>
    </row>
    <row r="29" spans="1:19" x14ac:dyDescent="0.2">
      <c r="A29" t="s">
        <v>47</v>
      </c>
      <c r="B29" s="10">
        <f>VLOOKUP(A29,'[1]Exportar (93)'!A$10:F$815,6,0)</f>
        <v>0</v>
      </c>
      <c r="C29" s="42">
        <f>+O47</f>
        <v>0</v>
      </c>
      <c r="D29" s="42">
        <f>+P47</f>
        <v>0</v>
      </c>
      <c r="E29">
        <f t="shared" si="11"/>
        <v>6</v>
      </c>
      <c r="F29" s="45">
        <f t="shared" si="12"/>
        <v>0</v>
      </c>
      <c r="G29" s="28"/>
      <c r="H29" s="51" t="s">
        <v>135</v>
      </c>
      <c r="I29" s="48">
        <f>+I30</f>
        <v>0</v>
      </c>
      <c r="J29" s="48">
        <f>+J30</f>
        <v>0</v>
      </c>
      <c r="K29" s="48">
        <f>+K30</f>
        <v>0</v>
      </c>
      <c r="L29" s="52"/>
      <c r="M29" s="51" t="s">
        <v>135</v>
      </c>
      <c r="N29" s="49">
        <f>VLOOKUP(M29,'[1]Exportar (93)'!A$10:F$815,6,0)</f>
        <v>0</v>
      </c>
      <c r="O29" s="49">
        <f>VLOOKUP(M29,'[2]enero- marzo 24'!C$5:F$111,3,0)</f>
        <v>0</v>
      </c>
      <c r="P29" s="49">
        <f t="shared" si="3"/>
        <v>0</v>
      </c>
      <c r="S29" s="60"/>
    </row>
    <row r="30" spans="1:19" x14ac:dyDescent="0.2">
      <c r="A30" t="s">
        <v>48</v>
      </c>
      <c r="B30" s="10">
        <f>VLOOKUP(A30,'[1]Exportar (93)'!A$10:F$815,6,0)</f>
        <v>7361910070663.6201</v>
      </c>
      <c r="C30" s="42">
        <f>+O50</f>
        <v>115104610449.19</v>
      </c>
      <c r="D30" s="42">
        <f>+P50</f>
        <v>7246805460214.4297</v>
      </c>
      <c r="E30">
        <f t="shared" si="11"/>
        <v>6</v>
      </c>
      <c r="F30" s="45">
        <f t="shared" si="12"/>
        <v>0</v>
      </c>
      <c r="H30" s="24" t="s">
        <v>136</v>
      </c>
      <c r="I30" s="37">
        <v>0</v>
      </c>
      <c r="J30" s="37">
        <v>0</v>
      </c>
      <c r="K30" s="37">
        <v>0</v>
      </c>
      <c r="M30" s="24" t="s">
        <v>136</v>
      </c>
      <c r="N30" s="19">
        <f>VLOOKUP(M30,'[1]Exportar (93)'!A$10:F$815,6,0)</f>
        <v>0</v>
      </c>
      <c r="O30" s="19">
        <f>VLOOKUP(M30,'[2]enero- marzo 24'!C$5:F$111,3,0)</f>
        <v>0</v>
      </c>
      <c r="P30" s="19">
        <f t="shared" si="3"/>
        <v>0</v>
      </c>
      <c r="S30" s="60"/>
    </row>
    <row r="31" spans="1:19" x14ac:dyDescent="0.2">
      <c r="A31" t="s">
        <v>49</v>
      </c>
      <c r="B31" s="10">
        <f>VLOOKUP(A31,'[1]Exportar (93)'!A$10:F$815,6,0)</f>
        <v>109904898</v>
      </c>
      <c r="C31" s="42">
        <f>+O56</f>
        <v>0</v>
      </c>
      <c r="D31" s="42">
        <f>+P56</f>
        <v>109904898</v>
      </c>
      <c r="E31">
        <f t="shared" si="11"/>
        <v>6</v>
      </c>
      <c r="F31" s="45">
        <f t="shared" si="12"/>
        <v>0</v>
      </c>
      <c r="H31" s="51" t="s">
        <v>189</v>
      </c>
      <c r="I31" s="48">
        <f>+I32</f>
        <v>0</v>
      </c>
      <c r="J31" s="48">
        <f>+J32</f>
        <v>0</v>
      </c>
      <c r="K31" s="48">
        <f>+K32</f>
        <v>0</v>
      </c>
      <c r="L31" s="52"/>
      <c r="M31" s="51" t="s">
        <v>189</v>
      </c>
      <c r="N31" s="49">
        <f>VLOOKUP(M31,'[1]Exportar (93)'!A$10:F$815,6,0)</f>
        <v>0</v>
      </c>
      <c r="O31" s="49">
        <f>VLOOKUP(M31,'[2]enero- marzo 24'!C$5:F$111,3,0)</f>
        <v>0</v>
      </c>
      <c r="P31" s="49">
        <f t="shared" si="3"/>
        <v>0</v>
      </c>
      <c r="S31" s="60"/>
    </row>
    <row r="32" spans="1:19" x14ac:dyDescent="0.2">
      <c r="A32" t="s">
        <v>65</v>
      </c>
      <c r="B32" s="10">
        <f>VLOOKUP(A32,'[1]Exportar (93)'!A$10:F$815,6,0)</f>
        <v>244800911526.16</v>
      </c>
      <c r="C32" s="42">
        <v>0</v>
      </c>
      <c r="D32" s="42">
        <f>+B32</f>
        <v>244800911526.16</v>
      </c>
      <c r="E32">
        <f t="shared" si="11"/>
        <v>6</v>
      </c>
      <c r="F32" s="45">
        <f t="shared" si="12"/>
        <v>0</v>
      </c>
      <c r="H32" s="24" t="s">
        <v>190</v>
      </c>
      <c r="I32" s="37">
        <v>0</v>
      </c>
      <c r="J32" s="37">
        <v>0</v>
      </c>
      <c r="K32" s="37"/>
      <c r="M32" s="24" t="s">
        <v>190</v>
      </c>
      <c r="N32" s="19">
        <f>VLOOKUP(M32,'[1]Exportar (93)'!A$10:F$815,6,0)</f>
        <v>0</v>
      </c>
      <c r="O32" s="19">
        <f>VLOOKUP(M32,'[2]enero- marzo 24'!C$5:F$111,3,0)</f>
        <v>0</v>
      </c>
      <c r="P32" s="19">
        <f t="shared" si="3"/>
        <v>0</v>
      </c>
      <c r="S32" s="60"/>
    </row>
    <row r="33" spans="1:19" x14ac:dyDescent="0.2">
      <c r="A33" t="s">
        <v>66</v>
      </c>
      <c r="B33" s="10">
        <f>VLOOKUP(A33,'[1]Exportar (93)'!A$10:F$815,6,0)</f>
        <v>-67884312517.290001</v>
      </c>
      <c r="C33" s="42">
        <v>0</v>
      </c>
      <c r="D33" s="42">
        <f>+B33</f>
        <v>-67884312517.290001</v>
      </c>
      <c r="E33">
        <f t="shared" si="11"/>
        <v>6</v>
      </c>
      <c r="F33" s="45">
        <f t="shared" si="12"/>
        <v>0</v>
      </c>
      <c r="H33" s="47" t="s">
        <v>106</v>
      </c>
      <c r="I33" s="48">
        <f>+I34</f>
        <v>9223245404.8199997</v>
      </c>
      <c r="J33" s="48">
        <f>+J34</f>
        <v>0</v>
      </c>
      <c r="K33" s="48">
        <f>+K34</f>
        <v>9223245404.8199997</v>
      </c>
      <c r="L33" s="22"/>
      <c r="M33" s="47" t="s">
        <v>106</v>
      </c>
      <c r="N33" s="49">
        <f>VLOOKUP(M33,'[1]Exportar (93)'!A$10:F$815,6,0)</f>
        <v>9223245404.8199997</v>
      </c>
      <c r="O33" s="49">
        <f>VLOOKUP(M33,'[2]enero- marzo 24'!C$5:F$111,3,0)</f>
        <v>0</v>
      </c>
      <c r="P33" s="49">
        <f t="shared" si="3"/>
        <v>9223245404.8199997</v>
      </c>
      <c r="S33" s="60"/>
    </row>
    <row r="34" spans="1:19" x14ac:dyDescent="0.2">
      <c r="A34" t="s">
        <v>242</v>
      </c>
      <c r="B34" s="10">
        <f>VLOOKUP(A34,'[1]Exportar (93)'!A$10:F$815,6,0)</f>
        <v>128902551.03</v>
      </c>
      <c r="C34" s="10">
        <f>J61</f>
        <v>128902551.03</v>
      </c>
      <c r="D34" s="81">
        <f>K61</f>
        <v>0</v>
      </c>
      <c r="E34">
        <f t="shared" si="11"/>
        <v>6</v>
      </c>
      <c r="F34" s="45">
        <f t="shared" si="12"/>
        <v>0</v>
      </c>
      <c r="H34" s="24" t="s">
        <v>137</v>
      </c>
      <c r="I34" s="37">
        <v>9223245404.8199997</v>
      </c>
      <c r="J34" s="37"/>
      <c r="K34" s="37">
        <v>9223245404.8199997</v>
      </c>
      <c r="M34" s="24" t="s">
        <v>137</v>
      </c>
      <c r="N34" s="19">
        <f>VLOOKUP(M34,'[1]Exportar (93)'!A$10:F$815,6,0)</f>
        <v>9223245404.8199997</v>
      </c>
      <c r="O34" s="19">
        <f>VLOOKUP(M34,'[2]enero- marzo 24'!C$5:F$111,3,0)</f>
        <v>0</v>
      </c>
      <c r="P34" s="19">
        <f t="shared" si="3"/>
        <v>9223245404.8199997</v>
      </c>
      <c r="S34" s="60"/>
    </row>
    <row r="35" spans="1:19" x14ac:dyDescent="0.2">
      <c r="A35" t="s">
        <v>67</v>
      </c>
      <c r="B35" s="10">
        <f>VLOOKUP(A35,'[1]Exportar (93)'!A$10:F$815,6,0)</f>
        <v>11262789423167.5</v>
      </c>
      <c r="C35" s="42">
        <v>0</v>
      </c>
      <c r="D35" s="42">
        <f>+B35</f>
        <v>11262789423167.5</v>
      </c>
      <c r="E35">
        <f>LEN(A35)</f>
        <v>6</v>
      </c>
      <c r="F35" s="45">
        <f>+B35-C35-D35</f>
        <v>0</v>
      </c>
      <c r="G35" s="16"/>
      <c r="H35" s="47" t="s">
        <v>208</v>
      </c>
      <c r="I35" s="48">
        <f>+I36+I38</f>
        <v>387305028593.59998</v>
      </c>
      <c r="J35" s="48">
        <f>+J36+J38</f>
        <v>0</v>
      </c>
      <c r="K35" s="48">
        <f>+K36+K38</f>
        <v>387305028593.59998</v>
      </c>
      <c r="M35" s="47" t="s">
        <v>208</v>
      </c>
      <c r="N35" s="49">
        <f>VLOOKUP(M35,'[1]Exportar (93)'!A$10:F$815,6,0)</f>
        <v>387305028593.59998</v>
      </c>
      <c r="O35" s="49">
        <f>VLOOKUP(M35,'[2]enero- marzo 24'!C$5:F$111,3,0)</f>
        <v>0</v>
      </c>
      <c r="P35" s="49">
        <f t="shared" si="3"/>
        <v>387305028593.59998</v>
      </c>
      <c r="Q35" s="60">
        <f>VLOOKUP(M35,$A$3:$D$106,3,0)-O35</f>
        <v>0</v>
      </c>
      <c r="R35" s="60">
        <f>VLOOKUP(M35,$A$3:$D$106,4,0)-P35</f>
        <v>0</v>
      </c>
      <c r="S35" s="60"/>
    </row>
    <row r="36" spans="1:19" x14ac:dyDescent="0.2">
      <c r="B36" s="43">
        <f>SUM(B3:B35)</f>
        <v>86053875092065.641</v>
      </c>
      <c r="C36" s="43">
        <f>SUM(C3:C35)</f>
        <v>137925659713.31</v>
      </c>
      <c r="D36" s="43">
        <f>SUM(D3:D35)</f>
        <v>85915949432352.328</v>
      </c>
      <c r="F36" s="46"/>
      <c r="G36" s="16"/>
      <c r="H36" s="47" t="s">
        <v>219</v>
      </c>
      <c r="I36" s="48">
        <f>+I37</f>
        <v>384588158996</v>
      </c>
      <c r="J36" s="48">
        <f>+J37</f>
        <v>0</v>
      </c>
      <c r="K36" s="48">
        <f>+K37</f>
        <v>384588158996</v>
      </c>
      <c r="M36" s="47" t="s">
        <v>219</v>
      </c>
      <c r="N36" s="49">
        <f>VLOOKUP(M36,'[1]Exportar (93)'!A$10:F$815,6,0)</f>
        <v>384588158996</v>
      </c>
      <c r="O36" s="49">
        <f>VLOOKUP(M36,'[2]enero- marzo 24'!C$5:F$111,3,0)</f>
        <v>0</v>
      </c>
      <c r="P36" s="49">
        <f t="shared" ref="P36:P37" si="13">+K36</f>
        <v>384588158996</v>
      </c>
      <c r="Q36" s="60"/>
      <c r="R36" s="60"/>
      <c r="S36" s="60"/>
    </row>
    <row r="37" spans="1:19" x14ac:dyDescent="0.2">
      <c r="A37" t="s">
        <v>81</v>
      </c>
      <c r="B37" s="10">
        <f>VLOOKUP(A37,'[1]Exportar (93)'!A$10:F$815,6,0)</f>
        <v>20995067099962.199</v>
      </c>
      <c r="C37" s="42">
        <f>+O63</f>
        <v>112491124043.54999</v>
      </c>
      <c r="D37" s="42">
        <f>+P63</f>
        <v>20882575975918.652</v>
      </c>
      <c r="E37">
        <f t="shared" ref="E37:E51" si="14">LEN(A37)</f>
        <v>6</v>
      </c>
      <c r="F37" s="76">
        <f t="shared" ref="F37:F47" si="15">+B37-C37-D37</f>
        <v>0</v>
      </c>
      <c r="G37" s="16"/>
      <c r="H37" s="24" t="s">
        <v>220</v>
      </c>
      <c r="I37" s="37">
        <v>384588158996</v>
      </c>
      <c r="J37" s="37"/>
      <c r="K37" s="37">
        <v>384588158996</v>
      </c>
      <c r="M37" s="24" t="s">
        <v>220</v>
      </c>
      <c r="N37" s="19">
        <f>VLOOKUP(M37,'[1]Exportar (93)'!A$10:F$815,6,0)</f>
        <v>384588158996</v>
      </c>
      <c r="O37" s="19">
        <f>VLOOKUP(M37,'[2]enero- marzo 24'!C$5:F$111,3,0)</f>
        <v>0</v>
      </c>
      <c r="P37" s="19">
        <f t="shared" si="13"/>
        <v>384588158996</v>
      </c>
      <c r="S37" s="60"/>
    </row>
    <row r="38" spans="1:19" x14ac:dyDescent="0.2">
      <c r="A38" t="s">
        <v>69</v>
      </c>
      <c r="B38" s="10">
        <f>VLOOKUP(A38,'[1]Exportar (93)'!A$10:F$815,6,0)</f>
        <v>12451945966.65</v>
      </c>
      <c r="C38" s="42">
        <f t="shared" ref="C38:C46" si="16">+B38</f>
        <v>12451945966.65</v>
      </c>
      <c r="D38" s="42">
        <v>0</v>
      </c>
      <c r="E38">
        <f t="shared" si="14"/>
        <v>6</v>
      </c>
      <c r="F38" s="45">
        <f t="shared" si="15"/>
        <v>0</v>
      </c>
      <c r="G38" s="16"/>
      <c r="H38" s="47" t="s">
        <v>209</v>
      </c>
      <c r="I38" s="48">
        <f>+I39</f>
        <v>2716869597.5999999</v>
      </c>
      <c r="J38" s="48">
        <f>+J39</f>
        <v>0</v>
      </c>
      <c r="K38" s="48">
        <f>+K39</f>
        <v>2716869597.5999999</v>
      </c>
      <c r="M38" s="47" t="s">
        <v>209</v>
      </c>
      <c r="N38" s="49">
        <f>VLOOKUP(M38,'[1]Exportar (93)'!A$10:F$815,6,0)</f>
        <v>2716869597.5999999</v>
      </c>
      <c r="O38" s="49">
        <f>VLOOKUP(M38,'[2]enero- marzo 24'!C$5:F$111,3,0)</f>
        <v>0</v>
      </c>
      <c r="P38" s="49">
        <f t="shared" ref="P38:P58" si="17">+K38</f>
        <v>2716869597.5999999</v>
      </c>
      <c r="S38" s="60"/>
    </row>
    <row r="39" spans="1:19" x14ac:dyDescent="0.2">
      <c r="A39" t="s">
        <v>70</v>
      </c>
      <c r="B39" s="44"/>
      <c r="C39" s="42">
        <f t="shared" si="16"/>
        <v>0</v>
      </c>
      <c r="D39" s="42">
        <v>0</v>
      </c>
      <c r="E39">
        <f t="shared" si="14"/>
        <v>6</v>
      </c>
      <c r="F39" s="45">
        <f t="shared" si="15"/>
        <v>0</v>
      </c>
      <c r="G39" s="21"/>
      <c r="H39" s="24" t="s">
        <v>210</v>
      </c>
      <c r="I39" s="27">
        <v>2716869597.5999999</v>
      </c>
      <c r="J39" s="27">
        <v>0</v>
      </c>
      <c r="K39" s="27">
        <v>2716869597.5999999</v>
      </c>
      <c r="M39" s="24" t="s">
        <v>210</v>
      </c>
      <c r="N39" s="19">
        <f>VLOOKUP(M39,'[1]Exportar (93)'!A$10:F$815,6,0)</f>
        <v>2716869597.5999999</v>
      </c>
      <c r="O39" s="19">
        <f>VLOOKUP(M39,'[2]enero- marzo 24'!C$5:F$111,3,0)</f>
        <v>0</v>
      </c>
      <c r="P39" s="19">
        <f t="shared" si="17"/>
        <v>2716869597.5999999</v>
      </c>
      <c r="S39" s="60"/>
    </row>
    <row r="40" spans="1:19" x14ac:dyDescent="0.2">
      <c r="A40" t="s">
        <v>71</v>
      </c>
      <c r="B40" s="10">
        <f>VLOOKUP(A40,'[1]Exportar (93)'!A$10:F$815,6,0)</f>
        <v>6496560126.46</v>
      </c>
      <c r="C40" s="42">
        <f t="shared" si="16"/>
        <v>6496560126.46</v>
      </c>
      <c r="D40" s="42">
        <v>0</v>
      </c>
      <c r="E40">
        <f t="shared" si="14"/>
        <v>6</v>
      </c>
      <c r="F40" s="45">
        <f t="shared" si="15"/>
        <v>0</v>
      </c>
      <c r="G40" s="21"/>
      <c r="H40" s="47" t="s">
        <v>179</v>
      </c>
      <c r="I40" s="48">
        <f>+I41+I43+I45</f>
        <v>-341220854833.08002</v>
      </c>
      <c r="J40" s="48">
        <f>+J41+J43+J45</f>
        <v>0</v>
      </c>
      <c r="K40" s="48">
        <f>+K41+K43+K45</f>
        <v>-341220854833.08002</v>
      </c>
      <c r="L40" s="22"/>
      <c r="M40" s="47" t="s">
        <v>179</v>
      </c>
      <c r="N40" s="49">
        <f>VLOOKUP(M40,'[1]Exportar (93)'!A$10:F$815,6,0)</f>
        <v>-341220854833.08002</v>
      </c>
      <c r="O40" s="49">
        <f>VLOOKUP(M40,'[2]enero- marzo 24'!C$5:F$111,3,0)</f>
        <v>0</v>
      </c>
      <c r="P40" s="49">
        <f t="shared" si="17"/>
        <v>-341220854833.08002</v>
      </c>
      <c r="Q40" s="60">
        <f>VLOOKUP(M40,$A$3:$D$106,3,0)-O40</f>
        <v>0</v>
      </c>
      <c r="R40" s="60">
        <f>VLOOKUP(M40,$A$3:$D$106,4,0)-P40</f>
        <v>0</v>
      </c>
      <c r="S40" s="60"/>
    </row>
    <row r="41" spans="1:19" x14ac:dyDescent="0.2">
      <c r="A41" t="s">
        <v>72</v>
      </c>
      <c r="B41" s="10">
        <f>VLOOKUP(A41,'[1]Exportar (93)'!A$10:F$815,6,0)</f>
        <v>296935400</v>
      </c>
      <c r="C41" s="42">
        <f t="shared" si="16"/>
        <v>296935400</v>
      </c>
      <c r="D41" s="42">
        <v>0</v>
      </c>
      <c r="E41">
        <f t="shared" si="14"/>
        <v>6</v>
      </c>
      <c r="F41" s="45">
        <f t="shared" si="15"/>
        <v>0</v>
      </c>
      <c r="G41" s="17"/>
      <c r="H41" s="47" t="s">
        <v>180</v>
      </c>
      <c r="I41" s="48">
        <f>+I42</f>
        <v>-23672926616.049999</v>
      </c>
      <c r="J41" s="48">
        <f>+J42</f>
        <v>0</v>
      </c>
      <c r="K41" s="48">
        <f>+K42</f>
        <v>-23672926616.049999</v>
      </c>
      <c r="L41" s="22"/>
      <c r="M41" s="47" t="s">
        <v>180</v>
      </c>
      <c r="N41" s="49">
        <f>VLOOKUP(M41,'[1]Exportar (93)'!A$10:F$815,6,0)</f>
        <v>-23672926616.049999</v>
      </c>
      <c r="O41" s="49">
        <f>VLOOKUP(M41,'[2]enero- marzo 24'!C$5:F$111,3,0)</f>
        <v>0</v>
      </c>
      <c r="P41" s="49">
        <f t="shared" si="17"/>
        <v>-23672926616.049999</v>
      </c>
      <c r="R41" s="20"/>
      <c r="S41" s="60"/>
    </row>
    <row r="42" spans="1:19" x14ac:dyDescent="0.2">
      <c r="A42" t="s">
        <v>73</v>
      </c>
      <c r="B42" s="10">
        <f>VLOOKUP(A42,'[1]Exportar (93)'!A$10:F$815,6,0)</f>
        <v>1369523243.45</v>
      </c>
      <c r="C42" s="42">
        <f t="shared" si="16"/>
        <v>1369523243.45</v>
      </c>
      <c r="D42" s="42">
        <v>0</v>
      </c>
      <c r="E42">
        <f t="shared" si="14"/>
        <v>6</v>
      </c>
      <c r="F42" s="45">
        <f t="shared" si="15"/>
        <v>0</v>
      </c>
      <c r="G42" s="17"/>
      <c r="H42" s="24" t="s">
        <v>181</v>
      </c>
      <c r="I42" s="27">
        <v>-23672926616.049999</v>
      </c>
      <c r="J42" s="27">
        <v>0</v>
      </c>
      <c r="K42" s="27">
        <v>-23672926616.049999</v>
      </c>
      <c r="M42" s="24" t="s">
        <v>181</v>
      </c>
      <c r="N42" s="19">
        <f>VLOOKUP(M42,'[1]Exportar (93)'!A$10:F$815,6,0)</f>
        <v>-23672926616.049999</v>
      </c>
      <c r="O42" s="19">
        <f>VLOOKUP(M42,'[2]enero- marzo 24'!C$5:F$111,3,0)</f>
        <v>0</v>
      </c>
      <c r="P42" s="19">
        <f t="shared" si="17"/>
        <v>-23672926616.049999</v>
      </c>
      <c r="Q42" s="20"/>
      <c r="R42" s="20"/>
      <c r="S42" s="60"/>
    </row>
    <row r="43" spans="1:19" x14ac:dyDescent="0.2">
      <c r="A43" s="15" t="s">
        <v>74</v>
      </c>
      <c r="B43" s="10">
        <f>VLOOKUP(A43,'[1]Exportar (93)'!A$10:F$815,6,0)</f>
        <v>83607000</v>
      </c>
      <c r="C43" s="42">
        <f>+O68</f>
        <v>83607000</v>
      </c>
      <c r="D43" s="42">
        <f>+P68</f>
        <v>0</v>
      </c>
      <c r="E43">
        <f t="shared" si="14"/>
        <v>6</v>
      </c>
      <c r="F43" s="45">
        <f t="shared" si="15"/>
        <v>0</v>
      </c>
      <c r="G43" s="21"/>
      <c r="H43" s="47" t="s">
        <v>221</v>
      </c>
      <c r="I43" s="48">
        <f>+I44</f>
        <v>-315336296319.13</v>
      </c>
      <c r="J43" s="48">
        <f>+J44</f>
        <v>0</v>
      </c>
      <c r="K43" s="48">
        <f>+K44</f>
        <v>-315336296319.13</v>
      </c>
      <c r="L43" s="22"/>
      <c r="M43" s="47" t="s">
        <v>221</v>
      </c>
      <c r="N43" s="49">
        <f>VLOOKUP(M43,'[1]Exportar (93)'!A$10:F$815,6,0)</f>
        <v>-315336296319.13</v>
      </c>
      <c r="O43" s="49">
        <f>VLOOKUP(M43,'[2]enero- marzo 24'!C$5:F$111,3,0)</f>
        <v>0</v>
      </c>
      <c r="P43" s="49">
        <f t="shared" si="17"/>
        <v>-315336296319.13</v>
      </c>
      <c r="R43" s="20"/>
      <c r="S43" s="60"/>
    </row>
    <row r="44" spans="1:19" x14ac:dyDescent="0.2">
      <c r="A44" t="s">
        <v>75</v>
      </c>
      <c r="B44" s="10">
        <f>VLOOKUP(A44,'[1]Exportar (93)'!A$10:F$815,6,0)</f>
        <v>1757029076487.3799</v>
      </c>
      <c r="C44" s="42">
        <f t="shared" si="16"/>
        <v>1757029076487.3799</v>
      </c>
      <c r="D44" s="42">
        <v>0</v>
      </c>
      <c r="E44">
        <f t="shared" si="14"/>
        <v>6</v>
      </c>
      <c r="F44" s="45">
        <f t="shared" si="15"/>
        <v>0</v>
      </c>
      <c r="H44" s="24" t="s">
        <v>222</v>
      </c>
      <c r="I44" s="27">
        <v>-315336296319.13</v>
      </c>
      <c r="J44" s="27">
        <v>0</v>
      </c>
      <c r="K44" s="27">
        <v>-315336296319.13</v>
      </c>
      <c r="M44" s="24" t="s">
        <v>222</v>
      </c>
      <c r="N44" s="19">
        <f>VLOOKUP(M44,'[1]Exportar (93)'!A$10:F$815,6,0)</f>
        <v>-315336296319.13</v>
      </c>
      <c r="O44" s="19">
        <f>VLOOKUP(M44,'[2]enero- marzo 24'!C$5:F$111,3,0)</f>
        <v>0</v>
      </c>
      <c r="P44" s="19">
        <f t="shared" si="17"/>
        <v>-315336296319.13</v>
      </c>
      <c r="Q44" s="20"/>
      <c r="R44" s="20"/>
      <c r="S44" s="60"/>
    </row>
    <row r="45" spans="1:19" x14ac:dyDescent="0.2">
      <c r="A45" t="s">
        <v>76</v>
      </c>
      <c r="B45" s="10">
        <f>VLOOKUP(A45,'[1]Exportar (93)'!A$10:F$815,6,0)</f>
        <v>274417429.94999999</v>
      </c>
      <c r="C45" s="42">
        <f t="shared" si="16"/>
        <v>274417429.94999999</v>
      </c>
      <c r="D45" s="42">
        <v>0</v>
      </c>
      <c r="E45">
        <f t="shared" si="14"/>
        <v>6</v>
      </c>
      <c r="F45" s="45">
        <f t="shared" si="15"/>
        <v>0</v>
      </c>
      <c r="G45" s="28"/>
      <c r="H45" s="47" t="s">
        <v>182</v>
      </c>
      <c r="I45" s="48">
        <f>+I46</f>
        <v>-2211631897.9000001</v>
      </c>
      <c r="J45" s="48">
        <f>+J46</f>
        <v>0</v>
      </c>
      <c r="K45" s="48">
        <f>+K46</f>
        <v>-2211631897.9000001</v>
      </c>
      <c r="L45" s="22"/>
      <c r="M45" s="47" t="s">
        <v>182</v>
      </c>
      <c r="N45" s="49">
        <f>VLOOKUP(M45,'[1]Exportar (93)'!A$10:F$815,6,0)</f>
        <v>-2211631897.9000001</v>
      </c>
      <c r="O45" s="49">
        <f>VLOOKUP(M45,'[2]enero- marzo 24'!C$5:F$111,3,0)</f>
        <v>0</v>
      </c>
      <c r="P45" s="49">
        <f t="shared" si="17"/>
        <v>-2211631897.9000001</v>
      </c>
      <c r="Q45" s="20"/>
      <c r="R45" s="20"/>
      <c r="S45" s="60"/>
    </row>
    <row r="46" spans="1:19" x14ac:dyDescent="0.2">
      <c r="A46" t="s">
        <v>77</v>
      </c>
      <c r="B46" s="10">
        <f>VLOOKUP(A46,'[1]Exportar (93)'!A$10:F$815,6,0)</f>
        <v>6199333966</v>
      </c>
      <c r="C46" s="42">
        <f t="shared" si="16"/>
        <v>6199333966</v>
      </c>
      <c r="D46" s="42">
        <v>0</v>
      </c>
      <c r="E46">
        <f t="shared" si="14"/>
        <v>6</v>
      </c>
      <c r="F46" s="45">
        <f t="shared" si="15"/>
        <v>0</v>
      </c>
      <c r="H46" s="24" t="s">
        <v>183</v>
      </c>
      <c r="I46" s="27">
        <v>-2211631897.9000001</v>
      </c>
      <c r="J46" s="27">
        <v>0</v>
      </c>
      <c r="K46" s="27">
        <v>-2211631897.9000001</v>
      </c>
      <c r="M46" s="24" t="s">
        <v>183</v>
      </c>
      <c r="N46" s="19">
        <f>VLOOKUP(M46,'[1]Exportar (93)'!A$10:F$815,6,0)</f>
        <v>-2211631897.9000001</v>
      </c>
      <c r="O46" s="19">
        <f>VLOOKUP(M46,'[2]enero- marzo 24'!C$5:F$111,3,0)</f>
        <v>0</v>
      </c>
      <c r="P46" s="19">
        <f t="shared" si="17"/>
        <v>-2211631897.9000001</v>
      </c>
      <c r="S46" s="60"/>
    </row>
    <row r="47" spans="1:19" x14ac:dyDescent="0.2">
      <c r="A47" t="s">
        <v>82</v>
      </c>
      <c r="B47" s="10">
        <f>VLOOKUP(A47,'[1]Exportar (93)'!A$10:F$815,6,0)</f>
        <v>2209324783674.29</v>
      </c>
      <c r="C47" s="42">
        <v>0</v>
      </c>
      <c r="D47" s="42">
        <f>+B47</f>
        <v>2209324783674.29</v>
      </c>
      <c r="E47">
        <f t="shared" si="14"/>
        <v>6</v>
      </c>
      <c r="F47" s="45">
        <f t="shared" si="15"/>
        <v>0</v>
      </c>
      <c r="H47" s="47" t="s">
        <v>47</v>
      </c>
      <c r="I47" s="48">
        <f t="shared" ref="I47:K48" si="18">+I48</f>
        <v>0</v>
      </c>
      <c r="J47" s="48">
        <f t="shared" si="18"/>
        <v>0</v>
      </c>
      <c r="K47" s="48">
        <f t="shared" si="18"/>
        <v>0</v>
      </c>
      <c r="L47" s="22"/>
      <c r="M47" s="47" t="s">
        <v>47</v>
      </c>
      <c r="N47" s="49">
        <f>VLOOKUP(M47,'[1]Exportar (93)'!A$10:F$815,6,0)</f>
        <v>0</v>
      </c>
      <c r="O47" s="49">
        <v>0</v>
      </c>
      <c r="P47" s="49">
        <f t="shared" si="17"/>
        <v>0</v>
      </c>
      <c r="Q47" s="60">
        <f>VLOOKUP(M47,$A$3:$D$106,3,0)-O47</f>
        <v>0</v>
      </c>
      <c r="R47" s="60">
        <f>VLOOKUP(M47,$A$3:$D$106,4,0)-P47</f>
        <v>0</v>
      </c>
      <c r="S47" s="60"/>
    </row>
    <row r="48" spans="1:19" x14ac:dyDescent="0.2">
      <c r="A48" t="s">
        <v>83</v>
      </c>
      <c r="B48" s="44"/>
      <c r="C48" s="42">
        <v>0</v>
      </c>
      <c r="D48" s="42">
        <f>+B48</f>
        <v>0</v>
      </c>
      <c r="E48">
        <f t="shared" si="14"/>
        <v>6</v>
      </c>
      <c r="F48" s="45">
        <f t="shared" ref="F48:F59" si="19">+B48-C48-D48</f>
        <v>0</v>
      </c>
      <c r="H48" s="47" t="s">
        <v>107</v>
      </c>
      <c r="I48" s="48">
        <f t="shared" si="18"/>
        <v>0</v>
      </c>
      <c r="J48" s="48">
        <f t="shared" si="18"/>
        <v>0</v>
      </c>
      <c r="K48" s="48">
        <f t="shared" si="18"/>
        <v>0</v>
      </c>
      <c r="L48" s="22"/>
      <c r="M48" s="47" t="s">
        <v>107</v>
      </c>
      <c r="N48" s="49">
        <f>VLOOKUP(M48,'[1]Exportar (93)'!A$10:F$815,6,0)</f>
        <v>0</v>
      </c>
      <c r="O48" s="49">
        <v>0</v>
      </c>
      <c r="P48" s="49">
        <f t="shared" si="17"/>
        <v>0</v>
      </c>
      <c r="Q48" s="60"/>
      <c r="R48" s="60"/>
      <c r="S48" s="60"/>
    </row>
    <row r="49" spans="1:19" x14ac:dyDescent="0.2">
      <c r="A49" t="s">
        <v>78</v>
      </c>
      <c r="B49" s="10">
        <f>VLOOKUP(A49,'[1]Exportar (93)'!A$10:F$815,6,0)</f>
        <v>937799436</v>
      </c>
      <c r="C49" s="42">
        <f>B49</f>
        <v>937799436</v>
      </c>
      <c r="D49" s="42">
        <v>0</v>
      </c>
      <c r="E49">
        <f t="shared" si="14"/>
        <v>6</v>
      </c>
      <c r="F49" s="45">
        <f t="shared" si="19"/>
        <v>0</v>
      </c>
      <c r="G49" s="28"/>
      <c r="H49" s="24" t="s">
        <v>149</v>
      </c>
      <c r="I49" s="37">
        <v>0</v>
      </c>
      <c r="J49" s="37">
        <v>0</v>
      </c>
      <c r="K49" s="37">
        <v>0</v>
      </c>
      <c r="M49" s="24" t="s">
        <v>149</v>
      </c>
      <c r="N49" s="19">
        <f>VLOOKUP(M49,'[1]Exportar (93)'!A$10:F$815,6,0)</f>
        <v>0</v>
      </c>
      <c r="O49" s="19">
        <v>0</v>
      </c>
      <c r="P49" s="19">
        <f t="shared" si="17"/>
        <v>0</v>
      </c>
      <c r="S49" s="60"/>
    </row>
    <row r="50" spans="1:19" x14ac:dyDescent="0.2">
      <c r="A50" t="s">
        <v>80</v>
      </c>
      <c r="B50" s="10">
        <f>VLOOKUP(A50,'[1]Exportar (93)'!A$10:F$815,6,0)</f>
        <v>17892798628.98</v>
      </c>
      <c r="C50" s="42">
        <f>+O74</f>
        <v>17892798628.98</v>
      </c>
      <c r="D50" s="42">
        <f>+P74</f>
        <v>0</v>
      </c>
      <c r="E50">
        <f t="shared" si="14"/>
        <v>6</v>
      </c>
      <c r="F50" s="45">
        <f t="shared" si="19"/>
        <v>0</v>
      </c>
      <c r="H50" s="47" t="s">
        <v>48</v>
      </c>
      <c r="I50" s="48">
        <f>+I51+I54</f>
        <v>7361910070663.6201</v>
      </c>
      <c r="J50" s="48">
        <f>+J51+J54</f>
        <v>115104610449.19</v>
      </c>
      <c r="K50" s="48">
        <f>+K51+K54</f>
        <v>7246805460214.4297</v>
      </c>
      <c r="L50" s="22"/>
      <c r="M50" s="47" t="s">
        <v>48</v>
      </c>
      <c r="N50" s="49">
        <f>VLOOKUP(M50,'[1]Exportar (93)'!A$10:F$815,6,0)</f>
        <v>7361910070663.6201</v>
      </c>
      <c r="O50" s="49">
        <f>VLOOKUP(M50,'[2]enero- marzo 24'!C$5:F$111,3,0)</f>
        <v>115104610449.19</v>
      </c>
      <c r="P50" s="49">
        <f t="shared" si="17"/>
        <v>7246805460214.4297</v>
      </c>
      <c r="Q50" s="60">
        <f>VLOOKUP(M50,$A$3:$D$106,3,0)-O50</f>
        <v>0</v>
      </c>
      <c r="R50" s="60">
        <f>VLOOKUP(M50,$A$3:$D$106,4,0)-P50</f>
        <v>0</v>
      </c>
      <c r="S50" s="60"/>
    </row>
    <row r="51" spans="1:19" x14ac:dyDescent="0.2">
      <c r="A51" t="s">
        <v>84</v>
      </c>
      <c r="B51" s="10">
        <f>VLOOKUP(A51,'[1]Exportar (93)'!A$10:F$815,6,0)</f>
        <v>25463843991857.102</v>
      </c>
      <c r="C51" s="42">
        <f>+O77</f>
        <v>0</v>
      </c>
      <c r="D51" s="42">
        <f>+P77</f>
        <v>25463843991857.102</v>
      </c>
      <c r="E51">
        <f t="shared" si="14"/>
        <v>6</v>
      </c>
      <c r="F51" s="45">
        <f t="shared" si="19"/>
        <v>0</v>
      </c>
      <c r="H51" s="47" t="s">
        <v>108</v>
      </c>
      <c r="I51" s="48">
        <f>+I52+I53</f>
        <v>545074442885.45001</v>
      </c>
      <c r="J51" s="48">
        <f>+J52+J53</f>
        <v>92737614709.729996</v>
      </c>
      <c r="K51" s="48">
        <f>+K52+K53</f>
        <v>452336828175.72003</v>
      </c>
      <c r="L51" s="22"/>
      <c r="M51" s="47" t="s">
        <v>108</v>
      </c>
      <c r="N51" s="49">
        <f>VLOOKUP(M51,'[1]Exportar (93)'!A$10:F$815,6,0)</f>
        <v>545074442885.45001</v>
      </c>
      <c r="O51" s="49">
        <f>VLOOKUP(M51,'[2]enero- marzo 24'!C$5:F$111,3,0)</f>
        <v>92737614709.729996</v>
      </c>
      <c r="P51" s="49">
        <f t="shared" si="17"/>
        <v>452336828175.72003</v>
      </c>
      <c r="S51" s="60"/>
    </row>
    <row r="52" spans="1:19" x14ac:dyDescent="0.2">
      <c r="B52" s="43">
        <f>SUM(B37:B51)</f>
        <v>50471267873178.453</v>
      </c>
      <c r="C52" s="43">
        <f>SUM(C37:C51)</f>
        <v>1915523121728.4197</v>
      </c>
      <c r="D52" s="43">
        <f>SUM(D37:D51)</f>
        <v>48555744751450.047</v>
      </c>
      <c r="F52" s="45">
        <f t="shared" si="19"/>
        <v>0</v>
      </c>
      <c r="H52" s="24" t="s">
        <v>138</v>
      </c>
      <c r="I52" s="27">
        <v>455684751172.33002</v>
      </c>
      <c r="J52" s="27">
        <v>3347922996.6100001</v>
      </c>
      <c r="K52" s="27">
        <v>452336828175.72003</v>
      </c>
      <c r="M52" s="24" t="s">
        <v>138</v>
      </c>
      <c r="N52" s="19">
        <f>VLOOKUP(M52,'[1]Exportar (93)'!A$10:F$815,6,0)</f>
        <v>455684751172.33002</v>
      </c>
      <c r="O52" s="19">
        <f>VLOOKUP(M52,'[2]enero- marzo 24'!C$5:F$111,3,0)</f>
        <v>3347922996.6100001</v>
      </c>
      <c r="P52" s="19">
        <f t="shared" si="17"/>
        <v>452336828175.72003</v>
      </c>
      <c r="S52" s="60"/>
    </row>
    <row r="53" spans="1:19" x14ac:dyDescent="0.2">
      <c r="A53" t="s">
        <v>85</v>
      </c>
      <c r="B53" s="10">
        <f>VLOOKUP(A53,'[1]Exportar (93)'!A$10:F$815,6,0)</f>
        <v>13090486611978.699</v>
      </c>
      <c r="C53" s="42">
        <v>0</v>
      </c>
      <c r="D53" s="42">
        <f>+B53</f>
        <v>13090486611978.699</v>
      </c>
      <c r="E53">
        <f>LEN(A53)</f>
        <v>6</v>
      </c>
      <c r="F53" s="45">
        <f t="shared" si="19"/>
        <v>0</v>
      </c>
      <c r="H53" s="24" t="s">
        <v>139</v>
      </c>
      <c r="I53" s="27">
        <v>89389691713.119995</v>
      </c>
      <c r="J53" s="27">
        <v>89389691713.119995</v>
      </c>
      <c r="K53" s="27">
        <v>0</v>
      </c>
      <c r="M53" s="24" t="s">
        <v>139</v>
      </c>
      <c r="N53" s="19">
        <f>VLOOKUP(M53,'[1]Exportar (93)'!A$10:F$815,6,0)</f>
        <v>89389691713.119995</v>
      </c>
      <c r="O53" s="19">
        <f>VLOOKUP(M53,'[2]enero- marzo 24'!C$5:F$111,3,0)</f>
        <v>89389691713.119995</v>
      </c>
      <c r="P53" s="19">
        <f t="shared" si="17"/>
        <v>0</v>
      </c>
      <c r="S53" s="60"/>
    </row>
    <row r="54" spans="1:19" x14ac:dyDescent="0.2">
      <c r="A54" t="s">
        <v>86</v>
      </c>
      <c r="B54" s="10">
        <f>VLOOKUP(A54,'[1]Exportar (93)'!A$10:F$815,6,0)</f>
        <v>20817989572666.102</v>
      </c>
      <c r="C54" s="42">
        <v>0</v>
      </c>
      <c r="D54" s="42">
        <f>+B54</f>
        <v>20817989572666.102</v>
      </c>
      <c r="E54">
        <f>LEN(A54)</f>
        <v>6</v>
      </c>
      <c r="F54" s="45">
        <f t="shared" si="19"/>
        <v>0</v>
      </c>
      <c r="H54" s="47" t="s">
        <v>140</v>
      </c>
      <c r="I54" s="48">
        <f>+I55</f>
        <v>6816835627778.1699</v>
      </c>
      <c r="J54" s="48">
        <f>+J55</f>
        <v>22366995739.459999</v>
      </c>
      <c r="K54" s="48">
        <f>+K55</f>
        <v>6794468632038.71</v>
      </c>
      <c r="L54" s="22"/>
      <c r="M54" s="47" t="s">
        <v>140</v>
      </c>
      <c r="N54" s="49">
        <f>VLOOKUP(M54,'[1]Exportar (93)'!A$10:F$815,6,0)</f>
        <v>6816835627778.1699</v>
      </c>
      <c r="O54" s="49">
        <f>VLOOKUP(M54,'[2]enero- marzo 24'!C$5:F$111,3,0)</f>
        <v>22366995739.459999</v>
      </c>
      <c r="P54" s="49">
        <f t="shared" si="17"/>
        <v>6794468632038.71</v>
      </c>
      <c r="S54" s="60"/>
    </row>
    <row r="55" spans="1:19" x14ac:dyDescent="0.2">
      <c r="A55" t="s">
        <v>87</v>
      </c>
      <c r="B55" s="44"/>
      <c r="C55" s="42">
        <v>0</v>
      </c>
      <c r="D55" s="42">
        <f>+B55</f>
        <v>0</v>
      </c>
      <c r="E55">
        <f>LEN(A55)</f>
        <v>6</v>
      </c>
      <c r="F55" s="45">
        <f t="shared" si="19"/>
        <v>0</v>
      </c>
      <c r="H55" s="24" t="s">
        <v>141</v>
      </c>
      <c r="I55" s="25">
        <v>6816835627778.1699</v>
      </c>
      <c r="J55" s="25">
        <v>22366995739.459999</v>
      </c>
      <c r="K55" s="25">
        <v>6794468632038.71</v>
      </c>
      <c r="M55" s="24" t="s">
        <v>141</v>
      </c>
      <c r="N55" s="19">
        <f>VLOOKUP(M55,'[1]Exportar (93)'!A$10:F$815,6,0)</f>
        <v>6816835627778.1699</v>
      </c>
      <c r="O55" s="19">
        <f>VLOOKUP(M55,'[2]enero- marzo 24'!C$5:F$111,3,0)</f>
        <v>22366995739.459999</v>
      </c>
      <c r="P55" s="19">
        <f t="shared" si="17"/>
        <v>6794468632038.71</v>
      </c>
      <c r="S55" s="60"/>
    </row>
    <row r="56" spans="1:19" x14ac:dyDescent="0.2">
      <c r="B56" s="43">
        <f>SUM(B53:B55)</f>
        <v>33908476184644.801</v>
      </c>
      <c r="C56" s="43">
        <f>SUM(C53:C55)</f>
        <v>0</v>
      </c>
      <c r="D56" s="43">
        <f>SUM(D53:D55)</f>
        <v>33908476184644.801</v>
      </c>
      <c r="E56" s="13"/>
      <c r="F56" s="45">
        <f t="shared" si="19"/>
        <v>0</v>
      </c>
      <c r="H56" s="47" t="s">
        <v>49</v>
      </c>
      <c r="I56" s="48">
        <f t="shared" ref="I56:K57" si="20">+I57</f>
        <v>109904898</v>
      </c>
      <c r="J56" s="48">
        <f t="shared" si="20"/>
        <v>0</v>
      </c>
      <c r="K56" s="48">
        <f t="shared" si="20"/>
        <v>109904898</v>
      </c>
      <c r="L56" s="22"/>
      <c r="M56" s="47" t="s">
        <v>49</v>
      </c>
      <c r="N56" s="49">
        <f>VLOOKUP(M56,'[1]Exportar (93)'!A$10:F$815,6,0)</f>
        <v>109904898</v>
      </c>
      <c r="O56" s="49">
        <f>VLOOKUP(M56,'[2]enero- marzo 24'!C$5:F$111,3,0)</f>
        <v>0</v>
      </c>
      <c r="P56" s="49">
        <f t="shared" si="17"/>
        <v>109904898</v>
      </c>
      <c r="Q56" s="60">
        <f>VLOOKUP(M56,$A$3:$D$106,3,0)-O56</f>
        <v>0</v>
      </c>
      <c r="R56" s="60">
        <f>VLOOKUP(M56,$A$3:$D$106,4,0)-P56</f>
        <v>0</v>
      </c>
      <c r="S56" s="60"/>
    </row>
    <row r="57" spans="1:19" x14ac:dyDescent="0.2">
      <c r="A57" t="s">
        <v>102</v>
      </c>
      <c r="B57" s="10">
        <f>VLOOKUP(A57,'[1]Exportar (93)'!A$10:F$815,6,0)</f>
        <v>52318933389.919998</v>
      </c>
      <c r="C57" s="42">
        <v>0</v>
      </c>
      <c r="D57" s="42">
        <f t="shared" ref="D57:D58" si="21">+B57</f>
        <v>52318933389.919998</v>
      </c>
      <c r="E57" s="13"/>
      <c r="F57" s="45">
        <f t="shared" si="19"/>
        <v>0</v>
      </c>
      <c r="G57" s="28"/>
      <c r="H57" s="47" t="s">
        <v>211</v>
      </c>
      <c r="I57" s="48">
        <f t="shared" si="20"/>
        <v>109904898</v>
      </c>
      <c r="J57" s="48">
        <f t="shared" si="20"/>
        <v>0</v>
      </c>
      <c r="K57" s="48">
        <f t="shared" si="20"/>
        <v>109904898</v>
      </c>
      <c r="L57" s="22"/>
      <c r="M57" s="47" t="s">
        <v>211</v>
      </c>
      <c r="N57" s="49">
        <f>VLOOKUP(M57,'[1]Exportar (93)'!A$10:F$815,6,0)</f>
        <v>109904898</v>
      </c>
      <c r="O57" s="49">
        <f>VLOOKUP(M57,'[2]enero- marzo 24'!C$5:F$111,3,0)</f>
        <v>0</v>
      </c>
      <c r="P57" s="49">
        <f t="shared" si="17"/>
        <v>109904898</v>
      </c>
      <c r="S57" s="60"/>
    </row>
    <row r="58" spans="1:19" x14ac:dyDescent="0.2">
      <c r="A58" t="s">
        <v>88</v>
      </c>
      <c r="B58" s="10">
        <f>VLOOKUP(A58,'[1]Exportar (93)'!A$10:F$815,6,0)</f>
        <v>1920802414310.95</v>
      </c>
      <c r="C58" s="42">
        <v>0</v>
      </c>
      <c r="D58" s="42">
        <f t="shared" si="21"/>
        <v>1920802414310.95</v>
      </c>
      <c r="E58">
        <f t="shared" ref="E58:E65" si="22">LEN(A58)</f>
        <v>6</v>
      </c>
      <c r="F58" s="45">
        <f t="shared" si="19"/>
        <v>0</v>
      </c>
      <c r="H58" s="24" t="s">
        <v>212</v>
      </c>
      <c r="I58" s="27">
        <v>109904898</v>
      </c>
      <c r="J58" s="27">
        <v>0</v>
      </c>
      <c r="K58" s="27">
        <v>109904898</v>
      </c>
      <c r="M58" s="24" t="s">
        <v>212</v>
      </c>
      <c r="N58" s="19">
        <f>VLOOKUP(M58,'[1]Exportar (93)'!A$10:F$815,6,0)</f>
        <v>109904898</v>
      </c>
      <c r="O58" s="19">
        <f>VLOOKUP(M58,'[2]enero- marzo 24'!C$5:F$111,3,0)</f>
        <v>0</v>
      </c>
      <c r="P58" s="19">
        <f t="shared" si="17"/>
        <v>109904898</v>
      </c>
      <c r="S58" s="60"/>
    </row>
    <row r="59" spans="1:19" x14ac:dyDescent="0.2">
      <c r="A59" t="s">
        <v>197</v>
      </c>
      <c r="B59" s="44"/>
      <c r="C59" s="42">
        <v>0</v>
      </c>
      <c r="D59" s="42">
        <f t="shared" ref="D59" si="23">+B59</f>
        <v>0</v>
      </c>
      <c r="E59">
        <f t="shared" si="22"/>
        <v>6</v>
      </c>
      <c r="F59" s="45">
        <f t="shared" si="19"/>
        <v>0</v>
      </c>
      <c r="H59" s="47" t="s">
        <v>242</v>
      </c>
      <c r="I59" s="48">
        <f t="shared" ref="I59:K60" si="24">I60</f>
        <v>128902551.03</v>
      </c>
      <c r="J59" s="48">
        <f t="shared" si="24"/>
        <v>128902551.03</v>
      </c>
      <c r="K59" s="48">
        <f t="shared" si="24"/>
        <v>0</v>
      </c>
      <c r="M59" s="47" t="s">
        <v>242</v>
      </c>
      <c r="N59" s="19">
        <f>VLOOKUP(M59,'[1]Exportar (93)'!A$10:F$815,6,0)</f>
        <v>128902551.03</v>
      </c>
      <c r="O59" s="19">
        <f>VLOOKUP(M59,'[2]enero- marzo 24'!C$5:F$111,3,0)</f>
        <v>128902551.03</v>
      </c>
      <c r="P59" s="19">
        <f t="shared" ref="P59:P61" si="25">+K59</f>
        <v>0</v>
      </c>
      <c r="S59" s="60"/>
    </row>
    <row r="60" spans="1:19" x14ac:dyDescent="0.2">
      <c r="A60" t="s">
        <v>153</v>
      </c>
      <c r="B60" s="44"/>
      <c r="C60" s="42">
        <v>0</v>
      </c>
      <c r="D60" s="42">
        <f t="shared" ref="D60:D65" si="26">+B60</f>
        <v>0</v>
      </c>
      <c r="E60">
        <f t="shared" si="22"/>
        <v>6</v>
      </c>
      <c r="F60" s="45">
        <f t="shared" ref="F60:F62" si="27">+B60-C60-D60</f>
        <v>0</v>
      </c>
      <c r="H60" s="47" t="s">
        <v>243</v>
      </c>
      <c r="I60" s="48">
        <f t="shared" si="24"/>
        <v>128902551.03</v>
      </c>
      <c r="J60" s="48">
        <f t="shared" si="24"/>
        <v>128902551.03</v>
      </c>
      <c r="K60" s="48">
        <f t="shared" si="24"/>
        <v>0</v>
      </c>
      <c r="M60" s="47" t="s">
        <v>243</v>
      </c>
      <c r="N60" s="19">
        <f>VLOOKUP(M60,'[1]Exportar (93)'!A$10:F$815,6,0)</f>
        <v>128902551.03</v>
      </c>
      <c r="O60" s="19">
        <f>VLOOKUP(M60,'[2]enero- marzo 24'!C$5:F$111,3,0)</f>
        <v>128902551.03</v>
      </c>
      <c r="P60" s="19">
        <f t="shared" si="25"/>
        <v>0</v>
      </c>
      <c r="S60" s="60"/>
    </row>
    <row r="61" spans="1:19" x14ac:dyDescent="0.2">
      <c r="A61" t="s">
        <v>89</v>
      </c>
      <c r="B61" s="10">
        <f>VLOOKUP(A61,'[1]Exportar (93)'!A$10:F$815,6,0)</f>
        <v>1476583415</v>
      </c>
      <c r="C61" s="42">
        <v>0</v>
      </c>
      <c r="D61" s="42">
        <f t="shared" si="26"/>
        <v>1476583415</v>
      </c>
      <c r="E61">
        <f t="shared" si="22"/>
        <v>6</v>
      </c>
      <c r="F61" s="45">
        <f t="shared" si="27"/>
        <v>0</v>
      </c>
      <c r="H61" s="18" t="s">
        <v>244</v>
      </c>
      <c r="I61" s="27">
        <v>128902551.03</v>
      </c>
      <c r="J61" s="27">
        <v>128902551.03</v>
      </c>
      <c r="K61" s="27">
        <v>0</v>
      </c>
      <c r="M61" s="18" t="s">
        <v>244</v>
      </c>
      <c r="N61" s="19">
        <f>VLOOKUP(M61,'[1]Exportar (93)'!A$10:F$815,6,0)</f>
        <v>128902551.03</v>
      </c>
      <c r="O61" s="19">
        <f>VLOOKUP(M61,'[2]enero- marzo 24'!C$5:F$111,3,0)</f>
        <v>128902551.03</v>
      </c>
      <c r="P61" s="19">
        <f t="shared" si="25"/>
        <v>0</v>
      </c>
      <c r="S61" s="60"/>
    </row>
    <row r="62" spans="1:19" x14ac:dyDescent="0.2">
      <c r="A62" t="s">
        <v>101</v>
      </c>
      <c r="B62" s="10">
        <f>VLOOKUP(A62,'[1]Exportar (93)'!A$10:F$815,6,0)</f>
        <v>197070714647.44</v>
      </c>
      <c r="C62" s="42">
        <v>0</v>
      </c>
      <c r="D62" s="42">
        <f t="shared" si="26"/>
        <v>197070714647.44</v>
      </c>
      <c r="E62">
        <f t="shared" si="22"/>
        <v>6</v>
      </c>
      <c r="F62" s="45">
        <f t="shared" si="27"/>
        <v>0</v>
      </c>
      <c r="H62" s="47" t="s">
        <v>68</v>
      </c>
      <c r="I62" s="48">
        <f>+I63</f>
        <v>20995067099962.203</v>
      </c>
      <c r="J62" s="48">
        <f>+J63</f>
        <v>112491124043.54999</v>
      </c>
      <c r="K62" s="48">
        <f>+K63</f>
        <v>20882575975918.652</v>
      </c>
      <c r="L62" s="22"/>
      <c r="M62" s="47" t="s">
        <v>68</v>
      </c>
      <c r="N62" s="49">
        <f>VLOOKUP(M62,'[1]Exportar (93)'!A$10:F$815,6,0)</f>
        <v>20995067099962.199</v>
      </c>
      <c r="O62" s="49">
        <f>VLOOKUP(M62,'[2]enero- marzo 24'!C$5:F$111,3,0)</f>
        <v>112491124043.54999</v>
      </c>
      <c r="P62" s="49">
        <f t="shared" ref="P62:P76" si="28">+K62</f>
        <v>20882575975918.652</v>
      </c>
      <c r="S62" s="60"/>
    </row>
    <row r="63" spans="1:19" x14ac:dyDescent="0.2">
      <c r="A63" s="68" t="s">
        <v>206</v>
      </c>
      <c r="B63" s="44"/>
      <c r="C63" s="42">
        <v>0</v>
      </c>
      <c r="D63" s="42">
        <f t="shared" si="26"/>
        <v>0</v>
      </c>
      <c r="E63">
        <f t="shared" si="22"/>
        <v>6</v>
      </c>
      <c r="H63" s="47" t="s">
        <v>81</v>
      </c>
      <c r="I63" s="48">
        <f>+I64+I66</f>
        <v>20995067099962.203</v>
      </c>
      <c r="J63" s="48">
        <f>+J64+J66</f>
        <v>112491124043.54999</v>
      </c>
      <c r="K63" s="48">
        <f>+K64+K66</f>
        <v>20882575975918.652</v>
      </c>
      <c r="L63" s="22"/>
      <c r="M63" s="47" t="s">
        <v>81</v>
      </c>
      <c r="N63" s="49">
        <f>VLOOKUP(M63,'[1]Exportar (93)'!A$10:F$815,6,0)</f>
        <v>20995067099962.199</v>
      </c>
      <c r="O63" s="49">
        <f>VLOOKUP(M63,'[2]enero- marzo 24'!C$5:F$111,3,0)</f>
        <v>112491124043.54999</v>
      </c>
      <c r="P63" s="49">
        <f t="shared" si="28"/>
        <v>20882575975918.652</v>
      </c>
      <c r="Q63" s="60">
        <f>VLOOKUP(M63,$A$3:$D$106,3,0)-O63</f>
        <v>0</v>
      </c>
      <c r="R63" s="60">
        <f>VLOOKUP(M63,$A$3:$D$106,4,0)-P63</f>
        <v>0</v>
      </c>
      <c r="S63" s="60"/>
    </row>
    <row r="64" spans="1:19" x14ac:dyDescent="0.2">
      <c r="A64" t="s">
        <v>90</v>
      </c>
      <c r="B64" s="10">
        <f>VLOOKUP(A64,'[1]Exportar (93)'!A$10:F$815,6,0)</f>
        <v>365757755.77999997</v>
      </c>
      <c r="C64" s="42">
        <v>0</v>
      </c>
      <c r="D64" s="42">
        <f t="shared" si="26"/>
        <v>365757755.77999997</v>
      </c>
      <c r="E64">
        <f t="shared" si="22"/>
        <v>6</v>
      </c>
      <c r="F64" s="45">
        <f t="shared" ref="F64:F65" si="29">+B64-C64-D64</f>
        <v>0</v>
      </c>
      <c r="H64" s="47" t="s">
        <v>109</v>
      </c>
      <c r="I64" s="48">
        <f>+I65</f>
        <v>336309575850.09998</v>
      </c>
      <c r="J64" s="48">
        <f>+J65</f>
        <v>112491124043.54999</v>
      </c>
      <c r="K64" s="48">
        <f>+K65</f>
        <v>223818451806.54999</v>
      </c>
      <c r="L64" s="22"/>
      <c r="M64" s="47" t="s">
        <v>109</v>
      </c>
      <c r="N64" s="49">
        <f>VLOOKUP(M64,'[1]Exportar (93)'!A$10:F$815,6,0)</f>
        <v>336309575850.09998</v>
      </c>
      <c r="O64" s="49">
        <f>VLOOKUP(M64,'[2]enero- marzo 24'!C$5:F$111,3,0)</f>
        <v>112491124043.54999</v>
      </c>
      <c r="P64" s="49">
        <f t="shared" si="28"/>
        <v>223818451806.54999</v>
      </c>
      <c r="S64" s="60"/>
    </row>
    <row r="65" spans="1:19" x14ac:dyDescent="0.2">
      <c r="A65" t="s">
        <v>213</v>
      </c>
      <c r="B65" s="44"/>
      <c r="C65" s="42">
        <v>0</v>
      </c>
      <c r="D65" s="42">
        <f t="shared" si="26"/>
        <v>0</v>
      </c>
      <c r="E65">
        <f t="shared" si="22"/>
        <v>6</v>
      </c>
      <c r="F65" s="45">
        <f t="shared" si="29"/>
        <v>0</v>
      </c>
      <c r="H65" s="24" t="s">
        <v>145</v>
      </c>
      <c r="I65" s="27">
        <v>336309575850.09998</v>
      </c>
      <c r="J65" s="27">
        <v>112491124043.54999</v>
      </c>
      <c r="K65" s="27">
        <v>223818451806.54999</v>
      </c>
      <c r="M65" s="24" t="s">
        <v>145</v>
      </c>
      <c r="N65" s="19">
        <f>VLOOKUP(M65,'[1]Exportar (93)'!A$10:F$815,6,0)</f>
        <v>336309575850.09998</v>
      </c>
      <c r="O65" s="19">
        <f>VLOOKUP(M65,'[2]enero- marzo 24'!C$5:F$111,3,0)</f>
        <v>112491124043.54999</v>
      </c>
      <c r="P65" s="19">
        <f t="shared" si="28"/>
        <v>223818451806.54999</v>
      </c>
      <c r="S65" s="60"/>
    </row>
    <row r="66" spans="1:19" x14ac:dyDescent="0.2">
      <c r="A66" t="s">
        <v>226</v>
      </c>
      <c r="B66" s="44"/>
      <c r="C66" s="42">
        <v>0</v>
      </c>
      <c r="D66" s="42">
        <f t="shared" ref="D66" si="30">+B66</f>
        <v>0</v>
      </c>
      <c r="E66">
        <f t="shared" ref="E66" si="31">LEN(A66)</f>
        <v>6</v>
      </c>
      <c r="H66" s="47" t="s">
        <v>110</v>
      </c>
      <c r="I66" s="48">
        <f>+I67</f>
        <v>20658757524112.102</v>
      </c>
      <c r="J66" s="48">
        <f>+J67</f>
        <v>0</v>
      </c>
      <c r="K66" s="48">
        <f>+K67</f>
        <v>20658757524112.102</v>
      </c>
      <c r="L66" s="22"/>
      <c r="M66" s="47" t="s">
        <v>110</v>
      </c>
      <c r="N66" s="49">
        <f>VLOOKUP(M66,'[1]Exportar (93)'!A$10:F$815,6,0)</f>
        <v>20658757524112.102</v>
      </c>
      <c r="O66" s="49">
        <f>VLOOKUP(M66,'[2]enero- marzo 24'!C$5:F$111,3,0)</f>
        <v>0</v>
      </c>
      <c r="P66" s="49">
        <f t="shared" si="28"/>
        <v>20658757524112.102</v>
      </c>
      <c r="S66" s="60"/>
    </row>
    <row r="67" spans="1:19" x14ac:dyDescent="0.2">
      <c r="B67" s="43">
        <f>SUM(B57:B66)</f>
        <v>2172034403519.0898</v>
      </c>
      <c r="C67" s="43">
        <f t="shared" ref="C67:D67" si="32">SUM(C57:C66)</f>
        <v>0</v>
      </c>
      <c r="D67" s="43">
        <f t="shared" si="32"/>
        <v>2172034403519.0898</v>
      </c>
      <c r="E67" s="12"/>
      <c r="F67" s="45">
        <f t="shared" ref="F67:F75" si="33">+B67-C67-D67</f>
        <v>0</v>
      </c>
      <c r="H67" s="24" t="s">
        <v>146</v>
      </c>
      <c r="I67" s="27">
        <v>20658757524112.102</v>
      </c>
      <c r="J67" s="27">
        <v>0</v>
      </c>
      <c r="K67" s="27">
        <v>20658757524112.102</v>
      </c>
      <c r="M67" s="24" t="s">
        <v>146</v>
      </c>
      <c r="N67" s="19">
        <f>VLOOKUP(M67,'[1]Exportar (93)'!A$10:F$815,6,0)</f>
        <v>20658757524112.102</v>
      </c>
      <c r="O67" s="19">
        <f>VLOOKUP(M67,'[2]enero- marzo 24'!C$5:F$111,3,0)</f>
        <v>0</v>
      </c>
      <c r="P67" s="19">
        <f t="shared" si="28"/>
        <v>20658757524112.102</v>
      </c>
      <c r="S67" s="60"/>
    </row>
    <row r="68" spans="1:19" x14ac:dyDescent="0.2">
      <c r="A68" t="s">
        <v>91</v>
      </c>
      <c r="B68" s="10">
        <f>VLOOKUP(A68,'[1]Exportar (93)'!A$10:F$815,6,0)</f>
        <v>9119098365</v>
      </c>
      <c r="C68" s="42">
        <v>0</v>
      </c>
      <c r="D68" s="42">
        <f>+B68</f>
        <v>9119098365</v>
      </c>
      <c r="E68">
        <f t="shared" ref="E68:E82" si="34">LEN(A68)</f>
        <v>6</v>
      </c>
      <c r="F68" s="45">
        <f t="shared" si="33"/>
        <v>0</v>
      </c>
      <c r="H68" s="47" t="s">
        <v>74</v>
      </c>
      <c r="I68" s="53">
        <f>+I69+I71</f>
        <v>83607000</v>
      </c>
      <c r="J68" s="53">
        <f>+J69+J71</f>
        <v>83607000</v>
      </c>
      <c r="K68" s="53">
        <f>+K69+K71</f>
        <v>0</v>
      </c>
      <c r="L68" s="22"/>
      <c r="M68" s="47" t="s">
        <v>74</v>
      </c>
      <c r="N68" s="49">
        <f>VLOOKUP(M68,'[1]Exportar (93)'!A$10:F$815,6,0)</f>
        <v>83607000</v>
      </c>
      <c r="O68" s="49">
        <f>VLOOKUP(M68,'[2]enero- marzo 24'!C$5:F$111,3,0)</f>
        <v>83607000</v>
      </c>
      <c r="P68" s="49">
        <f t="shared" si="28"/>
        <v>0</v>
      </c>
      <c r="Q68" s="60">
        <f>VLOOKUP(M68,$A$3:$D$106,3,0)-O68</f>
        <v>0</v>
      </c>
      <c r="R68" s="60">
        <f>VLOOKUP(M68,$A$3:$D$106,4,0)-P68</f>
        <v>0</v>
      </c>
      <c r="S68" s="60"/>
    </row>
    <row r="69" spans="1:19" x14ac:dyDescent="0.2">
      <c r="A69" t="s">
        <v>123</v>
      </c>
      <c r="B69" s="44"/>
      <c r="C69" s="42">
        <v>0</v>
      </c>
      <c r="D69" s="42">
        <f t="shared" ref="D69:D82" si="35">+B69</f>
        <v>0</v>
      </c>
      <c r="E69">
        <f t="shared" si="34"/>
        <v>6</v>
      </c>
      <c r="F69" s="45">
        <f t="shared" si="33"/>
        <v>0</v>
      </c>
      <c r="H69" s="47" t="s">
        <v>162</v>
      </c>
      <c r="I69" s="53">
        <f>+I70</f>
        <v>83607000</v>
      </c>
      <c r="J69" s="53">
        <f>+J70</f>
        <v>83607000</v>
      </c>
      <c r="K69" s="53">
        <f>+K70</f>
        <v>0</v>
      </c>
      <c r="L69" s="22"/>
      <c r="M69" s="47" t="s">
        <v>162</v>
      </c>
      <c r="N69" s="49">
        <f>VLOOKUP(M69,'[1]Exportar (93)'!A$10:F$815,6,0)</f>
        <v>83607000</v>
      </c>
      <c r="O69" s="49">
        <f>VLOOKUP(M69,'[2]enero- marzo 24'!C$5:F$111,3,0)</f>
        <v>83607000</v>
      </c>
      <c r="P69" s="49">
        <f t="shared" si="28"/>
        <v>0</v>
      </c>
      <c r="S69" s="60"/>
    </row>
    <row r="70" spans="1:19" x14ac:dyDescent="0.2">
      <c r="A70" t="s">
        <v>92</v>
      </c>
      <c r="B70" s="10">
        <f>VLOOKUP(A70,'[1]Exportar (93)'!A$10:F$815,6,0)</f>
        <v>2135353100</v>
      </c>
      <c r="C70" s="42">
        <v>0</v>
      </c>
      <c r="D70" s="42">
        <f t="shared" si="35"/>
        <v>2135353100</v>
      </c>
      <c r="E70">
        <f t="shared" si="34"/>
        <v>6</v>
      </c>
      <c r="F70" s="45">
        <f t="shared" si="33"/>
        <v>0</v>
      </c>
      <c r="H70" s="24" t="s">
        <v>163</v>
      </c>
      <c r="I70" s="27">
        <v>83607000</v>
      </c>
      <c r="J70" s="27">
        <v>83607000</v>
      </c>
      <c r="K70" s="27">
        <v>0</v>
      </c>
      <c r="M70" s="24" t="s">
        <v>163</v>
      </c>
      <c r="N70" s="19">
        <f>VLOOKUP(M70,'[1]Exportar (93)'!A$10:F$815,6,0)</f>
        <v>83607000</v>
      </c>
      <c r="O70" s="19">
        <f>VLOOKUP(M70,'[2]enero- marzo 24'!C$5:F$111,3,0)</f>
        <v>83607000</v>
      </c>
      <c r="P70" s="19">
        <f t="shared" si="28"/>
        <v>0</v>
      </c>
      <c r="S70" s="60"/>
    </row>
    <row r="71" spans="1:19" x14ac:dyDescent="0.2">
      <c r="A71" t="s">
        <v>93</v>
      </c>
      <c r="B71" s="10">
        <f>VLOOKUP(A71,'[1]Exportar (93)'!A$10:F$815,6,0)</f>
        <v>459487300</v>
      </c>
      <c r="C71" s="42">
        <v>0</v>
      </c>
      <c r="D71" s="42">
        <f t="shared" si="35"/>
        <v>459487300</v>
      </c>
      <c r="E71">
        <f t="shared" si="34"/>
        <v>6</v>
      </c>
      <c r="F71" s="45">
        <f t="shared" si="33"/>
        <v>0</v>
      </c>
      <c r="H71" s="47" t="s">
        <v>164</v>
      </c>
      <c r="I71" s="53">
        <f>+I72</f>
        <v>0</v>
      </c>
      <c r="J71" s="53">
        <f>+J72</f>
        <v>0</v>
      </c>
      <c r="K71" s="53">
        <f>+K72</f>
        <v>0</v>
      </c>
      <c r="L71" s="22"/>
      <c r="M71" s="47" t="s">
        <v>164</v>
      </c>
      <c r="N71" s="49">
        <f>VLOOKUP(M71,'[1]Exportar (93)'!A$10:F$815,6,0)</f>
        <v>0</v>
      </c>
      <c r="O71" s="49">
        <f>VLOOKUP(M71,'[2]enero- marzo 24'!C$5:F$111,3,0)</f>
        <v>0</v>
      </c>
      <c r="P71" s="49">
        <f t="shared" si="28"/>
        <v>0</v>
      </c>
      <c r="Q71" s="60"/>
      <c r="R71" s="60"/>
      <c r="S71" s="60"/>
    </row>
    <row r="72" spans="1:19" x14ac:dyDescent="0.2">
      <c r="A72" t="s">
        <v>94</v>
      </c>
      <c r="B72" s="10">
        <f>VLOOKUP(A72,'[1]Exportar (93)'!A$10:F$815,6,0)</f>
        <v>1298163304</v>
      </c>
      <c r="C72" s="42">
        <v>0</v>
      </c>
      <c r="D72" s="42">
        <f t="shared" si="35"/>
        <v>1298163304</v>
      </c>
      <c r="E72">
        <f t="shared" si="34"/>
        <v>6</v>
      </c>
      <c r="F72" s="45">
        <f t="shared" si="33"/>
        <v>0</v>
      </c>
      <c r="H72" s="24" t="s">
        <v>165</v>
      </c>
      <c r="I72" s="27">
        <v>0</v>
      </c>
      <c r="J72" s="27">
        <v>0</v>
      </c>
      <c r="K72" s="27">
        <v>0</v>
      </c>
      <c r="M72" s="24" t="s">
        <v>165</v>
      </c>
      <c r="N72" s="19">
        <f>VLOOKUP(M72,'[1]Exportar (93)'!A$10:F$815,6,0)</f>
        <v>0</v>
      </c>
      <c r="O72" s="19">
        <f>VLOOKUP(M72,'[2]enero- marzo 24'!C$5:F$111,3,0)</f>
        <v>0</v>
      </c>
      <c r="P72" s="19">
        <f t="shared" si="28"/>
        <v>0</v>
      </c>
      <c r="Q72" s="20"/>
      <c r="R72" s="20"/>
      <c r="S72" s="60"/>
    </row>
    <row r="73" spans="1:19" x14ac:dyDescent="0.2">
      <c r="A73" t="s">
        <v>124</v>
      </c>
      <c r="B73" s="10">
        <f>VLOOKUP(A73,'[1]Exportar (93)'!A$10:F$815,6,0)</f>
        <v>8608641</v>
      </c>
      <c r="C73" s="42">
        <v>0</v>
      </c>
      <c r="D73" s="42">
        <f t="shared" si="35"/>
        <v>8608641</v>
      </c>
      <c r="E73">
        <f t="shared" si="34"/>
        <v>6</v>
      </c>
      <c r="F73" s="45">
        <f t="shared" si="33"/>
        <v>0</v>
      </c>
      <c r="H73" s="47" t="s">
        <v>79</v>
      </c>
      <c r="I73" s="48">
        <f>+I74+I77</f>
        <v>25481736790486.082</v>
      </c>
      <c r="J73" s="48">
        <f>+J74+J77</f>
        <v>17892798628.98</v>
      </c>
      <c r="K73" s="48">
        <f>+K74+K77</f>
        <v>25463843991857.102</v>
      </c>
      <c r="L73" s="22"/>
      <c r="M73" s="47" t="s">
        <v>79</v>
      </c>
      <c r="N73" s="49">
        <f>VLOOKUP(M73,'[1]Exportar (93)'!A$10:F$815,6,0)</f>
        <v>25481736790486.102</v>
      </c>
      <c r="O73" s="49">
        <f>VLOOKUP(M73,'[2]enero- marzo 24'!C$5:F$111,3,0)</f>
        <v>17892798628.98</v>
      </c>
      <c r="P73" s="49">
        <f t="shared" si="28"/>
        <v>25463843991857.102</v>
      </c>
      <c r="Q73" s="60"/>
      <c r="R73" s="60"/>
      <c r="S73" s="60"/>
    </row>
    <row r="74" spans="1:19" x14ac:dyDescent="0.2">
      <c r="A74" t="s">
        <v>95</v>
      </c>
      <c r="B74" s="10">
        <f>VLOOKUP(A74,'[1]Exportar (93)'!A$10:F$815,6,0)</f>
        <v>43336189190.779999</v>
      </c>
      <c r="C74" s="42">
        <v>0</v>
      </c>
      <c r="D74" s="42">
        <f t="shared" si="35"/>
        <v>43336189190.779999</v>
      </c>
      <c r="E74">
        <f t="shared" si="34"/>
        <v>6</v>
      </c>
      <c r="F74" s="45">
        <f t="shared" si="33"/>
        <v>0</v>
      </c>
      <c r="H74" s="47" t="s">
        <v>80</v>
      </c>
      <c r="I74" s="48">
        <f t="shared" ref="I74:K75" si="36">+I75</f>
        <v>17892798628.98</v>
      </c>
      <c r="J74" s="48">
        <f t="shared" si="36"/>
        <v>17892798628.98</v>
      </c>
      <c r="K74" s="48">
        <f t="shared" si="36"/>
        <v>0</v>
      </c>
      <c r="L74" s="22"/>
      <c r="M74" s="47" t="s">
        <v>80</v>
      </c>
      <c r="N74" s="49">
        <f>VLOOKUP(M74,'[1]Exportar (93)'!A$10:F$815,6,0)</f>
        <v>17892798628.98</v>
      </c>
      <c r="O74" s="49">
        <f>VLOOKUP(M74,'[2]enero- marzo 24'!C$5:F$111,3,0)</f>
        <v>17892798628.98</v>
      </c>
      <c r="P74" s="49">
        <f t="shared" si="28"/>
        <v>0</v>
      </c>
      <c r="Q74" s="60">
        <f>VLOOKUP(M74,$A$3:$D$106,3,0)-O74</f>
        <v>0</v>
      </c>
      <c r="R74" s="60">
        <f>VLOOKUP(M74,$A$3:$D$106,4,0)-P74</f>
        <v>0</v>
      </c>
      <c r="S74" s="60"/>
    </row>
    <row r="75" spans="1:19" x14ac:dyDescent="0.2">
      <c r="A75" t="s">
        <v>96</v>
      </c>
      <c r="B75" s="10">
        <f>VLOOKUP(A75,'[1]Exportar (93)'!A$10:F$815,6,0)</f>
        <v>110951413.42</v>
      </c>
      <c r="C75" s="42">
        <v>0</v>
      </c>
      <c r="D75" s="42">
        <f t="shared" si="35"/>
        <v>110951413.42</v>
      </c>
      <c r="E75">
        <f t="shared" si="34"/>
        <v>6</v>
      </c>
      <c r="F75" s="45">
        <f t="shared" si="33"/>
        <v>0</v>
      </c>
      <c r="H75" s="47" t="s">
        <v>111</v>
      </c>
      <c r="I75" s="48">
        <f t="shared" si="36"/>
        <v>17892798628.98</v>
      </c>
      <c r="J75" s="48">
        <f t="shared" si="36"/>
        <v>17892798628.98</v>
      </c>
      <c r="K75" s="48">
        <f t="shared" si="36"/>
        <v>0</v>
      </c>
      <c r="L75" s="22"/>
      <c r="M75" s="47" t="s">
        <v>111</v>
      </c>
      <c r="N75" s="49">
        <f>VLOOKUP(M75,'[1]Exportar (93)'!A$10:F$815,6,0)</f>
        <v>17892798628.98</v>
      </c>
      <c r="O75" s="49">
        <f>VLOOKUP(M75,'[2]enero- marzo 24'!C$5:F$111,3,0)</f>
        <v>17892798628.98</v>
      </c>
      <c r="P75" s="49">
        <f t="shared" si="28"/>
        <v>0</v>
      </c>
      <c r="S75" s="60"/>
    </row>
    <row r="76" spans="1:19" x14ac:dyDescent="0.2">
      <c r="A76" s="64" t="s">
        <v>184</v>
      </c>
      <c r="B76" s="44"/>
      <c r="C76" s="42">
        <v>0</v>
      </c>
      <c r="D76" s="42">
        <f t="shared" ref="D76" si="37">+B76</f>
        <v>0</v>
      </c>
      <c r="E76">
        <f t="shared" ref="E76" si="38">LEN(A76)</f>
        <v>6</v>
      </c>
      <c r="F76" s="45">
        <f t="shared" ref="F76" si="39">+B76-C76-D76</f>
        <v>0</v>
      </c>
      <c r="H76" s="24" t="s">
        <v>147</v>
      </c>
      <c r="I76" s="25">
        <v>17892798628.98</v>
      </c>
      <c r="J76" s="25">
        <v>17892798628.98</v>
      </c>
      <c r="K76" s="25">
        <v>0</v>
      </c>
      <c r="M76" s="24" t="s">
        <v>147</v>
      </c>
      <c r="N76" s="19">
        <f>VLOOKUP(M76,'[1]Exportar (93)'!A$10:F$815,6,0)</f>
        <v>17892798628.98</v>
      </c>
      <c r="O76" s="19">
        <f>VLOOKUP(M76,'[2]enero- marzo 24'!C$5:F$111,3,0)</f>
        <v>17892798628.98</v>
      </c>
      <c r="P76" s="19">
        <f t="shared" si="28"/>
        <v>0</v>
      </c>
      <c r="S76" s="60"/>
    </row>
    <row r="77" spans="1:19" x14ac:dyDescent="0.2">
      <c r="A77" t="s">
        <v>97</v>
      </c>
      <c r="B77" s="10">
        <f>VLOOKUP(A77,'[1]Exportar (93)'!A$10:F$815,6,0)</f>
        <v>72817476.769999996</v>
      </c>
      <c r="C77" s="42">
        <v>0</v>
      </c>
      <c r="D77" s="42">
        <f t="shared" si="35"/>
        <v>72817476.769999996</v>
      </c>
      <c r="E77">
        <f t="shared" si="34"/>
        <v>6</v>
      </c>
      <c r="F77" s="45">
        <f t="shared" ref="F77:F82" si="40">+B77-C77-D77</f>
        <v>0</v>
      </c>
      <c r="G77" s="28"/>
      <c r="H77" s="47" t="s">
        <v>84</v>
      </c>
      <c r="I77" s="48">
        <f t="shared" ref="I77:K78" si="41">+I78</f>
        <v>25463843991857.102</v>
      </c>
      <c r="J77" s="48">
        <f t="shared" si="41"/>
        <v>0</v>
      </c>
      <c r="K77" s="48">
        <f t="shared" si="41"/>
        <v>25463843991857.102</v>
      </c>
      <c r="L77" s="22"/>
      <c r="M77" s="47" t="s">
        <v>84</v>
      </c>
      <c r="N77" s="49">
        <f>VLOOKUP(M77,'[1]Exportar (93)'!A$10:F$815,6,0)</f>
        <v>25463843991857.102</v>
      </c>
      <c r="O77" s="49">
        <f>VLOOKUP(M77,'[2]enero- marzo 24'!C$5:F$111,3,0)</f>
        <v>0</v>
      </c>
      <c r="P77" s="49">
        <f t="shared" ref="P77:P79" si="42">+K77</f>
        <v>25463843991857.102</v>
      </c>
      <c r="Q77" s="60">
        <f>VLOOKUP(M77,$A$3:$D$106,3,0)-O77</f>
        <v>0</v>
      </c>
      <c r="R77" s="60">
        <f>VLOOKUP(M77,$A$3:$D$106,4,0)-P77</f>
        <v>0</v>
      </c>
    </row>
    <row r="78" spans="1:19" x14ac:dyDescent="0.2">
      <c r="A78" t="s">
        <v>98</v>
      </c>
      <c r="B78" s="10">
        <f>VLOOKUP(A78,'[1]Exportar (93)'!A$10:F$815,6,0)</f>
        <v>7061654525.7399998</v>
      </c>
      <c r="C78" s="42">
        <v>0</v>
      </c>
      <c r="D78" s="42">
        <f t="shared" si="35"/>
        <v>7061654525.7399998</v>
      </c>
      <c r="E78">
        <f t="shared" si="34"/>
        <v>6</v>
      </c>
      <c r="F78" s="45">
        <f t="shared" si="40"/>
        <v>0</v>
      </c>
      <c r="H78" s="47" t="s">
        <v>112</v>
      </c>
      <c r="I78" s="48">
        <f t="shared" si="41"/>
        <v>25463843991857.102</v>
      </c>
      <c r="J78" s="48">
        <f t="shared" si="41"/>
        <v>0</v>
      </c>
      <c r="K78" s="48">
        <f t="shared" si="41"/>
        <v>25463843991857.102</v>
      </c>
      <c r="L78" s="22"/>
      <c r="M78" s="47" t="s">
        <v>112</v>
      </c>
      <c r="N78" s="49">
        <f>VLOOKUP(M78,'[1]Exportar (93)'!A$10:F$815,6,0)</f>
        <v>25463843991857.102</v>
      </c>
      <c r="O78" s="49">
        <f>VLOOKUP(M78,'[2]enero- marzo 24'!C$5:F$111,3,0)</f>
        <v>0</v>
      </c>
      <c r="P78" s="49">
        <f t="shared" si="42"/>
        <v>25463843991857.102</v>
      </c>
    </row>
    <row r="79" spans="1:19" x14ac:dyDescent="0.2">
      <c r="A79" t="s">
        <v>99</v>
      </c>
      <c r="B79" s="10">
        <f>VLOOKUP(A79,'[1]Exportar (93)'!A$10:F$815,6,0)</f>
        <v>202375254.88999999</v>
      </c>
      <c r="C79" s="42">
        <v>0</v>
      </c>
      <c r="D79" s="42">
        <f t="shared" si="35"/>
        <v>202375254.88999999</v>
      </c>
      <c r="E79">
        <f t="shared" si="34"/>
        <v>6</v>
      </c>
      <c r="F79" s="45">
        <f t="shared" si="40"/>
        <v>0</v>
      </c>
      <c r="H79" s="24" t="s">
        <v>148</v>
      </c>
      <c r="I79" s="27">
        <v>25463843991857.102</v>
      </c>
      <c r="J79" s="27"/>
      <c r="K79" s="27">
        <v>25463843991857.102</v>
      </c>
      <c r="M79" s="24" t="s">
        <v>148</v>
      </c>
      <c r="N79" s="19">
        <f>VLOOKUP(M79,'[1]Exportar (93)'!A$10:F$815,6,0)</f>
        <v>25463843991857.102</v>
      </c>
      <c r="O79" s="19">
        <f>VLOOKUP(M79,'[2]enero- marzo 24'!C$5:F$111,3,0)</f>
        <v>0</v>
      </c>
      <c r="P79" s="19">
        <f t="shared" si="42"/>
        <v>25463843991857.102</v>
      </c>
    </row>
    <row r="80" spans="1:19" x14ac:dyDescent="0.2">
      <c r="A80" s="63" t="s">
        <v>125</v>
      </c>
      <c r="B80" s="10">
        <f>VLOOKUP(A80,'[1]Exportar (93)'!A$10:F$815,6,0)</f>
        <v>371200000</v>
      </c>
      <c r="C80" s="42">
        <v>0</v>
      </c>
      <c r="D80" s="42">
        <f t="shared" si="35"/>
        <v>371200000</v>
      </c>
      <c r="E80">
        <f t="shared" si="34"/>
        <v>6</v>
      </c>
      <c r="F80" s="45">
        <f t="shared" si="40"/>
        <v>0</v>
      </c>
      <c r="I80" s="35">
        <f>+I5+I9+I17+I22+I35+I40+I47+I50+I56+I59+I62+I68+I73</f>
        <v>53984186224853</v>
      </c>
      <c r="J80" s="35">
        <f>+J5+J9+J17+J22+J35+J40+J47+J50+J56+J59+J62+J68+J73</f>
        <v>267869617143.92001</v>
      </c>
      <c r="K80" s="35">
        <f>+K5+K9+K17+K22+K35+K40+K47+K50+K56+K59+K62+K68+K73</f>
        <v>53716316607709.086</v>
      </c>
      <c r="N80" s="35">
        <f>+N5+N9+N17+N22+N35+N40+N47+N50+N56+N59+N62+N68+N73</f>
        <v>53984186224853.023</v>
      </c>
      <c r="O80" s="35">
        <f>+O5+O9+O17+O22+O35+O40+O47+O50+O56+O59+O62+O68+O73</f>
        <v>267869617143.92001</v>
      </c>
      <c r="P80" s="35">
        <f>+P5+P9+P17+P22+P35+P40+P47+P50+P56+P59+P62+P68+P73</f>
        <v>53716316607709.086</v>
      </c>
    </row>
    <row r="81" spans="1:16" x14ac:dyDescent="0.2">
      <c r="A81" t="s">
        <v>126</v>
      </c>
      <c r="B81" s="44"/>
      <c r="C81" s="42">
        <v>0</v>
      </c>
      <c r="D81" s="42">
        <f t="shared" si="35"/>
        <v>0</v>
      </c>
      <c r="E81">
        <f t="shared" si="34"/>
        <v>6</v>
      </c>
      <c r="F81" s="45">
        <f t="shared" si="40"/>
        <v>0</v>
      </c>
      <c r="I81" s="60"/>
      <c r="K81" s="80">
        <f>+I80-J80-K80</f>
        <v>0</v>
      </c>
      <c r="M81" s="75"/>
      <c r="P81" s="60">
        <f>+N80-O80-P80</f>
        <v>0</v>
      </c>
    </row>
    <row r="82" spans="1:16" x14ac:dyDescent="0.2">
      <c r="A82" t="s">
        <v>199</v>
      </c>
      <c r="B82" s="44"/>
      <c r="C82" s="10">
        <v>0</v>
      </c>
      <c r="D82" s="42">
        <f t="shared" si="35"/>
        <v>0</v>
      </c>
      <c r="E82">
        <f t="shared" si="34"/>
        <v>6</v>
      </c>
      <c r="F82" s="45">
        <f t="shared" si="40"/>
        <v>0</v>
      </c>
      <c r="J82" s="17"/>
    </row>
    <row r="83" spans="1:16" x14ac:dyDescent="0.2">
      <c r="A83" s="67" t="s">
        <v>160</v>
      </c>
      <c r="B83" s="44"/>
      <c r="C83" s="42">
        <v>0</v>
      </c>
      <c r="D83" s="42">
        <f t="shared" ref="D83" si="43">+B83</f>
        <v>0</v>
      </c>
      <c r="E83">
        <f t="shared" ref="E83" si="44">LEN(A83)</f>
        <v>6</v>
      </c>
      <c r="F83" s="45">
        <f>+B83-C83-D83</f>
        <v>0</v>
      </c>
      <c r="O83" s="36" t="s">
        <v>150</v>
      </c>
      <c r="P83" s="36" t="s">
        <v>151</v>
      </c>
    </row>
    <row r="84" spans="1:16" x14ac:dyDescent="0.2">
      <c r="A84" t="s">
        <v>127</v>
      </c>
      <c r="B84" s="44"/>
      <c r="C84" s="42">
        <v>0</v>
      </c>
      <c r="D84" s="42">
        <f t="shared" ref="D84:D89" si="45">+B84</f>
        <v>0</v>
      </c>
      <c r="E84">
        <f t="shared" ref="E84:E89" si="46">LEN(A84)</f>
        <v>6</v>
      </c>
      <c r="F84" s="45">
        <f>+B84-C84-D84</f>
        <v>0</v>
      </c>
      <c r="I84" s="17"/>
      <c r="J84" s="17"/>
      <c r="K84" s="17"/>
      <c r="N84" s="15" t="s">
        <v>1</v>
      </c>
      <c r="O84" s="10">
        <f>O5+O9+O22+O40+O35+O47+O50+O56</f>
        <v>137176681111.36</v>
      </c>
      <c r="P84" s="10">
        <f>P5+P9+P22+P40+P35+P47+P50+P56</f>
        <v>7369896639933.3301</v>
      </c>
    </row>
    <row r="85" spans="1:16" x14ac:dyDescent="0.2">
      <c r="A85" t="s">
        <v>100</v>
      </c>
      <c r="B85" s="10">
        <f>VLOOKUP(A85,'[1]Exportar (93)'!A$10:F$815,6,0)</f>
        <v>538742585.45000005</v>
      </c>
      <c r="C85" s="42">
        <v>0</v>
      </c>
      <c r="D85" s="42">
        <f t="shared" si="45"/>
        <v>538742585.45000005</v>
      </c>
      <c r="E85">
        <f t="shared" si="46"/>
        <v>6</v>
      </c>
      <c r="F85" s="45">
        <f>+B85-C85-D85</f>
        <v>0</v>
      </c>
      <c r="N85" s="15"/>
      <c r="O85" s="10">
        <f>+C5+C6+C8+C9+C10+C29+C30+C31</f>
        <v>137176681111.36</v>
      </c>
      <c r="P85" s="10">
        <f>+D5+D6+D8+D9+D10+D29+D30+D31</f>
        <v>7369896639933.3301</v>
      </c>
    </row>
    <row r="86" spans="1:16" x14ac:dyDescent="0.2">
      <c r="A86" t="s">
        <v>103</v>
      </c>
      <c r="B86" s="44"/>
      <c r="C86" s="42">
        <v>0</v>
      </c>
      <c r="D86" s="42">
        <f t="shared" si="45"/>
        <v>0</v>
      </c>
      <c r="E86">
        <f t="shared" si="46"/>
        <v>6</v>
      </c>
      <c r="F86" s="45">
        <f>+B86-C86-D86</f>
        <v>0</v>
      </c>
      <c r="O86" s="10">
        <f>+O84-O85</f>
        <v>0</v>
      </c>
      <c r="P86" s="10">
        <f>+P84-P85</f>
        <v>0</v>
      </c>
    </row>
    <row r="87" spans="1:16" x14ac:dyDescent="0.2">
      <c r="A87" t="s">
        <v>214</v>
      </c>
      <c r="B87" s="44"/>
      <c r="C87" s="42">
        <v>0</v>
      </c>
      <c r="D87" s="42">
        <f t="shared" si="45"/>
        <v>0</v>
      </c>
      <c r="E87">
        <f t="shared" si="46"/>
        <v>6</v>
      </c>
      <c r="F87" s="45">
        <f>+B87-C87-D87</f>
        <v>0</v>
      </c>
      <c r="N87" s="15" t="s">
        <v>5</v>
      </c>
      <c r="O87" s="54" t="s">
        <v>150</v>
      </c>
      <c r="P87" s="54" t="s">
        <v>151</v>
      </c>
    </row>
    <row r="88" spans="1:16" x14ac:dyDescent="0.2">
      <c r="A88" t="s">
        <v>104</v>
      </c>
      <c r="B88" s="10">
        <f>VLOOKUP(A88,'[1]Exportar (93)'!A$10:F$815,6,0)</f>
        <v>11418717.369999999</v>
      </c>
      <c r="C88" s="42">
        <v>0</v>
      </c>
      <c r="D88" s="42">
        <f t="shared" si="45"/>
        <v>11418717.369999999</v>
      </c>
      <c r="E88">
        <f t="shared" si="46"/>
        <v>6</v>
      </c>
      <c r="F88" s="45">
        <f t="shared" ref="F88:F92" si="47">+B88-C88-D88</f>
        <v>0</v>
      </c>
      <c r="N88" s="15"/>
      <c r="O88" s="55"/>
      <c r="P88" s="55"/>
    </row>
    <row r="89" spans="1:16" x14ac:dyDescent="0.2">
      <c r="A89" t="s">
        <v>128</v>
      </c>
      <c r="B89" s="10">
        <f>VLOOKUP(A89,'[1]Exportar (93)'!A$10:F$815,6,0)</f>
        <v>433177309402.38</v>
      </c>
      <c r="C89" s="42">
        <v>0</v>
      </c>
      <c r="D89" s="42">
        <f t="shared" si="45"/>
        <v>433177309402.38</v>
      </c>
      <c r="E89">
        <f t="shared" si="46"/>
        <v>6</v>
      </c>
      <c r="F89" s="45">
        <f t="shared" si="47"/>
        <v>0</v>
      </c>
      <c r="O89" s="10">
        <f>+O62+O68+O73</f>
        <v>130467529672.52998</v>
      </c>
      <c r="P89" s="10">
        <f>+P62+P68+P73</f>
        <v>46346419967775.75</v>
      </c>
    </row>
    <row r="90" spans="1:16" x14ac:dyDescent="0.2">
      <c r="B90" s="43">
        <f>SUM(B68:B89)</f>
        <v>497903369276.79999</v>
      </c>
      <c r="C90" s="43">
        <f>SUM(C68:C89)</f>
        <v>0</v>
      </c>
      <c r="D90" s="43">
        <f>SUM(D68:D89)</f>
        <v>497903369276.79999</v>
      </c>
      <c r="F90" s="45">
        <f t="shared" si="47"/>
        <v>0</v>
      </c>
      <c r="O90" s="10">
        <f>+C37+C43+C50+C51</f>
        <v>130467529672.52998</v>
      </c>
      <c r="P90" s="10">
        <f>+D37+D43+D50+D51</f>
        <v>46346419967775.75</v>
      </c>
    </row>
    <row r="91" spans="1:16" x14ac:dyDescent="0.2">
      <c r="A91" t="s">
        <v>113</v>
      </c>
      <c r="B91" s="10">
        <f>VLOOKUP(A91,'[1]Exportar (93)'!A$10:F$815,6,0)</f>
        <v>434408822879.29999</v>
      </c>
      <c r="C91" s="42">
        <v>0</v>
      </c>
      <c r="D91" s="42">
        <f>+B91</f>
        <v>434408822879.29999</v>
      </c>
      <c r="E91">
        <f t="shared" ref="E91" si="48">LEN(A91)</f>
        <v>6</v>
      </c>
      <c r="F91" s="45">
        <f t="shared" si="47"/>
        <v>0</v>
      </c>
      <c r="O91" s="10">
        <f>+O89-O90</f>
        <v>0</v>
      </c>
      <c r="P91" s="10">
        <f>+P89-P90</f>
        <v>0</v>
      </c>
    </row>
    <row r="92" spans="1:16" x14ac:dyDescent="0.2">
      <c r="A92" t="s">
        <v>237</v>
      </c>
      <c r="B92" s="10">
        <f>VLOOKUP(A92,'[1]Exportar (93)'!A$10:F$815,6,0)</f>
        <v>1814516815727.79</v>
      </c>
      <c r="C92" s="42">
        <v>0</v>
      </c>
      <c r="D92" s="42">
        <f>+B92</f>
        <v>1814516815727.79</v>
      </c>
      <c r="E92">
        <f t="shared" ref="E92" si="49">LEN(A92)</f>
        <v>6</v>
      </c>
      <c r="F92" s="45">
        <f t="shared" si="47"/>
        <v>0</v>
      </c>
    </row>
    <row r="93" spans="1:16" ht="11.25" customHeight="1" x14ac:dyDescent="0.2">
      <c r="A93" t="s">
        <v>200</v>
      </c>
      <c r="B93" s="10">
        <f>VLOOKUP(A93,'[1]Exportar (93)'!A$10:F$815,6,0)</f>
        <v>16592000000</v>
      </c>
      <c r="C93" s="42">
        <v>0</v>
      </c>
      <c r="D93" s="42">
        <f>+B93</f>
        <v>16592000000</v>
      </c>
      <c r="E93">
        <f t="shared" ref="E93" si="50">LEN(A93)</f>
        <v>6</v>
      </c>
      <c r="F93" s="45">
        <f t="shared" ref="F93" si="51">+B93-C93-D93</f>
        <v>0</v>
      </c>
    </row>
    <row r="94" spans="1:16" x14ac:dyDescent="0.2">
      <c r="A94" t="s">
        <v>161</v>
      </c>
      <c r="B94" s="44"/>
      <c r="C94" s="42">
        <v>0</v>
      </c>
      <c r="D94" s="42">
        <f>+B94</f>
        <v>0</v>
      </c>
      <c r="E94">
        <f t="shared" ref="E94" si="52">LEN(A94)</f>
        <v>6</v>
      </c>
      <c r="F94" s="45">
        <f t="shared" ref="F94:F103" si="53">+B94-C94-D94</f>
        <v>0</v>
      </c>
    </row>
    <row r="95" spans="1:16" x14ac:dyDescent="0.2">
      <c r="A95" t="s">
        <v>114</v>
      </c>
      <c r="B95" s="10">
        <f>VLOOKUP(A95,'[1]Exportar (93)'!A$10:F$815,6,0)</f>
        <v>462102739.69</v>
      </c>
      <c r="C95" s="42">
        <v>0</v>
      </c>
      <c r="D95" s="42">
        <f t="shared" ref="D95:D98" si="54">+B95</f>
        <v>462102739.69</v>
      </c>
      <c r="E95">
        <f>LEN(A95)</f>
        <v>6</v>
      </c>
      <c r="F95" s="45">
        <f t="shared" si="53"/>
        <v>0</v>
      </c>
    </row>
    <row r="96" spans="1:16" x14ac:dyDescent="0.2">
      <c r="A96" s="64" t="s">
        <v>205</v>
      </c>
      <c r="B96" s="44"/>
      <c r="C96" s="42">
        <v>0</v>
      </c>
      <c r="D96" s="42">
        <f t="shared" ref="D96" si="55">+B96</f>
        <v>0</v>
      </c>
      <c r="E96">
        <f t="shared" ref="E96" si="56">LEN(A96)</f>
        <v>6</v>
      </c>
      <c r="F96" s="45">
        <f t="shared" si="53"/>
        <v>0</v>
      </c>
    </row>
    <row r="97" spans="1:6" x14ac:dyDescent="0.2">
      <c r="A97" t="s">
        <v>115</v>
      </c>
      <c r="B97" s="44"/>
      <c r="C97" s="42">
        <v>0</v>
      </c>
      <c r="D97" s="42">
        <f>+B97</f>
        <v>0</v>
      </c>
      <c r="E97">
        <f t="shared" ref="E97" si="57">LEN(A97)</f>
        <v>6</v>
      </c>
      <c r="F97" s="45">
        <f t="shared" si="53"/>
        <v>0</v>
      </c>
    </row>
    <row r="98" spans="1:6" x14ac:dyDescent="0.2">
      <c r="A98" t="s">
        <v>116</v>
      </c>
      <c r="B98" s="10">
        <f>VLOOKUP(A98,'[1]Exportar (93)'!A$10:F$815,6,0)</f>
        <v>-2265517638607.0898</v>
      </c>
      <c r="C98" s="42">
        <v>0</v>
      </c>
      <c r="D98" s="42">
        <f t="shared" si="54"/>
        <v>-2265517638607.0898</v>
      </c>
      <c r="E98">
        <f>LEN(A98)</f>
        <v>6</v>
      </c>
      <c r="F98" s="45">
        <f t="shared" si="53"/>
        <v>0</v>
      </c>
    </row>
    <row r="99" spans="1:6" x14ac:dyDescent="0.2">
      <c r="A99" t="s">
        <v>117</v>
      </c>
      <c r="B99" s="10">
        <f>VLOOKUP(A99,'[1]Exportar (93)'!A$10:F$815,6,0)</f>
        <v>-462102739.69</v>
      </c>
      <c r="C99" s="42">
        <v>0</v>
      </c>
      <c r="D99" s="42">
        <f>+B99</f>
        <v>-462102739.69</v>
      </c>
      <c r="E99">
        <f t="shared" ref="E99" si="58">LEN(A99)</f>
        <v>6</v>
      </c>
      <c r="F99" s="45">
        <f t="shared" si="53"/>
        <v>0</v>
      </c>
    </row>
    <row r="100" spans="1:6" x14ac:dyDescent="0.2">
      <c r="B100" s="43">
        <f>SUM(B91:B99)</f>
        <v>-5.8591365814208984E-5</v>
      </c>
      <c r="C100" s="43">
        <v>0</v>
      </c>
      <c r="D100" s="43">
        <f>SUM(D91:D99)</f>
        <v>-5.8591365814208984E-5</v>
      </c>
      <c r="F100" s="45">
        <f t="shared" si="53"/>
        <v>0</v>
      </c>
    </row>
    <row r="101" spans="1:6" x14ac:dyDescent="0.2">
      <c r="A101" t="s">
        <v>118</v>
      </c>
      <c r="B101" s="10">
        <f>VLOOKUP(A101,'[1]Exportar (93)'!A$10:F$815,6,0)</f>
        <v>15655926369060.4</v>
      </c>
      <c r="C101" s="42">
        <v>0</v>
      </c>
      <c r="D101" s="42">
        <f t="shared" ref="D101:D104" si="59">+B101</f>
        <v>15655926369060.4</v>
      </c>
      <c r="E101">
        <f t="shared" ref="E101:E106" si="60">LEN(A101)</f>
        <v>6</v>
      </c>
      <c r="F101" s="45">
        <f t="shared" si="53"/>
        <v>0</v>
      </c>
    </row>
    <row r="102" spans="1:6" x14ac:dyDescent="0.2">
      <c r="A102" t="s">
        <v>119</v>
      </c>
      <c r="B102" s="10">
        <f>VLOOKUP(A102,'[1]Exportar (93)'!A$10:F$815,6,0)</f>
        <v>3829854024772.52</v>
      </c>
      <c r="C102" s="42">
        <v>0</v>
      </c>
      <c r="D102" s="42">
        <f t="shared" si="59"/>
        <v>3829854024772.52</v>
      </c>
      <c r="E102">
        <f t="shared" si="60"/>
        <v>6</v>
      </c>
      <c r="F102" s="45">
        <f t="shared" si="53"/>
        <v>0</v>
      </c>
    </row>
    <row r="103" spans="1:6" x14ac:dyDescent="0.2">
      <c r="A103" t="s">
        <v>120</v>
      </c>
      <c r="B103" s="44"/>
      <c r="C103" s="42">
        <v>0</v>
      </c>
      <c r="D103" s="42">
        <f t="shared" si="59"/>
        <v>0</v>
      </c>
      <c r="E103">
        <f t="shared" si="60"/>
        <v>6</v>
      </c>
      <c r="F103" s="45">
        <f t="shared" si="53"/>
        <v>0</v>
      </c>
    </row>
    <row r="104" spans="1:6" x14ac:dyDescent="0.2">
      <c r="A104" t="s">
        <v>178</v>
      </c>
      <c r="B104" s="44"/>
      <c r="C104" s="42">
        <v>0</v>
      </c>
      <c r="D104" s="42">
        <f t="shared" si="59"/>
        <v>0</v>
      </c>
      <c r="E104">
        <f t="shared" ref="E104" si="61">LEN(A104)</f>
        <v>6</v>
      </c>
      <c r="F104" s="45">
        <f t="shared" ref="F104" si="62">+B104-C104-D104</f>
        <v>0</v>
      </c>
    </row>
    <row r="105" spans="1:6" x14ac:dyDescent="0.2">
      <c r="A105" t="s">
        <v>121</v>
      </c>
      <c r="B105" s="10">
        <f>VLOOKUP(A105,'[1]Exportar (93)'!A$10:F$815,6,0)</f>
        <v>-19485780393832.898</v>
      </c>
      <c r="C105" s="42">
        <v>0</v>
      </c>
      <c r="D105" s="42">
        <f>+B105</f>
        <v>-19485780393832.898</v>
      </c>
      <c r="E105">
        <f t="shared" si="60"/>
        <v>6</v>
      </c>
      <c r="F105" s="45">
        <f>+B105-C105-D105</f>
        <v>0</v>
      </c>
    </row>
    <row r="106" spans="1:6" x14ac:dyDescent="0.2">
      <c r="A106" t="s">
        <v>122</v>
      </c>
      <c r="B106" s="44"/>
      <c r="C106" s="42">
        <v>0</v>
      </c>
      <c r="D106" s="42">
        <f>+B106</f>
        <v>0</v>
      </c>
      <c r="E106">
        <f t="shared" si="60"/>
        <v>6</v>
      </c>
      <c r="F106" s="45">
        <f>+B106-C106-D106</f>
        <v>0</v>
      </c>
    </row>
    <row r="107" spans="1:6" x14ac:dyDescent="0.2">
      <c r="B107" s="43">
        <f>SUM(B101:B106)</f>
        <v>0</v>
      </c>
      <c r="C107" s="43">
        <v>0</v>
      </c>
      <c r="D107" s="43">
        <f>SUM(D101:D106)</f>
        <v>2.34375E-2</v>
      </c>
      <c r="F107" s="45">
        <f>+B107-C107-D107</f>
        <v>-2.34375E-2</v>
      </c>
    </row>
    <row r="109" spans="1:6" x14ac:dyDescent="0.2">
      <c r="B109" s="10">
        <f>+B36+B52+B56+B67+B90+B100+B107</f>
        <v>173103556922684.81</v>
      </c>
    </row>
    <row r="110" spans="1:6" x14ac:dyDescent="0.2">
      <c r="B110" s="10">
        <v>173103556922685</v>
      </c>
    </row>
    <row r="111" spans="1:6" x14ac:dyDescent="0.2">
      <c r="B111" s="10">
        <f>+B109-B110</f>
        <v>0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4294967294" r:id="rId1"/>
  <rowBreaks count="1" manualBreakCount="1">
    <brk id="5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49babc-419d-490f-a446-232a81454e06" xsi:nil="true"/>
    <IMAddres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07E7BD9E9474CA6AB1FE5A6473ECC" ma:contentTypeVersion="18" ma:contentTypeDescription="Crear nuevo documento." ma:contentTypeScope="" ma:versionID="eaedac960ccbad5a66019187c87f7e16">
  <xsd:schema xmlns:xsd="http://www.w3.org/2001/XMLSchema" xmlns:xs="http://www.w3.org/2001/XMLSchema" xmlns:p="http://schemas.microsoft.com/office/2006/metadata/properties" xmlns:ns1="http://schemas.microsoft.com/sharepoint/v3" xmlns:ns3="63137bc7-a586-46b4-8565-799669f1d77f" xmlns:ns4="3049babc-419d-490f-a446-232a81454e06" targetNamespace="http://schemas.microsoft.com/office/2006/metadata/properties" ma:root="true" ma:fieldsID="6ca470dc08749a9f59dc598d1b03e806" ns1:_="" ns3:_="" ns4:_="">
    <xsd:import namespace="http://schemas.microsoft.com/sharepoint/v3"/>
    <xsd:import namespace="63137bc7-a586-46b4-8565-799669f1d77f"/>
    <xsd:import namespace="3049babc-419d-490f-a446-232a81454e0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Dirección de Mensajería Instantánea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37bc7-a586-46b4-8565-799669f1d7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9babc-419d-490f-a446-232a81454e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712A-285D-4F6F-BB66-31C0C2B8AAED}">
  <ds:schemaRefs>
    <ds:schemaRef ds:uri="http://www.w3.org/XML/1998/namespace"/>
    <ds:schemaRef ds:uri="3049babc-419d-490f-a446-232a81454e0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63137bc7-a586-46b4-8565-799669f1d77f"/>
  </ds:schemaRefs>
</ds:datastoreItem>
</file>

<file path=customXml/itemProps2.xml><?xml version="1.0" encoding="utf-8"?>
<ds:datastoreItem xmlns:ds="http://schemas.openxmlformats.org/officeDocument/2006/customXml" ds:itemID="{C1F862A9-8D1C-4C00-BAAD-F0B1945E6A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E7BB4-C27C-4317-B553-7A1BEDA2C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137bc7-a586-46b4-8565-799669f1d77f"/>
    <ds:schemaRef ds:uri="3049babc-419d-490f-a446-232a81454e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(4) D</vt:lpstr>
      <vt:lpstr>2024</vt:lpstr>
      <vt:lpstr>'2024'!Área_de_impresión</vt:lpstr>
      <vt:lpstr>'Anexo (4) D'!Área_de_impresión</vt:lpstr>
      <vt:lpstr>'Anexo (4) D'!Títulos_a_imprimir</vt:lpstr>
    </vt:vector>
  </TitlesOfParts>
  <Company>INCO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Mivargas</dc:creator>
  <cp:lastModifiedBy>Carmen Estela Herrera Guerra</cp:lastModifiedBy>
  <cp:lastPrinted>2022-10-25T16:32:12Z</cp:lastPrinted>
  <dcterms:created xsi:type="dcterms:W3CDTF">2005-01-31T21:40:43Z</dcterms:created>
  <dcterms:modified xsi:type="dcterms:W3CDTF">2024-05-30T21:57:40Z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0x010100DE407E7BD9E9474CA6AB1FE5A6473ECC</vt:lpwstr>
  </property>
</Properties>
</file>